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lidad" sheetId="1" state="visible" r:id="rId2"/>
    <sheet name="Monotributo" sheetId="2" state="visible" r:id="rId3"/>
    <sheet name="Mínima" sheetId="3" state="visible" r:id="rId4"/>
    <sheet name="SMVM" sheetId="4" state="visible" r:id="rId5"/>
    <sheet name="Aportes+categorias históricas" sheetId="5" state="visible" r:id="rId6"/>
    <sheet name="Sheet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<sst xmlns="http://schemas.openxmlformats.org/spreadsheetml/2006/main" count="2474" uniqueCount="633">
  <si>
    <t xml:space="preserve">LISTA DE RESOLUCIONES ANSES DE MOVILIDAD JUBILATORIA</t>
  </si>
  <si>
    <t xml:space="preserve">(marzo 2009 – marzo 2015 )</t>
  </si>
  <si>
    <t xml:space="preserve">LOS IMPORTES PARA JUBILACIÓN SON DE 27 % DE LA RENTA DE REFERENCIA PARA AUTÓNOMOS, 30 % PARA LOS QUE TIENEN TRABAJO RIESGOSO, + 5 % QUE VA PARA LA PAMI</t>
  </si>
  <si>
    <t xml:space="preserve">CORREGIR LA CATEGORIZACIÓN DESDE X PESOS MENSUALES. LA RENTA DE REFERENCIA ESTÁ BIEN, PERO PARA LO PRE 2006 NO HAY MONTO BRUTO EXPLÍCITO QUE, UNA VEZ SUPERADO, IMPIDA COTIZAR EN UNA CATEGORÍA</t>
  </si>
  <si>
    <t xml:space="preserve">AUTÓNOMOS VIEJAS CATEGORÍAS (ignorando las primas) pesos corrientes</t>
  </si>
  <si>
    <t xml:space="preserve">P= Pertenencia hasta tantos pesos, R= renta de refencia en pesos, A= aporte en pesos</t>
  </si>
  <si>
    <t xml:space="preserve">Aportes : 27 % ANSES + 5 % Obra Social</t>
  </si>
  <si>
    <t xml:space="preserve">AUTÓNOMOS NUEVAS CATEGORÍAS (pesos corrientes, ignorando las primas)</t>
  </si>
  <si>
    <t xml:space="preserve">P= Condiciones de pertenencia (ver Anexo F tésis, Tabla 4), R= renta de refencia en pesos, A= aporte en pesos</t>
  </si>
  <si>
    <t xml:space="preserve">Se actualiza usando el índice del mes del medio del trimestre : febrero para el primero, mayo para el segundo, etc.</t>
  </si>
  <si>
    <t xml:space="preserve">AUTÓNOMOS VIEJAS CATEGORÍAS (ignorando las primas) pesos constantes de cuarto trimestre 2014</t>
  </si>
  <si>
    <t xml:space="preserve">P= Pertenencia desde tantos pesos, R= renta de refencia en pesos, A= aporte en pesos</t>
  </si>
  <si>
    <t xml:space="preserve">AUTÓNOMOS NUEVAS CATEGORÍAS (pesos constantes noviembre 2014, ignorando las primas)</t>
  </si>
  <si>
    <t xml:space="preserve">IPC mensuel base novembre 2014</t>
  </si>
  <si>
    <t xml:space="preserve">Actualisation ANSES de février 2015, base novembre 2014</t>
  </si>
  <si>
    <t xml:space="preserve">Actualisation après juin 2016, res. 6 /2016 SSS, base novembre 2014=100</t>
  </si>
  <si>
    <t xml:space="preserve">¿Cuál es el importe mínimo de cada cuota?24/04/2006 12:00:00 a.m.</t>
  </si>
  <si>
    <t xml:space="preserve">RIPTE base juillet 1994 /Salaire normal par ouvrier, pesos argentins (ARP) /Base 1976 =100</t>
  </si>
  <si>
    <t xml:space="preserve">Pesos constantes de noviembre 2014</t>
  </si>
  <si>
    <t xml:space="preserve">LA RENTA DE REFERENCIA DE CADA CATEGORÍA DETERMINA CUÁNTO SE PAGA (32 % DE ESA RENTA) PERO TAMBIÉN SIRVE PARA CALCULAR LA RENTA DE REFERENCIA DEL AFILIADO CUANDO SE JUBILE. O SEA, ESTA CUENTA COMO SI FUERA EL SUELDO PARA EL SALARIO DE REFERENCIA</t>
  </si>
  <si>
    <t xml:space="preserve">PARA LO PRE 2006, BASARSE EN RENTA IMPONIBLE MENSUAL : SI INGRESO DECLARADO INFERIOR O IGUAL A LA CATEGORÍA, ENTONCES ESTÁ EN ESA CATEGORÍA. SI SUPERIOR, A LA CATEGORÍA SUPERIOR</t>
  </si>
  <si>
    <t xml:space="preserve">Desde octubre 1993 hasta abril 1996</t>
  </si>
  <si>
    <t xml:space="preserve">Desde 25 abril 1996</t>
  </si>
  <si>
    <t xml:space="preserve">Septiembre 1996  marzo 1997</t>
  </si>
  <si>
    <t xml:space="preserve">Abril 1997 febrero 2007</t>
  </si>
  <si>
    <t xml:space="preserve">-&gt; esto es número de monotributistas sobre número de autónomos en mitad 2013, más o menos</t>
  </si>
  <si>
    <t xml:space="preserve">AÑO</t>
  </si>
  <si>
    <t xml:space="preserve">TRIM.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</si>
  <si>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</si>
  <si>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</si>
  <si>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</si>
  <si>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</si>
  <si>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</si>
  <si>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</si>
  <si>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</si>
  <si>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</si>
  <si>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</si>
  <si>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</si>
  <si>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II</t>
  </si>
  <si>
    <t xml:space="preserve">III</t>
  </si>
  <si>
    <t xml:space="preserve">IV</t>
  </si>
  <si>
    <t xml:space="preserve">V</t>
  </si>
  <si>
    <t xml:space="preserve">El importe de cada cuota no podrá ser inferior a la suma de $ 25.</t>
  </si>
  <si>
    <t xml:space="preserve">Resolución</t>
  </si>
  <si>
    <t xml:space="preserve">Artículo 4</t>
  </si>
  <si>
    <t xml:space="preserve">Artículo 5</t>
  </si>
  <si>
    <t xml:space="preserve">Artículo 6</t>
  </si>
  <si>
    <t xml:space="preserve">Artículo 7</t>
  </si>
  <si>
    <t xml:space="preserve">Artículo 8</t>
  </si>
  <si>
    <t xml:space="preserve">PBU</t>
  </si>
  <si>
    <t xml:space="preserve">MINIMA</t>
  </si>
  <si>
    <t xml:space="preserve">AUTONOMOS Decreto 1866 / 06</t>
  </si>
  <si>
    <t xml:space="preserve">AUTONOMOS Res. Varias, rentas de referencia</t>
  </si>
  <si>
    <t xml:space="preserve">AUTONOMOS, importes mensuales pagados  (32 % renta de referencia). Incluye el 5% para PAMI (o sea, 27% para SIPA)</t>
  </si>
  <si>
    <t xml:space="preserve">AUTONOMOS, APORTES MENSUALES RESOLUCIÓN 2217 2007</t>
  </si>
  <si>
    <t xml:space="preserve">AUTÓNOMOS Decreto 433/94</t>
  </si>
  <si>
    <t xml:space="preserve">Decreto 2104/93</t>
  </si>
  <si>
    <t xml:space="preserve">AUTÓNOMOS Res. Conj. 32/96 y 264 / 96</t>
  </si>
  <si>
    <t xml:space="preserve">Decreto 978/96</t>
  </si>
  <si>
    <t xml:space="preserve">Res. Conj. 29/97 y 178/97</t>
  </si>
  <si>
    <t xml:space="preserve">AUTÓNOMOS Resolución General 552/99  12/4/99</t>
  </si>
  <si>
    <t xml:space="preserve">Jubilación mínima</t>
  </si>
  <si>
    <t xml:space="preserve">P</t>
  </si>
  <si>
    <t xml:space="preserve">R</t>
  </si>
  <si>
    <t xml:space="preserve">Periodo de movilidad</t>
  </si>
  <si>
    <t xml:space="preserve">Fecha</t>
  </si>
  <si>
    <t xml:space="preserve">Valor de la movilidad</t>
  </si>
  <si>
    <t xml:space="preserve">Haber mínimo garantizado</t>
  </si>
  <si>
    <t xml:space="preserve">Haber máximo</t>
  </si>
  <si>
    <t xml:space="preserve">Base imponible mínima</t>
  </si>
  <si>
    <t xml:space="preserve">Base imponible máxima</t>
  </si>
  <si>
    <t xml:space="preserve">Prestación Básica Universal</t>
  </si>
  <si>
    <t xml:space="preserve">Actualizado IPC</t>
  </si>
  <si>
    <t xml:space="preserve">Actualizado ANSES (antes de decreto junio 2016)</t>
  </si>
  <si>
    <t xml:space="preserve">MOPRE</t>
  </si>
  <si>
    <t xml:space="preserve">I DESDE</t>
  </si>
  <si>
    <t xml:space="preserve">II DESDE</t>
  </si>
  <si>
    <t xml:space="preserve">III DESDE</t>
  </si>
  <si>
    <t xml:space="preserve">IV DESDE</t>
  </si>
  <si>
    <t xml:space="preserve">V DESDE</t>
  </si>
  <si>
    <t xml:space="preserve">Cat. I</t>
  </si>
  <si>
    <t xml:space="preserve">Cat. II</t>
  </si>
  <si>
    <t xml:space="preserve">Cat. III</t>
  </si>
  <si>
    <t xml:space="preserve">Cat. IV</t>
  </si>
  <si>
    <t xml:space="preserve">Cat. V</t>
  </si>
  <si>
    <t xml:space="preserve">CATEGORÍA</t>
  </si>
  <si>
    <t xml:space="preserve">DESDE TANTOS PESOS MENSUALES</t>
  </si>
  <si>
    <t xml:space="preserve">Rentas de referencia (deducidas del decreto)</t>
  </si>
  <si>
    <t xml:space="preserve">Rentas de referencia</t>
  </si>
  <si>
    <t xml:space="preserve">CATEGORIA                          RENTA IMPONIBLE MENSUAL</t>
  </si>
  <si>
    <t xml:space="preserve">CATEGORIA                      RENTA IMPONIBLE MENSUAL</t>
  </si>
  <si>
    <t xml:space="preserve">APORTES TOTALES EN PESOS (octubre 1993 a abril 1996) : decreto 2104/93 + ley19032</t>
  </si>
  <si>
    <t xml:space="preserve">APORTES EN PESOS (abril 1996 a agosto 1996)</t>
  </si>
  <si>
    <t xml:space="preserve">APORTES EN PESOS (septiembre 1996 a marzo 1997)</t>
  </si>
  <si>
    <t xml:space="preserve">APORTES EN PESOS (abril 1997 febrero 2007)</t>
  </si>
  <si>
    <t xml:space="preserve">(CREO que va de enero 1999 a 2006)</t>
  </si>
  <si>
    <t xml:space="preserve">Fuente: Art. 5 Ley Nº 24476 y art. 25 RG 1624/04</t>
  </si>
  <si>
    <t xml:space="preserve">Marzo 2009</t>
  </si>
  <si>
    <t xml:space="preserve">Resolución 135/2009</t>
  </si>
  <si>
    <t xml:space="preserve">Desde 12 diciembre 2006 a 1 enero 2007</t>
  </si>
  <si>
    <t xml:space="preserve">Desde 1 marzo 2007 a 28 febrero 2009</t>
  </si>
  <si>
    <t xml:space="preserve">DESDE</t>
  </si>
  <si>
    <t xml:space="preserve">HASTA</t>
  </si>
  <si>
    <t xml:space="preserve">DECRETO</t>
  </si>
  <si>
    <t xml:space="preserve">VALOR</t>
  </si>
  <si>
    <t xml:space="preserve">Septiembre 2009</t>
  </si>
  <si>
    <t xml:space="preserve">Resolución 65/2009</t>
  </si>
  <si>
    <t xml:space="preserve">Desde 1 enero 2007 a 1 septiembre 2007</t>
  </si>
  <si>
    <t xml:space="preserve">Renta de referencia correspondiente</t>
  </si>
  <si>
    <t xml:space="preserve">22 SEPTIEMBRE 1995</t>
  </si>
  <si>
    <t xml:space="preserve">17 JULIO 2002</t>
  </si>
  <si>
    <t xml:space="preserve">525/ 1995</t>
  </si>
  <si>
    <t xml:space="preserve">Marzo 2010</t>
  </si>
  <si>
    <t xml:space="preserve">Resolución 130/2010</t>
  </si>
  <si>
    <t xml:space="preserve">Desde 1 septiembre 2007 a 1 marzo 2008</t>
  </si>
  <si>
    <t xml:space="preserve">B´ (B Prima)</t>
  </si>
  <si>
    <t xml:space="preserve">1 JULIO 2003</t>
  </si>
  <si>
    <t xml:space="preserve">1275/2002</t>
  </si>
  <si>
    <t xml:space="preserve">Septiembre 2010</t>
  </si>
  <si>
    <t xml:space="preserve">Resolución 651/2010</t>
  </si>
  <si>
    <t xml:space="preserve">Desde 1 marzo 2008 a 1 julio 2008</t>
  </si>
  <si>
    <t xml:space="preserve">1 ENERO 2004</t>
  </si>
  <si>
    <t xml:space="preserve">391 /2003</t>
  </si>
  <si>
    <t xml:space="preserve">Marzo 2011</t>
  </si>
  <si>
    <t xml:space="preserve">Resolución 58/2011</t>
  </si>
  <si>
    <t xml:space="preserve">Desde 1 julio 2008 a 1 marzo 2009</t>
  </si>
  <si>
    <t xml:space="preserve">C´ (C Prima)</t>
  </si>
  <si>
    <t xml:space="preserve">1 JUNIO 2004</t>
  </si>
  <si>
    <t xml:space="preserve">1194/2003</t>
  </si>
  <si>
    <t xml:space="preserve">Septiembre 2011</t>
  </si>
  <si>
    <t xml:space="preserve">Resolución 448/2011</t>
  </si>
  <si>
    <t xml:space="preserve">1 SEPTIEMBRE 2004</t>
  </si>
  <si>
    <t xml:space="preserve">683/2004</t>
  </si>
  <si>
    <t xml:space="preserve">Marzo 2012</t>
  </si>
  <si>
    <t xml:space="preserve">Resolución 47/2012</t>
  </si>
  <si>
    <t xml:space="preserve">Desde el 12 de diciembre 2006, las categorías de autónomos se constituyen de la siguiente manera :</t>
  </si>
  <si>
    <t xml:space="preserve">D´ (D Prima)</t>
  </si>
  <si>
    <t xml:space="preserve">Septiembre 2012</t>
  </si>
  <si>
    <t xml:space="preserve">Resolución 327/2012</t>
  </si>
  <si>
    <t xml:space="preserve">CATEGORIA RENTA</t>
  </si>
  <si>
    <t xml:space="preserve">IMPONIBLE MENSUAL</t>
  </si>
  <si>
    <t xml:space="preserve">Marzo 2013</t>
  </si>
  <si>
    <t xml:space="preserve">Resolución 30/2013</t>
  </si>
  <si>
    <t xml:space="preserve">CINCO (5) MOPRES</t>
  </si>
  <si>
    <t xml:space="preserve">E´ (E Prima)</t>
  </si>
  <si>
    <t xml:space="preserve">1 JULIO 2005</t>
  </si>
  <si>
    <t xml:space="preserve">Septiembre 2013</t>
  </si>
  <si>
    <t xml:space="preserve">Resolución 266/2013</t>
  </si>
  <si>
    <t xml:space="preserve">SIETE (7) MOPRES</t>
  </si>
  <si>
    <t xml:space="preserve">1 SEPTIEMBRE 2005</t>
  </si>
  <si>
    <t xml:space="preserve">784/2005</t>
  </si>
  <si>
    <t xml:space="preserve">Marzo 2014</t>
  </si>
  <si>
    <t xml:space="preserve">Resolución 27/2014</t>
  </si>
  <si>
    <t xml:space="preserve">DIEZ (10) MOPRES</t>
  </si>
  <si>
    <t xml:space="preserve">1 JUNIO 2006</t>
  </si>
  <si>
    <t xml:space="preserve">1273/2005</t>
  </si>
  <si>
    <t xml:space="preserve">Septiembre 2014</t>
  </si>
  <si>
    <t xml:space="preserve">Resolución 449/2014</t>
  </si>
  <si>
    <t xml:space="preserve">DIECISEIS (16) MOPRES</t>
  </si>
  <si>
    <t xml:space="preserve">G´ (G Prima)</t>
  </si>
  <si>
    <t xml:space="preserve">1 ENERO 2007</t>
  </si>
  <si>
    <t xml:space="preserve">764 / 2006</t>
  </si>
  <si>
    <t xml:space="preserve">Marzo 2015</t>
  </si>
  <si>
    <t xml:space="preserve">Resolución 44/2015</t>
  </si>
  <si>
    <t xml:space="preserve">VEINTIDOS (22) MOPRES</t>
  </si>
  <si>
    <t xml:space="preserve">A                                  312,00</t>
  </si>
  <si>
    <t xml:space="preserve">1 SEPTIEMBRE 2007</t>
  </si>
  <si>
    <t xml:space="preserve">Ley 26148 Art. 45 y 46</t>
  </si>
  <si>
    <t xml:space="preserve">Septiembre 2015</t>
  </si>
  <si>
    <t xml:space="preserve">Resolución 396/2015</t>
  </si>
  <si>
    <t xml:space="preserve">B                                  383,00</t>
  </si>
  <si>
    <t xml:space="preserve">1 MARZO 2008</t>
  </si>
  <si>
    <t xml:space="preserve">1346/2007</t>
  </si>
  <si>
    <t xml:space="preserve">Marzo 2016</t>
  </si>
  <si>
    <t xml:space="preserve">Resolución 28/2016</t>
  </si>
  <si>
    <t xml:space="preserve">B' (B Prima)                            383,00</t>
  </si>
  <si>
    <t xml:space="preserve">1 JULIO 2008</t>
  </si>
  <si>
    <t xml:space="preserve">279/2008</t>
  </si>
  <si>
    <t xml:space="preserve">Septiembre 2016</t>
  </si>
  <si>
    <t xml:space="preserve">31/08/2016</t>
  </si>
  <si>
    <t xml:space="preserve">Resolución 298/2016</t>
  </si>
  <si>
    <t xml:space="preserve">C                                  512,00</t>
  </si>
  <si>
    <t xml:space="preserve"> </t>
  </si>
  <si>
    <t xml:space="preserve">1 MARZO 2009</t>
  </si>
  <si>
    <t xml:space="preserve">Marzo 2017</t>
  </si>
  <si>
    <t xml:space="preserve">Resolución 34-E /2017</t>
  </si>
  <si>
    <t xml:space="preserve">C' (C Prima)                            512,00</t>
  </si>
  <si>
    <t xml:space="preserve">Septiembre 2017</t>
  </si>
  <si>
    <t xml:space="preserve">Resolución 176-E/2017</t>
  </si>
  <si>
    <t xml:space="preserve">D                                  766,00</t>
  </si>
  <si>
    <t xml:space="preserve">Marzo 2018</t>
  </si>
  <si>
    <t xml:space="preserve">Ley 27426 Res. 28/2018</t>
  </si>
  <si>
    <t xml:space="preserve">D' (D Prima)                            766,00</t>
  </si>
  <si>
    <t xml:space="preserve">Junio 2018</t>
  </si>
  <si>
    <t xml:space="preserve">Res. 88/2018</t>
  </si>
  <si>
    <t xml:space="preserve">E                                 1.279,00</t>
  </si>
  <si>
    <t xml:space="preserve">Septiembre 2018</t>
  </si>
  <si>
    <t xml:space="preserve">Cálculo a base de RIPTE e IPCn</t>
  </si>
  <si>
    <t xml:space="preserve">E' (E Prima)                           1.279,00</t>
  </si>
  <si>
    <t xml:space="preserve">F                                 1.789,00</t>
  </si>
  <si>
    <t xml:space="preserve">G                                 2.557,00</t>
  </si>
  <si>
    <t xml:space="preserve">G' (G Prima)                           2.557,00</t>
  </si>
  <si>
    <t xml:space="preserve">H                                 3.837,00</t>
  </si>
  <si>
    <t xml:space="preserve">I                                 4.800,00</t>
  </si>
  <si>
    <t xml:space="preserve">J                                 4.800,00</t>
  </si>
  <si>
    <t xml:space="preserve">RES. GEN. 3534</t>
  </si>
  <si>
    <t xml:space="preserve">Res. 44/2015</t>
  </si>
  <si>
    <t xml:space="preserve">Setp 2013</t>
  </si>
  <si>
    <t xml:space="preserve">CAPAZ : INDEPENDIENTES REGISTRADOS CON MÁS DE 6369,55 VAN A AUTÓNOMOS, LOS OTROS A MONOTRIBUTO'</t>
  </si>
  <si>
    <t xml:space="preserve">SI ESO DA DEMASIADOS AUTONOMOS RESPECTO A MONOTRIBUTISTAS (VER FICHERO EN MÉMOIRE RECAUDACIÓN POR APORTANTE 2003 – 2012) CAMBIAR CAPAZ LAS CONDICIONES PARA SER MONOTRIBUTISTA</t>
  </si>
  <si>
    <t xml:space="preserve">À voir comment ils calculent la retraite initiale des gens qui prendront leur retraite à partir d'avril 2018. </t>
  </si>
  <si>
    <t xml:space="preserve">Art. 4° — Déjanse sin efectos las Resoluciones Generales Nros. 2.585, 2.673, 2.800, 2.922, 3.063, 3.189, 3.305, 3.389, 3.453 y 3.534, sin perjuicio de su aplicación a los períodos correspondientes a su vigencia.</t>
  </si>
  <si>
    <t xml:space="preserve">Res. 28 /2018 </t>
  </si>
  <si>
    <t xml:space="preserve">16 febrero 2018</t>
  </si>
  <si>
    <t xml:space="preserve">ARTÍCULO 5º.- Dispónese que las remuneraciones de los afiliados que cesaren en la actividad a partir del 28 de febrero de 2018 o los que, encontrándose encuadrados en la compatibilidad establecida por el artículo 34 de la Ley Nº 24.241 y sus modificatorias, continúen en actividad y solicitaren la prestación a partir del 1° de marzo de 2018, se actualizarán a los fines establecidos por el artículo 24 inciso a) de la Ley Nº 24.241 y sus modificatorias, según el texto introducido por el artículo 12 de la Ley Nº 26.417, mediante la aplicación de los índices de actualización determinados por Resolución N° RESOL-2018-2-APN- SECSS#MT de la Secretaría de Seguridad Social y el procedimiento establecido en el Artículo 3° de la mencionada Resolución. </t>
  </si>
  <si>
    <t xml:space="preserve">LEY 27426</t>
  </si>
  <si>
    <t xml:space="preserve">28 DICIEMBRE 2017</t>
  </si>
  <si>
    <t xml:space="preserve">ARTÍCULO 3º.- Sustitúyese el artículo 2º de la ley 26.417 el que quedará redactado de la siguiente forma:</t>
  </si>
  <si>
    <t xml:space="preserve">Artículo 2º: A fin de practicar la actualización de las remuneraciones a las que se refiere el artículo 24, inciso a) y las mencionadas en el artículo 97 de la ley 24.241 y sus modificaciones, se aplicará un índice combinado entre el previsto en el inciso b) del apartado I del artículo 5° de la ley 27.260 y su modificatorio y el índice establecido por la Remuneración Promedio de los Trabajadores Estables. </t>
  </si>
  <si>
    <t xml:space="preserve">Ley 27260</t>
  </si>
  <si>
    <t xml:space="preserve">ARTÍCULO 5º — Los acuerdos transaccionales versarán sobre las siguientes materias, según corresponda al caso:</t>
  </si>
  <si>
    <t xml:space="preserve">I. Redeterminación del haber inicial:</t>
  </si>
  <si>
    <t xml:space="preserve">a) En los casos de beneficios otorgados al amparo de la ley 18.037 (t.o. 1976) y sus modificatorias, las remuneraciones consideradas para el cálculo del salario promedio serán actualizadas según lo establecido por el artículo 49 de dicha norma, hasta el 31 de marzo de 1995, o la fecha de adquisición del derecho si fuere anterior, con el índice Nivel General de las Remuneraciones (INGR);</t>
  </si>
  <si>
    <t xml:space="preserve">RIPTE nominal base Julio 1994=100</t>
  </si>
  <si>
    <t xml:space="preserve">b) En los casos de beneficios otorgados al amparo de la ley 24.241 y sus complementarias y modificatorias, las remuneraciones mencionadas en el inciso a) del artículo 24, y las mencionadas en el artículo 97, serán actualizadas hasta la fecha de adquisición del derecho, de acuerdo a un índice combinado. El mismo contemplará las variaciones del índice Nivel General de las Remuneraciones (INGR) desde el 1° de abril de 1991 hasta el 31 de marzo de 1995, luego del índice de la Remuneración Imponible Promedio de los Trabajadores Estables (RIPTE) hasta el 30 de junio de 2008, y desde allí las equivalentes a las movilidades establecidas en la ley 26.417. (Nota Infoleg: por art. 2º del Decreto Nº 894/2016 B.O. 28/07/2016 se establece que las remuneraciones mencionadas en el presente inciso serán actualizadas de acuerdo al índice combinado establecido en el Anexo I de la Resolución de la Secretaría de Seguridad Social N° 6 de fecha 18 de julio de 2016. Vigencia: a partir del día siguiente al de su publicación en el Boletín Oficial) </t>
  </si>
  <si>
    <t xml:space="preserve">Índice de actualización remuneraciones para los que se jubilan a partir de junio 2018 de jure (idéntico al de marzo 2018)</t>
  </si>
  <si>
    <t xml:space="preserve">A partir de marzo 2018, sigue la parte de la fórmula de mobilidad jubilatoria determinada por el RIPTE</t>
  </si>
  <si>
    <t xml:space="preserve">Febrero 2018</t>
  </si>
  <si>
    <t xml:space="preserve">Evolución índice</t>
  </si>
  <si>
    <t xml:space="preserve">Parte de la movilidad siguiendo RIPTE</t>
  </si>
  <si>
    <t xml:space="preserve">ARTÍCULO 5º.- Dispónese que las remuneraciones de los afiliados que cesaren en la actividad a partir del 31 de mayo de 2018 o los que, encontrándose encuadrados en la compatibilidad establecida por el artículo 34 de la Ley Nº 24.241 y sus modificatorias, continúen en actividad y solicitaren la prestación a partir del 1° de junio de 2018, se actualizarán a los fines establecidos por el artículo 24 inciso a) de la Ley Nº 24.241 y sus modificatorias, según el texto introducido por el artículo 12 de la Ley Nº 26.417, mediante la aplicación de los índices de actualización determinados por Resolución SSS N° 6 de la Secretaría de Seguridad Social, de fecha 4 de mayo de 2018. </t>
  </si>
  <si>
    <t xml:space="preserve">Resolución 175-E/2017</t>
  </si>
  <si>
    <t xml:space="preserve">Categoría</t>
  </si>
  <si>
    <t xml:space="preserve">Ingresos Brutos</t>
  </si>
  <si>
    <t xml:space="preserve">Actividad</t>
  </si>
  <si>
    <t xml:space="preserve">Sup. Afectada (*)</t>
  </si>
  <si>
    <t xml:space="preserve">Energía Eléctrica Consumida Anualmente</t>
  </si>
  <si>
    <t xml:space="preserve">Impuesto Integrado (**)</t>
  </si>
  <si>
    <t xml:space="preserve">Aportes al SIPA (***)</t>
  </si>
  <si>
    <t xml:space="preserve">Aportes Obra Social (****)</t>
  </si>
  <si>
    <t xml:space="preserve">Decreto 885/98</t>
  </si>
  <si>
    <t xml:space="preserve">Vigente desde 29 julio 1998</t>
  </si>
  <si>
    <t xml:space="preserve">I parece ser “hasta X pesos anuales brutos”</t>
  </si>
  <si>
    <t xml:space="preserve">Renta de referencia del monotríbuto : 300 pesos por artículo 50 del decreto 885/98. Este artículo fue sin embargo eliminado por le decreto 485/2000. Por ello, el aporte pasó a ser 32 % de la renta de referencia (o sea la renta de referencia unas 3,125 veces el aporte)</t>
  </si>
  <si>
    <t xml:space="preserve">Hasta diciembre 2009 categorías monotributo</t>
  </si>
  <si>
    <t xml:space="preserve">Renta de referencia:</t>
  </si>
  <si>
    <t xml:space="preserve">pesos</t>
  </si>
  <si>
    <t xml:space="preserve">MONOTRIBUTO POR PERIODO, PESOS CORRIENTES</t>
  </si>
  <si>
    <t xml:space="preserve">I= HASTA X PESOS MENSUALES, J=CONTRIBUCIÓN MENSUAL EN PESOS (SIPA Y OBRA SOCIAL)</t>
  </si>
  <si>
    <t xml:space="preserve">I= HASTA X PESOS MENSUALES, J=CONTRIBUCIÓN MENSUAL EN PESOS</t>
  </si>
  <si>
    <t xml:space="preserve">MONOTRIBUTO POR PERIODO, PESOS CONSTANTES NOVIEMBRE 2014</t>
  </si>
  <si>
    <t xml:space="preserve">I ACTUALIZADO POR IPC, J ACTUALIZADO POR ÍNDICE DE ANSES</t>
  </si>
  <si>
    <t xml:space="preserve">Locaciones y/o prestaciones de servicios:</t>
  </si>
  <si>
    <t xml:space="preserve">Hasta 20 m2</t>
  </si>
  <si>
    <t xml:space="preserve">2000 KW</t>
  </si>
  <si>
    <t xml:space="preserve">Aporte a SIJP:</t>
  </si>
  <si>
    <t xml:space="preserve">A y F</t>
  </si>
  <si>
    <t xml:space="preserve">B y G</t>
  </si>
  <si>
    <t xml:space="preserve">C y H</t>
  </si>
  <si>
    <t xml:space="preserve">D y I</t>
  </si>
  <si>
    <t xml:space="preserve">E y J</t>
  </si>
  <si>
    <t xml:space="preserve">K</t>
  </si>
  <si>
    <t xml:space="preserve">L</t>
  </si>
  <si>
    <t xml:space="preserve">M</t>
  </si>
  <si>
    <t xml:space="preserve">Renta de referencia monotributo</t>
  </si>
  <si>
    <t xml:space="preserve">Hasta 30 m2</t>
  </si>
  <si>
    <t xml:space="preserve">3300 KW</t>
  </si>
  <si>
    <t xml:space="preserve">Arts. 8 y 12 Ley N° 25865</t>
  </si>
  <si>
    <t xml:space="preserve">Desde 15 enero 2004</t>
  </si>
  <si>
    <t xml:space="preserve">Aporte a INSSJP</t>
  </si>
  <si>
    <t xml:space="preserve">Hasta 45 m2</t>
  </si>
  <si>
    <t xml:space="preserve">5000 KW</t>
  </si>
  <si>
    <t xml:space="preserve">Derogado por</t>
  </si>
  <si>
    <t xml:space="preserve">Hasta 60 m2</t>
  </si>
  <si>
    <t xml:space="preserve">6700 KW</t>
  </si>
  <si>
    <t xml:space="preserve">Decreto 485/2000</t>
  </si>
  <si>
    <t xml:space="preserve">Emitido el 15 de junio del 2000</t>
  </si>
  <si>
    <t xml:space="preserve">Hasta 85 m2</t>
  </si>
  <si>
    <t xml:space="preserve">10000 KW</t>
  </si>
  <si>
    <t xml:space="preserve">En verdad estas categorías están vigentes desde ley 24977 la ley crea el monotributo</t>
  </si>
  <si>
    <t xml:space="preserve">Después de esta fecha, no hay realmente renta de referencia de monotributo, sólo corresponde la mínima</t>
  </si>
  <si>
    <t xml:space="preserve">Resto</t>
  </si>
  <si>
    <t xml:space="preserve">2 julio 1998</t>
  </si>
  <si>
    <t xml:space="preserve">Hasta30 m2</t>
  </si>
  <si>
    <t xml:space="preserve">Hasta 110 m2</t>
  </si>
  <si>
    <t xml:space="preserve">13000 KW</t>
  </si>
  <si>
    <t xml:space="preserve">Hasta 150 m2</t>
  </si>
  <si>
    <t xml:space="preserve">16500 KW</t>
  </si>
  <si>
    <t xml:space="preserve">Hasta 200 m2</t>
  </si>
  <si>
    <t xml:space="preserve">20000 KW</t>
  </si>
  <si>
    <t xml:space="preserve">Hasta $ 48.000</t>
  </si>
  <si>
    <t xml:space="preserve">Hasta $ 72.000</t>
  </si>
  <si>
    <t xml:space="preserve">Hasta $ 96.000</t>
  </si>
  <si>
    <t xml:space="preserve">Valores Vigentes desde 01/01/2010 hasta 30/06/2012</t>
  </si>
  <si>
    <t xml:space="preserve">Hasta $ 144.000</t>
  </si>
  <si>
    <t xml:space="preserve">Cantidad Mínima de Empleados</t>
  </si>
  <si>
    <t xml:space="preserve">Monto de Alquileres Devengados Anualmente</t>
  </si>
  <si>
    <t xml:space="preserve">Obra Social</t>
  </si>
  <si>
    <t xml:space="preserve">Hasta $ 192.000</t>
  </si>
  <si>
    <t xml:space="preserve">Locaciones y/o Prestaciones de Servicios</t>
  </si>
  <si>
    <t xml:space="preserve">Venta de Cosas Muebles</t>
  </si>
  <si>
    <t xml:space="preserve">Locaciones y/o prestaciones de servicios</t>
  </si>
  <si>
    <t xml:space="preserve">Hasta $ 240.000</t>
  </si>
  <si>
    <t xml:space="preserve">Hasta $ 24.000</t>
  </si>
  <si>
    <t xml:space="preserve">No excluida</t>
  </si>
  <si>
    <t xml:space="preserve">No se requiere</t>
  </si>
  <si>
    <t xml:space="preserve">Hasta 3.300 KW</t>
  </si>
  <si>
    <t xml:space="preserve">Hasta $ 9.000</t>
  </si>
  <si>
    <t xml:space="preserve">39 (*****)</t>
  </si>
  <si>
    <t xml:space="preserve">$ 110</t>
  </si>
  <si>
    <t xml:space="preserve">$ 70</t>
  </si>
  <si>
    <t xml:space="preserve">$219</t>
  </si>
  <si>
    <t xml:space="preserve">Hasta $ 288.000</t>
  </si>
  <si>
    <t xml:space="preserve">Hasta $ 36.000</t>
  </si>
  <si>
    <t xml:space="preserve">Hasta 5.000 KW</t>
  </si>
  <si>
    <t xml:space="preserve">$255</t>
  </si>
  <si>
    <t xml:space="preserve">Impuesto integrado medio</t>
  </si>
  <si>
    <t xml:space="preserve">Hasta $ 400.000</t>
  </si>
  <si>
    <t xml:space="preserve">Hasta 6.700 KW</t>
  </si>
  <si>
    <t xml:space="preserve">Hasta $ 18.000</t>
  </si>
  <si>
    <t xml:space="preserve">$308</t>
  </si>
  <si>
    <t xml:space="preserve">$298</t>
  </si>
  <si>
    <t xml:space="preserve">Hasta $ 470.000</t>
  </si>
  <si>
    <t xml:space="preserve">Hasta 10.000 KW</t>
  </si>
  <si>
    <t xml:space="preserve">$390</t>
  </si>
  <si>
    <t xml:space="preserve">$374</t>
  </si>
  <si>
    <t xml:space="preserve">Hasta $ 540.000</t>
  </si>
  <si>
    <t xml:space="preserve">Hasta 13.000 KW</t>
  </si>
  <si>
    <t xml:space="preserve">Hasta $ 27.000</t>
  </si>
  <si>
    <t xml:space="preserve">$580</t>
  </si>
  <si>
    <t xml:space="preserve">$490</t>
  </si>
  <si>
    <t xml:space="preserve">Hasta $ 600.000</t>
  </si>
  <si>
    <t xml:space="preserve">Hasta $ 120.000</t>
  </si>
  <si>
    <t xml:space="preserve">Hasta 16.500 KW</t>
  </si>
  <si>
    <t xml:space="preserve">$730</t>
  </si>
  <si>
    <t xml:space="preserve">$585</t>
  </si>
  <si>
    <t xml:space="preserve">Hasta 20.000 KW</t>
  </si>
  <si>
    <t xml:space="preserve">$880</t>
  </si>
  <si>
    <t xml:space="preserve">$685</t>
  </si>
  <si>
    <t xml:space="preserve">Hasta $ 200.000</t>
  </si>
  <si>
    <t xml:space="preserve">Hasta $ 45.000</t>
  </si>
  <si>
    <t xml:space="preserve">$1.780</t>
  </si>
  <si>
    <t xml:space="preserve">$1.420</t>
  </si>
  <si>
    <t xml:space="preserve">Hasta $ 235.000</t>
  </si>
  <si>
    <t xml:space="preserve">Unicamente Venta de Bs. Muebles</t>
  </si>
  <si>
    <t xml:space="preserve">No aplicable</t>
  </si>
  <si>
    <t xml:space="preserve">-</t>
  </si>
  <si>
    <t xml:space="preserve">$2.180</t>
  </si>
  <si>
    <t xml:space="preserve">Hasta $ 270.000</t>
  </si>
  <si>
    <t xml:space="preserve">$2.530</t>
  </si>
  <si>
    <t xml:space="preserve">Hasta $ 300.000</t>
  </si>
  <si>
    <t xml:space="preserve">$2.880</t>
  </si>
  <si>
    <t xml:space="preserve">Valores Vigentes desde 01/07/2012</t>
  </si>
  <si>
    <t xml:space="preserve">Total</t>
  </si>
  <si>
    <t xml:space="preserve">$ 157</t>
  </si>
  <si>
    <t xml:space="preserve">$ 100</t>
  </si>
  <si>
    <t xml:space="preserve">$296</t>
  </si>
  <si>
    <t xml:space="preserve">$332</t>
  </si>
  <si>
    <t xml:space="preserve">$385</t>
  </si>
  <si>
    <t xml:space="preserve">$375</t>
  </si>
  <si>
    <t xml:space="preserve">$467</t>
  </si>
  <si>
    <t xml:space="preserve">$451</t>
  </si>
  <si>
    <t xml:space="preserve">$657</t>
  </si>
  <si>
    <t xml:space="preserve">$567</t>
  </si>
  <si>
    <t xml:space="preserve">$807</t>
  </si>
  <si>
    <t xml:space="preserve">$662</t>
  </si>
  <si>
    <t xml:space="preserve">$957</t>
  </si>
  <si>
    <t xml:space="preserve">$762</t>
  </si>
  <si>
    <t xml:space="preserve">$1.857</t>
  </si>
  <si>
    <t xml:space="preserve">$1.497</t>
  </si>
  <si>
    <t xml:space="preserve">$2.257</t>
  </si>
  <si>
    <t xml:space="preserve">$2.607</t>
  </si>
  <si>
    <t xml:space="preserve">Normalmente, no pagan SIPA los de ciudades de menos de 40000 habitantes, salvo excepciones (dixit afip, http://www.afip.gob.ar/monotributo/categorias.asp#ver )</t>
  </si>
  <si>
    <t xml:space="preserve">$2.957</t>
  </si>
  <si>
    <t xml:space="preserve">Ignoramos deliberadamente este aspecto porque no simulamos el lugar de residencia</t>
  </si>
  <si>
    <t xml:space="preserve">Valores Vigentes desde 01/09/2013</t>
  </si>
  <si>
    <t xml:space="preserve">Hasta $ 54.000</t>
  </si>
  <si>
    <t xml:space="preserve">Valores Vigentes desde 01/11/2013</t>
  </si>
  <si>
    <t xml:space="preserve">$ 146</t>
  </si>
  <si>
    <t xml:space="preserve">$ 342</t>
  </si>
  <si>
    <t xml:space="preserve">$ 378</t>
  </si>
  <si>
    <t xml:space="preserve">$ 431</t>
  </si>
  <si>
    <t xml:space="preserve">$ 513</t>
  </si>
  <si>
    <t xml:space="preserve">$ 703</t>
  </si>
  <si>
    <t xml:space="preserve">$ 853</t>
  </si>
  <si>
    <t xml:space="preserve">$ 708</t>
  </si>
  <si>
    <t xml:space="preserve">$ 1.003</t>
  </si>
  <si>
    <t xml:space="preserve">$ 808</t>
  </si>
  <si>
    <t xml:space="preserve">$ 1.903</t>
  </si>
  <si>
    <t xml:space="preserve">$ 1.543</t>
  </si>
  <si>
    <t xml:space="preserve">$ 2.303</t>
  </si>
  <si>
    <t xml:space="preserve">$ 2.653</t>
  </si>
  <si>
    <t xml:space="preserve">$ 3.003</t>
  </si>
  <si>
    <t xml:space="preserve">Valores Vigentes desde 01/09/2014</t>
  </si>
  <si>
    <t xml:space="preserve">$ 233</t>
  </si>
  <si>
    <t xml:space="preserve">$ 429</t>
  </si>
  <si>
    <t xml:space="preserve">$ 465</t>
  </si>
  <si>
    <t xml:space="preserve">$ 518</t>
  </si>
  <si>
    <t xml:space="preserve">$ 600</t>
  </si>
  <si>
    <t xml:space="preserve">$ 790</t>
  </si>
  <si>
    <t xml:space="preserve">$ 940</t>
  </si>
  <si>
    <t xml:space="preserve">$ 795</t>
  </si>
  <si>
    <t xml:space="preserve">$ 1.090</t>
  </si>
  <si>
    <t xml:space="preserve">$ 895</t>
  </si>
  <si>
    <t xml:space="preserve">$ 1.990</t>
  </si>
  <si>
    <t xml:space="preserve">$ 1.630</t>
  </si>
  <si>
    <t xml:space="preserve">$ 2.390</t>
  </si>
  <si>
    <t xml:space="preserve">$ 2.740</t>
  </si>
  <si>
    <t xml:space="preserve">$ 3.090</t>
  </si>
  <si>
    <t xml:space="preserve">Valores Vigentes desde 01/07/2015</t>
  </si>
  <si>
    <t xml:space="preserve">$ 323</t>
  </si>
  <si>
    <t xml:space="preserve">$ 519</t>
  </si>
  <si>
    <t xml:space="preserve">$ 555</t>
  </si>
  <si>
    <t xml:space="preserve">$ 608</t>
  </si>
  <si>
    <t xml:space="preserve">$ 598</t>
  </si>
  <si>
    <t xml:space="preserve">$ 690</t>
  </si>
  <si>
    <t xml:space="preserve">$ 674</t>
  </si>
  <si>
    <t xml:space="preserve">$ 880</t>
  </si>
  <si>
    <t xml:space="preserve">$ 1.030</t>
  </si>
  <si>
    <t xml:space="preserve">$ 885</t>
  </si>
  <si>
    <t xml:space="preserve">$ 1.180</t>
  </si>
  <si>
    <t xml:space="preserve">$ 985</t>
  </si>
  <si>
    <t xml:space="preserve">$ 2.080</t>
  </si>
  <si>
    <t xml:space="preserve">$ 1.720</t>
  </si>
  <si>
    <t xml:space="preserve">$ 2.480</t>
  </si>
  <si>
    <t xml:space="preserve">$ 2.830</t>
  </si>
  <si>
    <t xml:space="preserve">$ 3.180</t>
  </si>
  <si>
    <t xml:space="preserve">GG</t>
  </si>
  <si>
    <t xml:space="preserve">Categ.</t>
  </si>
  <si>
    <t xml:space="preserve">Sup. Afectada
(*)</t>
  </si>
  <si>
    <t xml:space="preserve">Alquileres Devengados Anualmente</t>
  </si>
  <si>
    <t xml:space="preserve">Aportes al SIPA
(***)</t>
  </si>
  <si>
    <t xml:space="preserve">Aportes Obra Social
(****)</t>
  </si>
  <si>
    <t xml:space="preserve">No requiere</t>
  </si>
  <si>
    <t xml:space="preserve">Hasta 3.330 KW</t>
  </si>
  <si>
    <t xml:space="preserve">Hasta $ 31.500</t>
  </si>
  <si>
    <t xml:space="preserve">$419</t>
  </si>
  <si>
    <t xml:space="preserve">$787</t>
  </si>
  <si>
    <t xml:space="preserve">Hasta $ 63.000</t>
  </si>
  <si>
    <t xml:space="preserve">$1006</t>
  </si>
  <si>
    <t xml:space="preserve">$989</t>
  </si>
  <si>
    <t xml:space="preserve">$1186,3</t>
  </si>
  <si>
    <t xml:space="preserve">$1158,30</t>
  </si>
  <si>
    <t xml:space="preserve">Hasta $ 78.500</t>
  </si>
  <si>
    <t xml:space="preserve">$1558,23</t>
  </si>
  <si>
    <t xml:space="preserve">$1401,23</t>
  </si>
  <si>
    <t xml:space="preserve">Hasta $ 78.750</t>
  </si>
  <si>
    <t xml:space="preserve">$1865,15</t>
  </si>
  <si>
    <t xml:space="preserve">$1611,15</t>
  </si>
  <si>
    <t xml:space="preserve">Hasta $ 94.500</t>
  </si>
  <si>
    <t xml:space="preserve">$2175,47</t>
  </si>
  <si>
    <t xml:space="preserve">$1834,47</t>
  </si>
  <si>
    <t xml:space="preserve">Hasta $ 126.000</t>
  </si>
  <si>
    <t xml:space="preserve">$3803,61</t>
  </si>
  <si>
    <t xml:space="preserve">$3173,61</t>
  </si>
  <si>
    <t xml:space="preserve">Venta de Bs. Muebles</t>
  </si>
  <si>
    <t xml:space="preserve">$4562,08</t>
  </si>
  <si>
    <t xml:space="preserve">$5239,38</t>
  </si>
  <si>
    <t xml:space="preserve">$5922,12</t>
  </si>
  <si>
    <t xml:space="preserve">Sup. Afectada
()</t>
  </si>
  <si>
    <t xml:space="preserve">Impuesto Integrado ()</t>
  </si>
  <si>
    <t xml:space="preserve">Aportes al SIPA
()</t>
  </si>
  <si>
    <t xml:space="preserve">Aportes Obra Social
()</t>
  </si>
  <si>
    <t xml:space="preserve">Hasta  31500</t>
  </si>
  <si>
    <t xml:space="preserve">Hasta  63000</t>
  </si>
  <si>
    <t xml:space="preserve">Hasta  78500</t>
  </si>
  <si>
    <t xml:space="preserve">Hasta  78750</t>
  </si>
  <si>
    <t xml:space="preserve">Hasta  94500</t>
  </si>
  <si>
    <t xml:space="preserve">Hasta  126000</t>
  </si>
  <si>
    <t xml:space="preserve">&amp;</t>
  </si>
  <si>
    <t xml:space="preserve">\\</t>
  </si>
  <si>
    <t xml:space="preserve">MÍNIMA</t>
  </si>
  <si>
    <t xml:space="preserve">AMPO/MOPRE</t>
  </si>
  <si>
    <t xml:space="preserve">MÁXIMA</t>
  </si>
  <si>
    <t xml:space="preserve">NORMA LEGAL</t>
  </si>
  <si>
    <t xml:space="preserve">VALOR AMPO</t>
  </si>
  <si>
    <t xml:space="preserve">Monto Mínimo</t>
  </si>
  <si>
    <t xml:space="preserve">Monto Máximo</t>
  </si>
  <si>
    <t xml:space="preserve">Movilidad</t>
  </si>
  <si>
    <t xml:space="preserve">31/03/1994</t>
  </si>
  <si>
    <t xml:space="preserve">R.(S.S.S.) 9/94</t>
  </si>
  <si>
    <t xml:space="preserve">- - - - - - - - - -</t>
  </si>
  <si>
    <t xml:space="preserve">23 MARZO 1995</t>
  </si>
  <si>
    <t xml:space="preserve">30 MAYO 2006</t>
  </si>
  <si>
    <t xml:space="preserve">LEY 24463 Art. 9 inc. 3</t>
  </si>
  <si>
    <t xml:space="preserve">Se aplica únicamente a jubilaciones ley 24241. Para las otras jubilaciones que excedan los 3100, hay una escala de deducciones en el mismo Art. pero inciso 2</t>
  </si>
  <si>
    <t xml:space="preserve">30/09/1994</t>
  </si>
  <si>
    <t xml:space="preserve">R.(S.S.S.) 26/94</t>
  </si>
  <si>
    <t xml:space="preserve">189 (desde 1/7/94)</t>
  </si>
  <si>
    <t xml:space="preserve">(*)    Aportes: 4800</t>
  </si>
  <si>
    <t xml:space="preserve">31 DICIEMBRE 2006</t>
  </si>
  <si>
    <t xml:space="preserve">764/2006</t>
  </si>
  <si>
    <t xml:space="preserve">La escala de deducciones fue endurecida en 1999/2000</t>
  </si>
  <si>
    <t xml:space="preserve">(Inciso sustituido por art. 25 de la Ley N° 25.239 B.O.31/12/1999)</t>
  </si>
  <si>
    <t xml:space="preserve">31/03/1995</t>
  </si>
  <si>
    <t xml:space="preserve">R.(S.S.S.)171/94</t>
  </si>
  <si>
    <t xml:space="preserve">Contribuciones:  Seg.Social: Sin límite (**)</t>
  </si>
  <si>
    <t xml:space="preserve">30 AGOSTO 2007</t>
  </si>
  <si>
    <t xml:space="preserve">Ley 26198 Art. 45</t>
  </si>
  <si>
    <t xml:space="preserve">30/09/1995</t>
  </si>
  <si>
    <t xml:space="preserve">R.(S.S.S.)126/95</t>
  </si>
  <si>
    <t xml:space="preserve">Resto (o.Social/ART): 4800</t>
  </si>
  <si>
    <t xml:space="preserve">28 FEBRERO 2008</t>
  </si>
  <si>
    <t xml:space="preserve">31/03/1996</t>
  </si>
  <si>
    <t xml:space="preserve">R.(S.S.S.) 41/95</t>
  </si>
  <si>
    <t xml:space="preserve">31 JUNIO 2008</t>
  </si>
  <si>
    <t xml:space="preserve">30/09/1996</t>
  </si>
  <si>
    <t xml:space="preserve">R.(S.S.S.) 28/96</t>
  </si>
  <si>
    <t xml:space="preserve">28 FEBRERO 2009</t>
  </si>
  <si>
    <t xml:space="preserve">Suplemento por movilidad</t>
  </si>
  <si>
    <t xml:space="preserve">+</t>
  </si>
  <si>
    <t xml:space="preserve">1199/2004</t>
  </si>
  <si>
    <t xml:space="preserve">280/10</t>
  </si>
  <si>
    <t xml:space="preserve">31/03/1997</t>
  </si>
  <si>
    <t xml:space="preserve">R.(S.S.S.) 85/96</t>
  </si>
  <si>
    <t xml:space="preserve">30/09/1997</t>
  </si>
  <si>
    <t xml:space="preserve">R.(S.S.S.) 27/97</t>
  </si>
  <si>
    <t xml:space="preserve">748/2005</t>
  </si>
  <si>
    <t xml:space="preserve">31/12/1997</t>
  </si>
  <si>
    <t xml:space="preserve">R.C. 661/97 - MTSS</t>
  </si>
  <si>
    <t xml:space="preserve">31/12/1998</t>
  </si>
  <si>
    <t xml:space="preserve">R.  54/98 y 124/98 MTSS</t>
  </si>
  <si>
    <t xml:space="preserve">31/12/1999</t>
  </si>
  <si>
    <t xml:space="preserve">R. 99/99 y 330/99 MTSS</t>
  </si>
  <si>
    <t xml:space="preserve">(**) Para contribuciones de Seguridad social:</t>
  </si>
  <si>
    <t xml:space="preserve">Ley 26198 Art. 45 y 46</t>
  </si>
  <si>
    <t xml:space="preserve">30/06/2001</t>
  </si>
  <si>
    <t xml:space="preserve">R 292/00 Y 531/00</t>
  </si>
  <si>
    <t xml:space="preserve">(*)</t>
  </si>
  <si>
    <t xml:space="preserve">31/03/2007</t>
  </si>
  <si>
    <t xml:space="preserve">Decreto 814/01 y art.9 Ley 24.241</t>
  </si>
  <si>
    <t xml:space="preserve">30/09/04</t>
  </si>
  <si>
    <t xml:space="preserve">Decreto 491/04</t>
  </si>
  <si>
    <t xml:space="preserve">31/08/2007</t>
  </si>
  <si>
    <t xml:space="preserve">Decreto 313/07 y art. 9 Ley 24.241</t>
  </si>
  <si>
    <t xml:space="preserve">31/03/05</t>
  </si>
  <si>
    <t xml:space="preserve">Hasta la fecha</t>
  </si>
  <si>
    <t xml:space="preserve">Decreto 1346/07</t>
  </si>
  <si>
    <t xml:space="preserve">30/09/05</t>
  </si>
  <si>
    <t xml:space="preserve">Después sigue por aquí abajo con la movilidad</t>
  </si>
  <si>
    <t xml:space="preserve">-----</t>
  </si>
  <si>
    <t xml:space="preserve">Sin límite</t>
  </si>
  <si>
    <t xml:space="preserve">Decreto N° 525/95</t>
  </si>
  <si>
    <t xml:space="preserve">Reglamentación</t>
  </si>
  <si>
    <t xml:space="preserve">Reglamentación de los artículos 17 y 34 de la Ley N° 24241 y de los artículos 7°,9°, 15, 22 y 25 de la Ley N° 24463.</t>
  </si>
  <si>
    <t xml:space="preserve">Establécese el haber mínimo de cada beneficio correspondiente a las prestaciones a cargo del Régimen Previsional Público del Sistema Integrado de Jubilaciones y Pensiones en la suma de PESOS DOSCIENTOS SESENTA ($ 260) mensuales, a partir del 1º de junio de 2004 y en la suma de PESOS DOSCIENTOS OCHENTA ($ 280) mensuales, a partir del 1º de setiembre de 2004.</t>
  </si>
  <si>
    <t xml:space="preserve">PBU / PBU mínima (hasta Decreto Nº 833/97 B.O. 29/8/1997))</t>
  </si>
  <si>
    <t xml:space="preserve">PESOS CORRIENTES</t>
  </si>
  <si>
    <t xml:space="preserve">PESOS CONSTANTES NOVIEMBRE 2014 IPC</t>
  </si>
  <si>
    <t xml:space="preserve">ACTUALIZACIÓN ANSES NOVIEMBRE 2015 (pre decreto junio 2016)</t>
  </si>
  <si>
    <t xml:space="preserve">TRIMESTRE</t>
  </si>
  <si>
    <t xml:space="preserve">Ley de solidaridad previsional 24463 Art. 9 establece el haber máximo en 3100 pesos para todas las jubilaciones otorgadas con ley 24241 y deducciones para las jubilaciones otorgadas con leyes anteriores</t>
  </si>
  <si>
    <t xml:space="preserve">El tope fue declarado inconstitucional por la C.S.N cuando reduzca el haber en más de un 15 % del que hubiera correspondido percibir sin aplicar este tope (causa Actis Caporale c / INPS)</t>
  </si>
  <si>
    <t xml:space="preserve">Decreto DNU 1199/2004</t>
  </si>
  <si>
    <t xml:space="preserve">Suplemento por movilidad, aumenta el haber de un 10% para jubilaciones de hasta 1000 pesos</t>
  </si>
  <si>
    <t xml:space="preserve">Decreto 764/2006</t>
  </si>
  <si>
    <t xml:space="preserve">Aumento jubilaciones, y haber máximo, un 11%</t>
  </si>
  <si>
    <t xml:space="preserve">Ley 26198</t>
  </si>
  <si>
    <t xml:space="preserve">Presupuesto</t>
  </si>
  <si>
    <t xml:space="preserve">Decreto 1346/2007</t>
  </si>
  <si>
    <t xml:space="preserve">Aumento jubilaciones, y haber máximo, un 12,5%</t>
  </si>
  <si>
    <t xml:space="preserve">Decreto 279/2008</t>
  </si>
  <si>
    <t xml:space="preserve">Art. 5º — Modifícase a partir del 1º de septiembre de 2007, el límite máximo a que se refiere el artículo 9º de la Ley Nº 24.241 y sus modificatorias, para el cálculo de los aportes previstos en los incisos a) y c) del artículo 10 de la citada norma, el cual tendrá un monto equivalente a OCHENTA Y CUATRO CON TRESCIENTOS SETENTA Y CINCO MILESIMOS (84,375) de veces el valor del módulo previsional (MOPRE).</t>
  </si>
  <si>
    <t xml:space="preserve">Ingresos, salarios y distribución</t>
  </si>
  <si>
    <t xml:space="preserve">Evolución del Salario Mínimo Vital y Móvil</t>
  </si>
  <si>
    <t xml:space="preserve">en pesos corrientes</t>
  </si>
  <si>
    <t xml:space="preserve">Períodos en los que cambia el valor de SMVM</t>
  </si>
  <si>
    <t xml:space="preserve">SMVM</t>
  </si>
  <si>
    <t xml:space="preserve">SMVM constantes base noviembre 2014=100</t>
  </si>
  <si>
    <t xml:space="preserve">Variación</t>
  </si>
  <si>
    <t xml:space="preserve">Indice base        Ago-93 = 100</t>
  </si>
  <si>
    <t xml:space="preserve">año</t>
  </si>
  <si>
    <t xml:space="preserve">mes</t>
  </si>
  <si>
    <t xml:space="preserve">SALARIO MÍNIMO VITAL Y MÓVIL</t>
  </si>
  <si>
    <t xml:space="preserve">agosto</t>
  </si>
  <si>
    <t xml:space="preserve">julio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</si>
  <si>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</si>
  <si>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</si>
  <si>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</si>
  <si>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</si>
  <si>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</si>
  <si>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mayo</t>
  </si>
  <si>
    <t xml:space="preserve">junio</t>
  </si>
  <si>
    <t xml:space="preserve">febrero</t>
  </si>
  <si>
    <t xml:space="preserve">Fuente: MTEySS.</t>
  </si>
  <si>
    <t xml:space="preserve">AUTÓNOMOS</t>
  </si>
  <si>
    <t xml:space="preserve">MONOTRIBUTO</t>
  </si>
  <si>
    <t xml:space="preserve">PERÍODO</t>
  </si>
  <si>
    <t xml:space="preserve">_</t>
  </si>
  <si>
    <t xml:space="preserve">Concepto</t>
  </si>
  <si>
    <t xml:space="preserve">Porcentaje</t>
  </si>
  <si>
    <t xml:space="preserve">Categorías (valores en pesos)</t>
  </si>
  <si>
    <t xml:space="preserve">I' (*)</t>
  </si>
  <si>
    <t xml:space="preserve">II' (*)</t>
  </si>
  <si>
    <t xml:space="preserve">III' (*)</t>
  </si>
  <si>
    <t xml:space="preserve">IV' (*)</t>
  </si>
  <si>
    <t xml:space="preserve">V' (*)</t>
  </si>
  <si>
    <t xml:space="preserve">Categorías</t>
  </si>
  <si>
    <t xml:space="preserve">Rentas de Referencia en pesos</t>
  </si>
  <si>
    <t xml:space="preserve">Renta imponible</t>
  </si>
  <si>
    <t xml:space="preserve">2.215.49</t>
  </si>
  <si>
    <t xml:space="preserve">3.101,68</t>
  </si>
  <si>
    <t xml:space="preserve">4.430,99</t>
  </si>
  <si>
    <t xml:space="preserve">7.089,57</t>
  </si>
  <si>
    <t xml:space="preserve">9.748,15</t>
  </si>
  <si>
    <t xml:space="preserve">Aporte personal jubilación</t>
  </si>
  <si>
    <t xml:space="preserve">1.134,33</t>
  </si>
  <si>
    <t xml:space="preserve">1.559.70</t>
  </si>
  <si>
    <t xml:space="preserve">1.559,70</t>
  </si>
  <si>
    <t xml:space="preserve">11/14</t>
  </si>
  <si>
    <t xml:space="preserve">1.072,34</t>
  </si>
  <si>
    <t xml:space="preserve">1.364,74</t>
  </si>
  <si>
    <t xml:space="preserve">INSSJP</t>
  </si>
  <si>
    <t xml:space="preserve">Total aporte</t>
  </si>
  <si>
    <t xml:space="preserve">32/35</t>
  </si>
  <si>
    <t xml:space="preserve">1.085,58</t>
  </si>
  <si>
    <t xml:space="preserve">1.417,92</t>
  </si>
  <si>
    <t xml:space="preserve">1.550,85</t>
  </si>
  <si>
    <t xml:space="preserve">2.268,66</t>
  </si>
  <si>
    <t xml:space="preserve">2.481,35</t>
  </si>
  <si>
    <t xml:space="preserve">3.119,41</t>
  </si>
  <si>
    <t xml:space="preserve">3.411,85</t>
  </si>
  <si>
    <t xml:space="preserve">IPC_</t>
  </si>
  <si>
    <t xml:space="preserve">;</t>
  </si>
  <si>
    <t xml:space="preserve">pbu_</t>
  </si>
  <si>
    <t xml:space="preserve">_t3</t>
  </si>
  <si>
    <t xml:space="preserve">x=</t>
  </si>
  <si>
    <t xml:space="preserve">minima_</t>
  </si>
  <si>
    <t xml:space="preserve">maxima_</t>
  </si>
  <si>
    <t xml:space="preserve">_t4</t>
  </si>
  <si>
    <t xml:space="preserve">_t1</t>
  </si>
  <si>
    <t xml:space="preserve">_t2</t>
  </si>
  <si>
    <t xml:space="preserve">ANSES_sur_IPC_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</si>
</sst>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General"/>
    <numFmt numFmtId="166" formatCode="0.00"/>
    <numFmt numFmtId="167" formatCode="DD/MM/YYYY"/>
    <numFmt numFmtId="168" formatCode="0%"/>
    <numFmt numFmtId="169" formatCode="0.00%"/>
    <numFmt numFmtId="170" formatCode="#,##0.00"/>
    <numFmt numFmtId="171" formatCode="0.0000"/>
    <numFmt numFmtId="172" formatCode="_-* #,##0.00,_€_-;\-* #,##0.00,_€_-;_-* \-??\ _€_-;_-@_-"/>
    <numFmt numFmtId="173" formatCode="_-* #,##0,_€_-;\-* #,##0,_€_-;_-* \-??\ _€_-;_-@_-"/>
    <numFmt numFmtId="174" formatCode="0.00000"/>
    <numFmt numFmtId="175" formatCode="0.000"/>
    <numFmt numFmtId="176" formatCode="MM/DD/YY"/>
    <numFmt numFmtId="177" formatCode="#,##0"/>
    <numFmt numFmtId="178" formatCode="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66FF"/>
      <name val="Arial"/>
      <family val="2"/>
      <charset val="1"/>
    </font>
    <font>
      <sz val="11"/>
      <color rgb="FF000000"/>
      <name val="Segoe UI"/>
      <family val="0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.4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1"/>
      <color rgb="FF000000"/>
      <name val="Segoe UI"/>
      <family val="0"/>
      <charset val="1"/>
    </font>
    <font>
      <b val="true"/>
      <i val="true"/>
      <u val="singl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5.1"/>
      <color rgb="FF000000"/>
      <name val="Segoe UI"/>
      <family val="0"/>
      <charset val="1"/>
    </font>
    <font>
      <b val="true"/>
      <sz val="10"/>
      <color rgb="FF558ED5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FF6600"/>
        <bgColor rgb="FFFF9999"/>
      </patternFill>
    </fill>
    <fill>
      <patternFill patternType="solid">
        <fgColor rgb="FFFFFFFF"/>
        <bgColor rgb="FFECF8FF"/>
      </patternFill>
    </fill>
    <fill>
      <patternFill patternType="solid">
        <fgColor rgb="FF77933C"/>
        <bgColor rgb="FF669966"/>
      </patternFill>
    </fill>
    <fill>
      <patternFill patternType="solid">
        <fgColor rgb="FFDDDDDD"/>
        <bgColor rgb="FFD9D9D9"/>
      </patternFill>
    </fill>
    <fill>
      <patternFill patternType="solid">
        <fgColor rgb="FF669966"/>
        <bgColor rgb="FF77933C"/>
      </patternFill>
    </fill>
    <fill>
      <patternFill patternType="solid">
        <fgColor rgb="FF99FFFF"/>
        <bgColor rgb="FFCFE7F5"/>
      </patternFill>
    </fill>
    <fill>
      <patternFill patternType="solid">
        <fgColor rgb="FF8EB4E3"/>
        <bgColor rgb="FF99CCCC"/>
      </patternFill>
    </fill>
    <fill>
      <patternFill patternType="solid">
        <fgColor rgb="FF9999CC"/>
        <bgColor rgb="FF9999FF"/>
      </patternFill>
    </fill>
    <fill>
      <patternFill patternType="solid">
        <fgColor rgb="FF99CCCC"/>
        <bgColor rgb="FF8EB4E3"/>
      </patternFill>
    </fill>
    <fill>
      <patternFill patternType="solid">
        <fgColor rgb="FFCCCCFF"/>
        <bgColor rgb="FFC6D9F1"/>
      </patternFill>
    </fill>
    <fill>
      <patternFill patternType="solid">
        <fgColor rgb="FFC6D9F1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FF9999"/>
        <bgColor rgb="FFFAC090"/>
      </patternFill>
    </fill>
    <fill>
      <patternFill patternType="solid">
        <fgColor rgb="FFCCFF66"/>
        <bgColor rgb="FFFFFF99"/>
      </patternFill>
    </fill>
    <fill>
      <patternFill patternType="solid">
        <fgColor rgb="FFFAC090"/>
        <bgColor rgb="FFFF9999"/>
      </patternFill>
    </fill>
    <fill>
      <patternFill patternType="solid">
        <fgColor rgb="FFFF99FF"/>
        <bgColor rgb="FFFF9999"/>
      </patternFill>
    </fill>
    <fill>
      <patternFill patternType="solid">
        <fgColor rgb="FFFFCC00"/>
        <bgColor rgb="FFFAC090"/>
      </patternFill>
    </fill>
    <fill>
      <patternFill patternType="solid">
        <fgColor rgb="FFCCCCCC"/>
        <bgColor rgb="FFD9D9D9"/>
      </patternFill>
    </fill>
    <fill>
      <patternFill patternType="solid">
        <fgColor rgb="FFDDF2FF"/>
        <bgColor rgb="FFDFF3FD"/>
      </patternFill>
    </fill>
    <fill>
      <patternFill patternType="solid">
        <fgColor rgb="FFFFFF99"/>
        <bgColor rgb="FFFFFFCC"/>
      </patternFill>
    </fill>
    <fill>
      <patternFill patternType="solid">
        <fgColor rgb="FF00CC00"/>
        <bgColor rgb="FF008000"/>
      </patternFill>
    </fill>
    <fill>
      <patternFill patternType="solid">
        <fgColor rgb="FFECF8FF"/>
        <bgColor rgb="FFDFF3FD"/>
      </patternFill>
    </fill>
    <fill>
      <patternFill patternType="solid">
        <fgColor rgb="FF66FF66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DFF3FD"/>
        <bgColor rgb="FFDDF2FF"/>
      </patternFill>
    </fill>
    <fill>
      <patternFill patternType="solid">
        <fgColor rgb="FF9999FF"/>
        <bgColor rgb="FF9999CC"/>
      </patternFill>
    </fill>
    <fill>
      <patternFill patternType="solid">
        <fgColor rgb="FF4F81BD"/>
        <bgColor rgb="FF558ED5"/>
      </patternFill>
    </fill>
    <fill>
      <patternFill patternType="solid">
        <fgColor rgb="FFD9D9D9"/>
        <bgColor rgb="FFDDDDDD"/>
      </patternFill>
    </fill>
    <fill>
      <patternFill patternType="solid">
        <fgColor rgb="FFCFE7F5"/>
        <bgColor rgb="FFDDF2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7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8" fillId="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12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1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1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2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8" fillId="1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3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8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12" borderId="1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8" fillId="12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3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13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1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3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8" fillId="1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3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3" borderId="1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1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16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3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1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1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2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7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27" borderId="1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2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9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00"/>
      <rgbColor rgb="FF0000FF"/>
      <rgbColor rgb="FFCCFF66"/>
      <rgbColor rgb="FFFF00FF"/>
      <rgbColor rgb="FF99FFFF"/>
      <rgbColor rgb="FF800000"/>
      <rgbColor rgb="FF008000"/>
      <rgbColor rgb="FF000080"/>
      <rgbColor rgb="FF77933C"/>
      <rgbColor rgb="FF800080"/>
      <rgbColor rgb="FF008080"/>
      <rgbColor rgb="FFCCCCCC"/>
      <rgbColor rgb="FF669966"/>
      <rgbColor rgb="FF9999FF"/>
      <rgbColor rgb="FF993366"/>
      <rgbColor rgb="FFFFFFCC"/>
      <rgbColor rgb="FFDDF2FF"/>
      <rgbColor rgb="FF660066"/>
      <rgbColor rgb="FFFF66FF"/>
      <rgbColor rgb="FF0066CC"/>
      <rgbColor rgb="FFCCCCFF"/>
      <rgbColor rgb="FF000080"/>
      <rgbColor rgb="FFFF00FF"/>
      <rgbColor rgb="FFDDDDDD"/>
      <rgbColor rgb="FFECF8FF"/>
      <rgbColor rgb="FF800080"/>
      <rgbColor rgb="FF800000"/>
      <rgbColor rgb="FF008080"/>
      <rgbColor rgb="FF0000FF"/>
      <rgbColor rgb="FFC6D9F1"/>
      <rgbColor rgb="FFDFF3FD"/>
      <rgbColor rgb="FFCFE7F5"/>
      <rgbColor rgb="FFFFFF99"/>
      <rgbColor rgb="FF99CCCC"/>
      <rgbColor rgb="FFFF9999"/>
      <rgbColor rgb="FFFF99FF"/>
      <rgbColor rgb="FFFAC090"/>
      <rgbColor rgb="FF558ED5"/>
      <rgbColor rgb="FF66FF99"/>
      <rgbColor rgb="FF66FF66"/>
      <rgbColor rgb="FFFFCC00"/>
      <rgbColor rgb="FFD9D9D9"/>
      <rgbColor rgb="FFFF6600"/>
      <rgbColor rgb="FF4F81BD"/>
      <rgbColor rgb="FF9999CC"/>
      <rgbColor rgb="FF003366"/>
      <rgbColor rgb="FF8EB4E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afip.gob.ar/monotributo/categorias.asp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servicios.infoleg.gob.ar/infolegInternet/verNorma.do?id=61784" TargetMode="External"/><Relationship Id="rId2" Type="http://schemas.openxmlformats.org/officeDocument/2006/relationships/hyperlink" Target="http://servicios.infoleg.gob.ar/infolegInternet/verNorma.do?id=986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L913"/>
  <sheetViews>
    <sheetView showFormulas="false" showGridLines="true" showRowColHeaders="true" showZeros="true" rightToLeft="false" tabSelected="true" showOutlineSymbols="true" defaultGridColor="true" view="normal" topLeftCell="EY22" colorId="64" zoomScale="75" zoomScaleNormal="75" zoomScalePageLayoutView="100" workbookViewId="0">
      <selection pane="topLeft" activeCell="FJ41" activeCellId="0" sqref="FJ41"/>
    </sheetView>
  </sheetViews>
  <sheetFormatPr defaultColWidth="9.328125" defaultRowHeight="12.8" zeroHeight="false" outlineLevelRow="0" outlineLevelCol="0"/>
  <cols>
    <col collapsed="false" customWidth="true" hidden="false" outlineLevel="0" max="1" min="1" style="0" width="31.59"/>
    <col collapsed="false" customWidth="true" hidden="false" outlineLevel="0" max="3" min="3" style="0" width="25.98"/>
    <col collapsed="false" customWidth="true" hidden="false" outlineLevel="0" max="150" min="150" style="0" width="20.79"/>
    <col collapsed="false" customWidth="true" hidden="false" outlineLevel="0" max="156" min="156" style="0" width="14.85"/>
    <col collapsed="false" customWidth="true" hidden="false" outlineLevel="0" max="180" min="179" style="0" width="15.93"/>
    <col collapsed="false" customWidth="true" hidden="false" outlineLevel="0" max="181" min="181" style="0" width="22.74"/>
    <col collapsed="false" customWidth="true" hidden="false" outlineLevel="0" max="182" min="182" style="0" width="21.26"/>
    <col collapsed="false" customWidth="true" hidden="false" outlineLevel="0" max="184" min="184" style="0" width="18.84"/>
    <col collapsed="false" customWidth="true" hidden="false" outlineLevel="0" max="186" min="186" style="0" width="24.57"/>
  </cols>
  <sheetData>
    <row r="1" customFormat="false" ht="85.7" hidden="false" customHeight="false" outlineLevel="0" collapsed="false">
      <c r="F1" s="0" t="s">
        <v>0</v>
      </c>
      <c r="Q1" s="0" t="s">
        <v>1</v>
      </c>
      <c r="X1" s="0" t="s">
        <v>2</v>
      </c>
      <c r="BA1" s="0" t="s">
        <v>3</v>
      </c>
      <c r="BB1" s="0" t="n">
        <f aca="false">150*1.5</f>
        <v>225</v>
      </c>
      <c r="BD1" s="0" t="n">
        <f aca="false">75*2.5</f>
        <v>187.5</v>
      </c>
      <c r="BE1" s="0" t="n">
        <f aca="false">75*2.5</f>
        <v>187.5</v>
      </c>
      <c r="BF1" s="0" t="n">
        <f aca="false">63*2.5</f>
        <v>157.5</v>
      </c>
      <c r="BG1" s="0" t="n">
        <f aca="false">183*0.32</f>
        <v>58.56</v>
      </c>
      <c r="BH1" s="0" t="n">
        <f aca="false">80*2.5</f>
        <v>200</v>
      </c>
      <c r="BI1" s="0" t="n">
        <f aca="false">0.21*BD5</f>
        <v>38.43</v>
      </c>
      <c r="BJ1" s="0" t="n">
        <f aca="false">BK5/BD5</f>
        <v>0.254098360655738</v>
      </c>
      <c r="BK1" s="0" t="n">
        <f aca="false">BK5/BE5</f>
        <v>0.32</v>
      </c>
      <c r="BL1" s="0" t="n">
        <f aca="false">BL5/0.32</f>
        <v>228</v>
      </c>
      <c r="BM1" s="0" t="n">
        <f aca="false">BL6/0.32</f>
        <v>280</v>
      </c>
      <c r="BN1" s="0" t="n">
        <f aca="false">BL8/0.32</f>
        <v>374</v>
      </c>
      <c r="BP1" s="0" t="n">
        <f aca="false">39/150</f>
        <v>0.26</v>
      </c>
      <c r="BQ1" s="0" t="n">
        <f aca="false">7.5/150</f>
        <v>0.05</v>
      </c>
      <c r="BV1" s="1"/>
      <c r="BW1" s="2"/>
      <c r="BX1" s="2"/>
      <c r="BY1" s="3" t="s">
        <v>4</v>
      </c>
      <c r="BZ1" s="3"/>
      <c r="CA1" s="3"/>
      <c r="CB1" s="3"/>
      <c r="CC1" s="3"/>
      <c r="CD1" s="3"/>
      <c r="CE1" s="3"/>
      <c r="CF1" s="3"/>
      <c r="CG1" s="3" t="s">
        <v>5</v>
      </c>
      <c r="CH1" s="3"/>
      <c r="CI1" s="3"/>
      <c r="CJ1" s="3"/>
      <c r="CK1" s="3"/>
      <c r="CL1" s="3"/>
      <c r="CM1" s="3"/>
      <c r="CN1" s="3"/>
      <c r="CO1" s="3"/>
      <c r="CP1" s="3" t="s">
        <v>6</v>
      </c>
      <c r="CQ1" s="3"/>
      <c r="CR1" s="3"/>
      <c r="CS1" s="3"/>
      <c r="CT1" s="3"/>
      <c r="CU1" s="3"/>
      <c r="CV1" s="3"/>
      <c r="CW1" s="3"/>
      <c r="CX1" s="3"/>
      <c r="CY1" s="3"/>
      <c r="CZ1" s="3"/>
      <c r="DA1" s="4"/>
      <c r="DC1" s="3" t="s">
        <v>7</v>
      </c>
      <c r="DD1" s="3"/>
      <c r="DE1" s="3"/>
      <c r="DF1" s="3"/>
      <c r="DG1" s="3"/>
      <c r="DH1" s="3"/>
      <c r="DI1" s="3"/>
      <c r="DJ1" s="3"/>
      <c r="DK1" s="3" t="s">
        <v>8</v>
      </c>
      <c r="DL1" s="3"/>
      <c r="DM1" s="3"/>
      <c r="DN1" s="3"/>
      <c r="DO1" s="3"/>
      <c r="DP1" s="3"/>
      <c r="DQ1" s="3"/>
      <c r="DR1" s="3"/>
      <c r="DS1" s="3"/>
      <c r="DV1" s="1" t="s">
        <v>9</v>
      </c>
      <c r="DW1" s="2"/>
      <c r="DX1" s="2"/>
      <c r="DY1" s="3" t="s">
        <v>10</v>
      </c>
      <c r="DZ1" s="3"/>
      <c r="EA1" s="3"/>
      <c r="EB1" s="3"/>
      <c r="EC1" s="3"/>
      <c r="ED1" s="3"/>
      <c r="EE1" s="3"/>
      <c r="EF1" s="3"/>
      <c r="EG1" s="3" t="s">
        <v>11</v>
      </c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4"/>
      <c r="FC1" s="3" t="s">
        <v>12</v>
      </c>
      <c r="FD1" s="3"/>
      <c r="FE1" s="3"/>
      <c r="FF1" s="3"/>
      <c r="FG1" s="3"/>
      <c r="FH1" s="3"/>
      <c r="FI1" s="3"/>
      <c r="FJ1" s="3"/>
      <c r="FK1" s="3" t="s">
        <v>11</v>
      </c>
      <c r="FL1" s="3"/>
      <c r="FM1" s="3"/>
      <c r="FN1" s="3"/>
      <c r="FO1" s="3"/>
      <c r="FP1" s="3"/>
      <c r="FQ1" s="3"/>
      <c r="FR1" s="3"/>
      <c r="FS1" s="3"/>
      <c r="FV1" s="5"/>
      <c r="FW1" s="5"/>
      <c r="FX1" s="5" t="s">
        <v>13</v>
      </c>
      <c r="FY1" s="6" t="s">
        <v>14</v>
      </c>
      <c r="FZ1" s="5" t="s">
        <v>15</v>
      </c>
      <c r="GA1" s="7" t="s">
        <v>16</v>
      </c>
      <c r="GB1" s="8" t="s">
        <v>17</v>
      </c>
    </row>
    <row r="2" customFormat="false" ht="85.7" hidden="false" customHeight="false" outlineLevel="0" collapsed="false">
      <c r="L2" s="0" t="s">
        <v>18</v>
      </c>
      <c r="X2" s="0" t="s">
        <v>19</v>
      </c>
      <c r="BA2" s="0" t="s">
        <v>20</v>
      </c>
      <c r="BD2" s="0" t="n">
        <f aca="false">76*2.5</f>
        <v>190</v>
      </c>
      <c r="BE2" s="0" t="s">
        <v>21</v>
      </c>
      <c r="BF2" s="0" t="s">
        <v>22</v>
      </c>
      <c r="BG2" s="0" t="s">
        <v>23</v>
      </c>
      <c r="BH2" s="0" t="s">
        <v>24</v>
      </c>
      <c r="BK2" s="0" t="s">
        <v>21</v>
      </c>
      <c r="BN2" s="0" t="n">
        <f aca="false">377000/1482000</f>
        <v>0.254385964912281</v>
      </c>
      <c r="BO2" s="0" t="s">
        <v>25</v>
      </c>
      <c r="BP2" s="0" t="n">
        <f aca="false">BK5/BE5</f>
        <v>0.32</v>
      </c>
      <c r="BV2" s="9" t="s">
        <v>26</v>
      </c>
      <c r="BW2" s="9" t="s">
        <v>27</v>
      </c>
      <c r="BX2" s="10" t="s">
        <v>28</v>
      </c>
      <c r="BY2" s="10"/>
      <c r="BZ2" s="10"/>
      <c r="CA2" s="10" t="s">
        <v>29</v>
      </c>
      <c r="CB2" s="10"/>
      <c r="CC2" s="10"/>
      <c r="CD2" s="10" t="s">
        <v>30</v>
      </c>
      <c r="CE2" s="10"/>
      <c r="CF2" s="10"/>
      <c r="CG2" s="10" t="s">
        <v>31</v>
      </c>
      <c r="CH2" s="10"/>
      <c r="CI2" s="10"/>
      <c r="CJ2" s="11" t="s">
        <v>32</v>
      </c>
      <c r="CK2" s="11"/>
      <c r="CL2" s="11"/>
      <c r="CM2" s="11" t="s">
        <v>33</v>
      </c>
      <c r="CN2" s="11"/>
      <c r="CO2" s="11"/>
      <c r="CP2" s="11" t="s">
        <v>34</v>
      </c>
      <c r="CQ2" s="11"/>
      <c r="CR2" s="11"/>
      <c r="CS2" s="11" t="s">
        <v>35</v>
      </c>
      <c r="CT2" s="11" t="s">
        <v>35</v>
      </c>
      <c r="CU2" s="11" t="s">
        <v>35</v>
      </c>
      <c r="CV2" s="11" t="s">
        <v>36</v>
      </c>
      <c r="CW2" s="11"/>
      <c r="CX2" s="11"/>
      <c r="CY2" s="11" t="s">
        <v>37</v>
      </c>
      <c r="CZ2" s="11"/>
      <c r="DA2" s="11"/>
      <c r="DC2" s="9" t="s">
        <v>26</v>
      </c>
      <c r="DD2" s="9" t="s">
        <v>27</v>
      </c>
      <c r="DE2" s="11" t="s">
        <v>36</v>
      </c>
      <c r="DF2" s="11"/>
      <c r="DG2" s="11"/>
      <c r="DH2" s="11" t="s">
        <v>38</v>
      </c>
      <c r="DI2" s="11"/>
      <c r="DJ2" s="11"/>
      <c r="DK2" s="11" t="s">
        <v>39</v>
      </c>
      <c r="DL2" s="11"/>
      <c r="DM2" s="11"/>
      <c r="DN2" s="11" t="s">
        <v>40</v>
      </c>
      <c r="DO2" s="11"/>
      <c r="DP2" s="11"/>
      <c r="DQ2" s="11" t="s">
        <v>41</v>
      </c>
      <c r="DR2" s="11"/>
      <c r="DS2" s="11"/>
      <c r="DV2" s="9" t="s">
        <v>26</v>
      </c>
      <c r="DW2" s="9" t="s">
        <v>27</v>
      </c>
      <c r="DX2" s="10" t="s">
        <v>28</v>
      </c>
      <c r="DY2" s="10"/>
      <c r="DZ2" s="10"/>
      <c r="EA2" s="10" t="s">
        <v>29</v>
      </c>
      <c r="EB2" s="10"/>
      <c r="EC2" s="10"/>
      <c r="ED2" s="10" t="s">
        <v>30</v>
      </c>
      <c r="EE2" s="10"/>
      <c r="EF2" s="10"/>
      <c r="EG2" s="10" t="s">
        <v>31</v>
      </c>
      <c r="EH2" s="10"/>
      <c r="EI2" s="10"/>
      <c r="EJ2" s="11" t="s">
        <v>32</v>
      </c>
      <c r="EK2" s="11"/>
      <c r="EL2" s="11"/>
      <c r="EM2" s="11" t="s">
        <v>33</v>
      </c>
      <c r="EN2" s="11"/>
      <c r="EO2" s="11"/>
      <c r="EP2" s="11" t="s">
        <v>34</v>
      </c>
      <c r="EQ2" s="11"/>
      <c r="ER2" s="11"/>
      <c r="ES2" s="11" t="s">
        <v>35</v>
      </c>
      <c r="ET2" s="11" t="s">
        <v>35</v>
      </c>
      <c r="EU2" s="11" t="s">
        <v>35</v>
      </c>
      <c r="EV2" s="11" t="s">
        <v>36</v>
      </c>
      <c r="EW2" s="11"/>
      <c r="EX2" s="11"/>
      <c r="EY2" s="11" t="s">
        <v>37</v>
      </c>
      <c r="EZ2" s="11"/>
      <c r="FA2" s="11"/>
      <c r="FC2" s="9" t="s">
        <v>26</v>
      </c>
      <c r="FD2" s="9" t="s">
        <v>27</v>
      </c>
      <c r="FE2" s="11" t="s">
        <v>36</v>
      </c>
      <c r="FF2" s="11"/>
      <c r="FG2" s="11"/>
      <c r="FH2" s="11" t="s">
        <v>38</v>
      </c>
      <c r="FI2" s="11"/>
      <c r="FJ2" s="11"/>
      <c r="FK2" s="11" t="s">
        <v>39</v>
      </c>
      <c r="FL2" s="11"/>
      <c r="FM2" s="11"/>
      <c r="FN2" s="11" t="s">
        <v>40</v>
      </c>
      <c r="FO2" s="11"/>
      <c r="FP2" s="11"/>
      <c r="FQ2" s="11" t="s">
        <v>41</v>
      </c>
      <c r="FR2" s="11"/>
      <c r="FS2" s="11"/>
      <c r="FV2" s="12" t="n">
        <f aca="false">FV14-1</f>
        <v>1943</v>
      </c>
      <c r="FW2" s="12" t="n">
        <v>9.79337547027833E-013</v>
      </c>
      <c r="FX2" s="12" t="n">
        <f aca="false">FW2*100/204.803696158069</f>
        <v>4.78183531547191E-013</v>
      </c>
      <c r="FY2" s="12"/>
      <c r="FZ2" s="12"/>
      <c r="GA2" s="7" t="s">
        <v>42</v>
      </c>
      <c r="GB2" s="13"/>
    </row>
    <row r="3" customFormat="false" ht="25" hidden="false" customHeight="true" outlineLevel="0" collapsed="false">
      <c r="A3" s="14"/>
      <c r="B3" s="15"/>
      <c r="C3" s="15" t="s">
        <v>43</v>
      </c>
      <c r="D3" s="16" t="s">
        <v>44</v>
      </c>
      <c r="E3" s="16" t="s">
        <v>45</v>
      </c>
      <c r="F3" s="16" t="s">
        <v>46</v>
      </c>
      <c r="G3" s="16" t="s">
        <v>47</v>
      </c>
      <c r="H3" s="16" t="s">
        <v>47</v>
      </c>
      <c r="I3" s="17" t="s">
        <v>48</v>
      </c>
      <c r="K3" s="18" t="s">
        <v>49</v>
      </c>
      <c r="L3" s="18"/>
      <c r="M3" s="18" t="s">
        <v>50</v>
      </c>
      <c r="N3" s="18"/>
      <c r="P3" s="14"/>
      <c r="Q3" s="15" t="s">
        <v>51</v>
      </c>
      <c r="R3" s="15"/>
      <c r="S3" s="15"/>
      <c r="T3" s="15"/>
      <c r="U3" s="15"/>
      <c r="V3" s="19"/>
      <c r="X3" s="20" t="s">
        <v>52</v>
      </c>
      <c r="Y3" s="21"/>
      <c r="Z3" s="21"/>
      <c r="AA3" s="21"/>
      <c r="AB3" s="22"/>
      <c r="AD3" s="22" t="s">
        <v>53</v>
      </c>
      <c r="AE3" s="22"/>
      <c r="AF3" s="22"/>
      <c r="AG3" s="22"/>
      <c r="AH3" s="22"/>
      <c r="AL3" s="23"/>
      <c r="AM3" s="15" t="s">
        <v>51</v>
      </c>
      <c r="AN3" s="24"/>
      <c r="AO3" s="24"/>
      <c r="AP3" s="24"/>
      <c r="AQ3" s="24"/>
      <c r="AR3" s="24"/>
      <c r="AS3" s="25"/>
      <c r="AU3" s="25"/>
      <c r="AV3" s="25"/>
      <c r="AW3" s="25" t="s">
        <v>54</v>
      </c>
      <c r="AX3" s="25"/>
      <c r="AY3" s="25"/>
      <c r="AZ3" s="25"/>
      <c r="BA3" s="25"/>
      <c r="BC3" s="26" t="s">
        <v>55</v>
      </c>
      <c r="BD3" s="26"/>
      <c r="BE3" s="26" t="s">
        <v>56</v>
      </c>
      <c r="BF3" s="26" t="s">
        <v>57</v>
      </c>
      <c r="BG3" s="24" t="s">
        <v>58</v>
      </c>
      <c r="BH3" s="24" t="s">
        <v>59</v>
      </c>
      <c r="BI3" s="0" t="n">
        <f aca="false">BL5/BI4</f>
        <v>0.357647058823529</v>
      </c>
      <c r="BJ3" s="27" t="s">
        <v>60</v>
      </c>
      <c r="BK3" s="26" t="s">
        <v>56</v>
      </c>
      <c r="BL3" s="27"/>
      <c r="BM3" s="27"/>
      <c r="BN3" s="24"/>
      <c r="BQ3" s="28"/>
      <c r="BR3" s="28" t="s">
        <v>61</v>
      </c>
      <c r="BS3" s="28"/>
      <c r="BT3" s="28"/>
      <c r="BV3" s="9"/>
      <c r="BW3" s="9"/>
      <c r="BX3" s="29" t="s">
        <v>62</v>
      </c>
      <c r="BY3" s="30" t="s">
        <v>63</v>
      </c>
      <c r="BZ3" s="31" t="s">
        <v>28</v>
      </c>
      <c r="CA3" s="32" t="s">
        <v>62</v>
      </c>
      <c r="CB3" s="33" t="s">
        <v>63</v>
      </c>
      <c r="CC3" s="34" t="s">
        <v>28</v>
      </c>
      <c r="CD3" s="29" t="s">
        <v>62</v>
      </c>
      <c r="CE3" s="30" t="s">
        <v>63</v>
      </c>
      <c r="CF3" s="31" t="s">
        <v>28</v>
      </c>
      <c r="CG3" s="32" t="s">
        <v>62</v>
      </c>
      <c r="CH3" s="33" t="s">
        <v>63</v>
      </c>
      <c r="CI3" s="34" t="s">
        <v>28</v>
      </c>
      <c r="CJ3" s="29" t="s">
        <v>62</v>
      </c>
      <c r="CK3" s="30" t="s">
        <v>63</v>
      </c>
      <c r="CL3" s="31" t="s">
        <v>28</v>
      </c>
      <c r="CM3" s="32" t="s">
        <v>62</v>
      </c>
      <c r="CN3" s="33" t="s">
        <v>63</v>
      </c>
      <c r="CO3" s="34" t="s">
        <v>28</v>
      </c>
      <c r="CP3" s="29" t="s">
        <v>62</v>
      </c>
      <c r="CQ3" s="30" t="s">
        <v>63</v>
      </c>
      <c r="CR3" s="31" t="s">
        <v>28</v>
      </c>
      <c r="CS3" s="32" t="s">
        <v>62</v>
      </c>
      <c r="CT3" s="33" t="s">
        <v>63</v>
      </c>
      <c r="CU3" s="34" t="s">
        <v>28</v>
      </c>
      <c r="CV3" s="29" t="s">
        <v>62</v>
      </c>
      <c r="CW3" s="30" t="s">
        <v>63</v>
      </c>
      <c r="CX3" s="31" t="s">
        <v>28</v>
      </c>
      <c r="CY3" s="32" t="s">
        <v>62</v>
      </c>
      <c r="CZ3" s="33" t="s">
        <v>63</v>
      </c>
      <c r="DA3" s="34" t="s">
        <v>28</v>
      </c>
      <c r="DC3" s="9"/>
      <c r="DD3" s="9"/>
      <c r="DE3" s="29" t="s">
        <v>62</v>
      </c>
      <c r="DF3" s="30" t="s">
        <v>63</v>
      </c>
      <c r="DG3" s="31" t="s">
        <v>28</v>
      </c>
      <c r="DH3" s="32" t="s">
        <v>62</v>
      </c>
      <c r="DI3" s="33" t="s">
        <v>63</v>
      </c>
      <c r="DJ3" s="34" t="s">
        <v>28</v>
      </c>
      <c r="DK3" s="29" t="s">
        <v>62</v>
      </c>
      <c r="DL3" s="30" t="s">
        <v>63</v>
      </c>
      <c r="DM3" s="31" t="s">
        <v>28</v>
      </c>
      <c r="DN3" s="32" t="s">
        <v>62</v>
      </c>
      <c r="DO3" s="33" t="s">
        <v>63</v>
      </c>
      <c r="DP3" s="34" t="s">
        <v>28</v>
      </c>
      <c r="DQ3" s="29" t="s">
        <v>62</v>
      </c>
      <c r="DR3" s="30" t="s">
        <v>63</v>
      </c>
      <c r="DS3" s="31" t="s">
        <v>28</v>
      </c>
      <c r="DV3" s="9"/>
      <c r="DW3" s="9"/>
      <c r="DX3" s="29" t="s">
        <v>62</v>
      </c>
      <c r="DY3" s="30" t="s">
        <v>63</v>
      </c>
      <c r="DZ3" s="31" t="s">
        <v>28</v>
      </c>
      <c r="EA3" s="32" t="s">
        <v>62</v>
      </c>
      <c r="EB3" s="33" t="s">
        <v>63</v>
      </c>
      <c r="EC3" s="34" t="s">
        <v>28</v>
      </c>
      <c r="ED3" s="29" t="s">
        <v>62</v>
      </c>
      <c r="EE3" s="30" t="s">
        <v>63</v>
      </c>
      <c r="EF3" s="31" t="s">
        <v>28</v>
      </c>
      <c r="EG3" s="32" t="s">
        <v>62</v>
      </c>
      <c r="EH3" s="33" t="s">
        <v>63</v>
      </c>
      <c r="EI3" s="34" t="s">
        <v>28</v>
      </c>
      <c r="EJ3" s="29" t="s">
        <v>62</v>
      </c>
      <c r="EK3" s="30" t="s">
        <v>63</v>
      </c>
      <c r="EL3" s="31" t="s">
        <v>28</v>
      </c>
      <c r="EM3" s="32" t="s">
        <v>62</v>
      </c>
      <c r="EN3" s="33" t="s">
        <v>63</v>
      </c>
      <c r="EO3" s="34" t="s">
        <v>28</v>
      </c>
      <c r="EP3" s="29" t="s">
        <v>62</v>
      </c>
      <c r="EQ3" s="30" t="s">
        <v>63</v>
      </c>
      <c r="ER3" s="31" t="s">
        <v>28</v>
      </c>
      <c r="ES3" s="32" t="s">
        <v>62</v>
      </c>
      <c r="ET3" s="33" t="s">
        <v>63</v>
      </c>
      <c r="EU3" s="34" t="s">
        <v>28</v>
      </c>
      <c r="EV3" s="29" t="s">
        <v>62</v>
      </c>
      <c r="EW3" s="30" t="s">
        <v>63</v>
      </c>
      <c r="EX3" s="31" t="s">
        <v>28</v>
      </c>
      <c r="EY3" s="32" t="s">
        <v>62</v>
      </c>
      <c r="EZ3" s="33" t="s">
        <v>63</v>
      </c>
      <c r="FA3" s="34" t="s">
        <v>28</v>
      </c>
      <c r="FC3" s="9"/>
      <c r="FD3" s="9"/>
      <c r="FE3" s="29" t="s">
        <v>62</v>
      </c>
      <c r="FF3" s="30" t="s">
        <v>63</v>
      </c>
      <c r="FG3" s="31" t="s">
        <v>28</v>
      </c>
      <c r="FH3" s="32" t="s">
        <v>62</v>
      </c>
      <c r="FI3" s="33" t="s">
        <v>63</v>
      </c>
      <c r="FJ3" s="34" t="s">
        <v>28</v>
      </c>
      <c r="FK3" s="29" t="s">
        <v>62</v>
      </c>
      <c r="FL3" s="30" t="s">
        <v>63</v>
      </c>
      <c r="FM3" s="31" t="s">
        <v>28</v>
      </c>
      <c r="FN3" s="32" t="s">
        <v>62</v>
      </c>
      <c r="FO3" s="33" t="s">
        <v>63</v>
      </c>
      <c r="FP3" s="34" t="s">
        <v>28</v>
      </c>
      <c r="FQ3" s="29" t="s">
        <v>62</v>
      </c>
      <c r="FR3" s="30" t="s">
        <v>63</v>
      </c>
      <c r="FS3" s="31" t="s">
        <v>28</v>
      </c>
      <c r="FV3" s="35" t="n">
        <f aca="false">FV15-1</f>
        <v>1943</v>
      </c>
      <c r="FW3" s="35" t="n">
        <v>9.73671464995696E-013</v>
      </c>
      <c r="FX3" s="35" t="n">
        <f aca="false">FW3*100/204.803696158069</f>
        <v>4.75416939860406E-013</v>
      </c>
      <c r="FY3" s="35"/>
      <c r="FZ3" s="35"/>
      <c r="GA3" s="36"/>
      <c r="GB3" s="13"/>
    </row>
    <row r="4" customFormat="false" ht="109.75" hidden="false" customHeight="false" outlineLevel="0" collapsed="false">
      <c r="A4" s="37" t="s">
        <v>64</v>
      </c>
      <c r="B4" s="38" t="s">
        <v>65</v>
      </c>
      <c r="C4" s="38" t="s">
        <v>43</v>
      </c>
      <c r="D4" s="39" t="s">
        <v>66</v>
      </c>
      <c r="E4" s="39" t="s">
        <v>67</v>
      </c>
      <c r="F4" s="39" t="s">
        <v>68</v>
      </c>
      <c r="G4" s="39" t="s">
        <v>69</v>
      </c>
      <c r="H4" s="39" t="s">
        <v>70</v>
      </c>
      <c r="I4" s="39" t="s">
        <v>71</v>
      </c>
      <c r="K4" s="39" t="s">
        <v>72</v>
      </c>
      <c r="L4" s="39" t="s">
        <v>73</v>
      </c>
      <c r="M4" s="39" t="s">
        <v>72</v>
      </c>
      <c r="N4" s="39" t="s">
        <v>73</v>
      </c>
      <c r="P4" s="38" t="s">
        <v>74</v>
      </c>
      <c r="Q4" s="39" t="s">
        <v>75</v>
      </c>
      <c r="R4" s="39" t="s">
        <v>76</v>
      </c>
      <c r="S4" s="39" t="s">
        <v>77</v>
      </c>
      <c r="T4" s="39" t="s">
        <v>78</v>
      </c>
      <c r="U4" s="39" t="s">
        <v>79</v>
      </c>
      <c r="V4" s="39"/>
      <c r="X4" s="39" t="s">
        <v>80</v>
      </c>
      <c r="Y4" s="39" t="s">
        <v>81</v>
      </c>
      <c r="Z4" s="39" t="s">
        <v>82</v>
      </c>
      <c r="AA4" s="39" t="s">
        <v>83</v>
      </c>
      <c r="AB4" s="39" t="s">
        <v>84</v>
      </c>
      <c r="AD4" s="39" t="s">
        <v>80</v>
      </c>
      <c r="AE4" s="39" t="s">
        <v>81</v>
      </c>
      <c r="AF4" s="39" t="s">
        <v>82</v>
      </c>
      <c r="AG4" s="39" t="s">
        <v>83</v>
      </c>
      <c r="AH4" s="39" t="s">
        <v>84</v>
      </c>
      <c r="AL4" s="40"/>
      <c r="AM4" s="41" t="s">
        <v>61</v>
      </c>
      <c r="AN4" s="42" t="s">
        <v>74</v>
      </c>
      <c r="AO4" s="43" t="s">
        <v>75</v>
      </c>
      <c r="AP4" s="43" t="s">
        <v>76</v>
      </c>
      <c r="AQ4" s="43" t="s">
        <v>77</v>
      </c>
      <c r="AR4" s="43" t="s">
        <v>78</v>
      </c>
      <c r="AS4" s="43" t="s">
        <v>79</v>
      </c>
      <c r="AU4" s="43"/>
      <c r="AV4" s="43" t="s">
        <v>36</v>
      </c>
      <c r="AW4" s="43" t="s">
        <v>38</v>
      </c>
      <c r="AX4" s="43" t="s">
        <v>39</v>
      </c>
      <c r="AY4" s="43" t="s">
        <v>40</v>
      </c>
      <c r="AZ4" s="43" t="s">
        <v>41</v>
      </c>
      <c r="BA4" s="43"/>
      <c r="BC4" s="43" t="s">
        <v>85</v>
      </c>
      <c r="BD4" s="43" t="s">
        <v>86</v>
      </c>
      <c r="BE4" s="43" t="s">
        <v>87</v>
      </c>
      <c r="BF4" s="43" t="s">
        <v>88</v>
      </c>
      <c r="BG4" s="43" t="s">
        <v>89</v>
      </c>
      <c r="BH4" s="43" t="s">
        <v>90</v>
      </c>
      <c r="BI4" s="0" t="n">
        <f aca="false">(BD5+BD6)/2</f>
        <v>204</v>
      </c>
      <c r="BJ4" s="43" t="s">
        <v>85</v>
      </c>
      <c r="BK4" s="44" t="s">
        <v>91</v>
      </c>
      <c r="BL4" s="43" t="s">
        <v>92</v>
      </c>
      <c r="BM4" s="43" t="s">
        <v>93</v>
      </c>
      <c r="BN4" s="43" t="s">
        <v>94</v>
      </c>
      <c r="BO4" s="0" t="s">
        <v>95</v>
      </c>
      <c r="BQ4" s="45"/>
      <c r="BR4" s="46"/>
      <c r="BS4" s="46"/>
      <c r="BT4" s="46"/>
      <c r="BV4" s="47" t="n">
        <v>1994</v>
      </c>
      <c r="BW4" s="48" t="n">
        <v>3</v>
      </c>
      <c r="BX4" s="49" t="n">
        <f aca="false">BY4</f>
        <v>189</v>
      </c>
      <c r="BY4" s="50" t="n">
        <v>189</v>
      </c>
      <c r="BZ4" s="49" t="n">
        <f aca="false">BY4*0.32</f>
        <v>60.48</v>
      </c>
      <c r="CA4" s="51" t="n">
        <f aca="false">CB4</f>
        <v>232</v>
      </c>
      <c r="CB4" s="52" t="n">
        <v>232</v>
      </c>
      <c r="CC4" s="53" t="n">
        <f aca="false">CB4*0.32</f>
        <v>74.24</v>
      </c>
      <c r="CD4" s="49" t="n">
        <f aca="false">CE4</f>
        <v>310</v>
      </c>
      <c r="CE4" s="50" t="n">
        <v>310</v>
      </c>
      <c r="CF4" s="49" t="n">
        <f aca="false">CE4*0.32</f>
        <v>99.2</v>
      </c>
      <c r="CG4" s="51" t="n">
        <f aca="false">CH4</f>
        <v>465</v>
      </c>
      <c r="CH4" s="52" t="n">
        <v>465</v>
      </c>
      <c r="CI4" s="53" t="n">
        <f aca="false">CH4*0.32</f>
        <v>148.8</v>
      </c>
      <c r="CJ4" s="49" t="n">
        <f aca="false">CK4</f>
        <v>775</v>
      </c>
      <c r="CK4" s="50" t="n">
        <v>775</v>
      </c>
      <c r="CL4" s="49" t="n">
        <f aca="false">CK4*0.32</f>
        <v>248</v>
      </c>
      <c r="CM4" s="51" t="n">
        <f aca="false">CN4</f>
        <v>1084</v>
      </c>
      <c r="CN4" s="52" t="n">
        <v>1084</v>
      </c>
      <c r="CO4" s="53" t="n">
        <f aca="false">CN4*0.32</f>
        <v>346.88</v>
      </c>
      <c r="CP4" s="49" t="n">
        <f aca="false">CQ4</f>
        <v>1549</v>
      </c>
      <c r="CQ4" s="50" t="n">
        <v>1549</v>
      </c>
      <c r="CR4" s="49" t="n">
        <f aca="false">CQ4*0.32</f>
        <v>495.68</v>
      </c>
      <c r="CS4" s="51" t="n">
        <f aca="false">CT4</f>
        <v>2324</v>
      </c>
      <c r="CT4" s="52" t="n">
        <v>2324</v>
      </c>
      <c r="CU4" s="53" t="n">
        <f aca="false">CT4*0.32</f>
        <v>743.68</v>
      </c>
      <c r="CV4" s="49" t="n">
        <f aca="false">CW4</f>
        <v>3098</v>
      </c>
      <c r="CW4" s="50" t="n">
        <v>3098</v>
      </c>
      <c r="CX4" s="49" t="n">
        <f aca="false">CW4*0.32</f>
        <v>991.36</v>
      </c>
      <c r="CY4" s="51" t="n">
        <f aca="false">CZ4</f>
        <v>3780</v>
      </c>
      <c r="CZ4" s="52" t="n">
        <v>3780</v>
      </c>
      <c r="DA4" s="53" t="n">
        <f aca="false">CZ4*0.32</f>
        <v>1209.6</v>
      </c>
      <c r="DC4" s="54" t="n">
        <v>2007</v>
      </c>
      <c r="DD4" s="55" t="n">
        <v>2</v>
      </c>
      <c r="DE4" s="49" t="n">
        <f aca="false">22500/12</f>
        <v>1875</v>
      </c>
      <c r="DF4" s="50" t="n">
        <f aca="false">AV6</f>
        <v>400</v>
      </c>
      <c r="DG4" s="49" t="n">
        <f aca="false">AV5</f>
        <v>128</v>
      </c>
      <c r="DH4" s="51" t="n">
        <f aca="false">22500/12</f>
        <v>1875</v>
      </c>
      <c r="DI4" s="52" t="n">
        <f aca="false">AW6</f>
        <v>560</v>
      </c>
      <c r="DJ4" s="53" t="n">
        <f aca="false">AW5</f>
        <v>179.2</v>
      </c>
      <c r="DK4" s="49" t="n">
        <f aca="false">15000/12</f>
        <v>1250</v>
      </c>
      <c r="DL4" s="50" t="n">
        <f aca="false">AX6</f>
        <v>800</v>
      </c>
      <c r="DM4" s="49" t="n">
        <f aca="false">AX5</f>
        <v>256</v>
      </c>
      <c r="DN4" s="51" t="n">
        <f aca="false">30000/12</f>
        <v>2500</v>
      </c>
      <c r="DO4" s="52" t="n">
        <f aca="false">AY6</f>
        <v>1280</v>
      </c>
      <c r="DP4" s="53" t="n">
        <f aca="false">AY5</f>
        <v>409.6</v>
      </c>
      <c r="DQ4" s="49" t="n">
        <f aca="false">30001/12</f>
        <v>2500.08333333333</v>
      </c>
      <c r="DR4" s="50" t="n">
        <f aca="false">AZ6</f>
        <v>1760</v>
      </c>
      <c r="DS4" s="49" t="n">
        <f aca="false">AZ5</f>
        <v>563.2</v>
      </c>
      <c r="DU4" s="0" t="n">
        <f aca="false">DU5+1</f>
        <v>1083</v>
      </c>
      <c r="DV4" s="47" t="n">
        <v>1994</v>
      </c>
      <c r="DW4" s="48" t="n">
        <v>3</v>
      </c>
      <c r="DX4" s="49" t="n">
        <f aca="false">BX4*100/FX621</f>
        <v>830.085834674534</v>
      </c>
      <c r="DY4" s="50" t="n">
        <f aca="false">BY4*100/FY621</f>
        <v>1587.78538812786</v>
      </c>
      <c r="DZ4" s="49" t="n">
        <f aca="false">BZ4*100/FY621</f>
        <v>508.091324200914</v>
      </c>
      <c r="EA4" s="51" t="n">
        <f aca="false">CA4*100/FX621</f>
        <v>1018.94134203435</v>
      </c>
      <c r="EB4" s="52" t="n">
        <f aca="false">CB4*100/FY621</f>
        <v>1949.02756637917</v>
      </c>
      <c r="EC4" s="53" t="n">
        <f aca="false">CC4*100/FY621</f>
        <v>623.688821241333</v>
      </c>
      <c r="ED4" s="49" t="n">
        <f aca="false">CD4*100/FX621</f>
        <v>1361.51644840797</v>
      </c>
      <c r="EE4" s="50" t="n">
        <f aca="false">CE4*100/FY621</f>
        <v>2604.30407576527</v>
      </c>
      <c r="EF4" s="49" t="n">
        <f aca="false">CF4*100/FY621</f>
        <v>833.377304244885</v>
      </c>
      <c r="EG4" s="51" t="n">
        <f aca="false">CG4*100/FX621</f>
        <v>2042.27467261195</v>
      </c>
      <c r="EH4" s="52" t="n">
        <f aca="false">CH4*100/FY621</f>
        <v>3906.4561136479</v>
      </c>
      <c r="EI4" s="53" t="n">
        <f aca="false">CI4*100/FY621</f>
        <v>1250.06595636733</v>
      </c>
      <c r="EJ4" s="49" t="n">
        <f aca="false">CJ4*100/FX621</f>
        <v>3403.79112101991</v>
      </c>
      <c r="EK4" s="50" t="n">
        <f aca="false">CK4*100/FY621</f>
        <v>6510.76018941316</v>
      </c>
      <c r="EL4" s="49" t="n">
        <f aca="false">CL4*100/FY621</f>
        <v>2083.44326061221</v>
      </c>
      <c r="EM4" s="51" t="n">
        <f aca="false">CM4*100/FX621</f>
        <v>4760.91558088463</v>
      </c>
      <c r="EN4" s="52" t="n">
        <f aca="false">CN4*100/FY621</f>
        <v>9106.66328428887</v>
      </c>
      <c r="EO4" s="53" t="n">
        <f aca="false">CO4*100/FY621</f>
        <v>2914.13225097244</v>
      </c>
      <c r="EP4" s="49" t="n">
        <f aca="false">CP4*100/FX621</f>
        <v>6803.19025349658</v>
      </c>
      <c r="EQ4" s="50" t="n">
        <f aca="false">CQ4*100/FY621</f>
        <v>13013.1193979368</v>
      </c>
      <c r="ER4" s="49" t="n">
        <f aca="false">CR4*100/FY621</f>
        <v>4164.19820733976</v>
      </c>
      <c r="ES4" s="51" t="n">
        <f aca="false">CS4*100/FX621</f>
        <v>10206.9813745165</v>
      </c>
      <c r="ET4" s="52" t="n">
        <f aca="false">CT4*100/FY621</f>
        <v>19523.8795873499</v>
      </c>
      <c r="EU4" s="53" t="n">
        <f aca="false">CU4*100/FY621</f>
        <v>6247.64146795198</v>
      </c>
      <c r="EV4" s="49" t="n">
        <f aca="false">CV4*100/FX621</f>
        <v>13606.3805069932</v>
      </c>
      <c r="EW4" s="50" t="n">
        <f aca="false">CW4*100/FY621</f>
        <v>26026.2387958735</v>
      </c>
      <c r="EX4" s="49" t="n">
        <f aca="false">CX4*100/FY621</f>
        <v>8328.39641467953</v>
      </c>
      <c r="EY4" s="51" t="n">
        <f aca="false">CY4*100/FX621</f>
        <v>16601.7166934907</v>
      </c>
      <c r="EZ4" s="52" t="n">
        <f aca="false">CZ4*100/FY621</f>
        <v>31755.7077625571</v>
      </c>
      <c r="FA4" s="53" t="n">
        <f aca="false">DA4*100/FY621</f>
        <v>10161.8264840183</v>
      </c>
      <c r="FB4" s="0" t="n">
        <f aca="false">FB5+1</f>
        <v>1032</v>
      </c>
      <c r="FC4" s="54" t="n">
        <v>2007</v>
      </c>
      <c r="FD4" s="55" t="n">
        <v>2</v>
      </c>
      <c r="FE4" s="49" t="n">
        <f aca="false">DE4*100/FX774</f>
        <v>4164.79413703422</v>
      </c>
      <c r="FF4" s="50" t="n">
        <f aca="false">DF4*100/FY774</f>
        <v>2345.47606967699</v>
      </c>
      <c r="FG4" s="49" t="n">
        <f aca="false">DG4*100/FX774</f>
        <v>284.316613088202</v>
      </c>
      <c r="FH4" s="51" t="n">
        <f aca="false">DH4*100/FX774</f>
        <v>4164.79413703422</v>
      </c>
      <c r="FI4" s="52" t="n">
        <f aca="false">DI4*100/FY774</f>
        <v>3283.66649754778</v>
      </c>
      <c r="FJ4" s="53" t="n">
        <f aca="false">DJ4*100/FX774</f>
        <v>398.043258323483</v>
      </c>
      <c r="FK4" s="49" t="n">
        <f aca="false">DK4*100/FX774</f>
        <v>2776.52942468948</v>
      </c>
      <c r="FL4" s="50" t="n">
        <f aca="false">DL4*100/FY774</f>
        <v>4690.95213935398</v>
      </c>
      <c r="FM4" s="49" t="n">
        <f aca="false">DM4*100/FX774</f>
        <v>568.633226176405</v>
      </c>
      <c r="FN4" s="56" t="n">
        <f aca="false">DN4*100/FX774</f>
        <v>5553.05884937895</v>
      </c>
      <c r="FO4" s="52" t="n">
        <f aca="false">DO4*100/FY774</f>
        <v>7505.52342296636</v>
      </c>
      <c r="FP4" s="53" t="n">
        <f aca="false">DP4*100/FX774</f>
        <v>909.813161882247</v>
      </c>
      <c r="FQ4" s="49" t="n">
        <f aca="false">DQ4*100/FX774</f>
        <v>5553.2439513406</v>
      </c>
      <c r="FR4" s="50" t="n">
        <f aca="false">DR4*100/FY774</f>
        <v>10320.0947065787</v>
      </c>
      <c r="FS4" s="49" t="n">
        <f aca="false">DS4*100/FX774</f>
        <v>1250.99309758809</v>
      </c>
      <c r="FV4" s="57" t="n">
        <f aca="false">FV16-1</f>
        <v>1943</v>
      </c>
      <c r="FW4" s="57" t="n">
        <v>9.89029529451217E-013</v>
      </c>
      <c r="FX4" s="57" t="n">
        <f aca="false">FW4*100/204.803696158069</f>
        <v>4.82915859432477E-013</v>
      </c>
      <c r="FY4" s="57"/>
      <c r="FZ4" s="57"/>
      <c r="GA4" s="7" t="s">
        <v>96</v>
      </c>
      <c r="GB4" s="13"/>
    </row>
    <row r="5" customFormat="false" ht="49.6" hidden="false" customHeight="false" outlineLevel="0" collapsed="false">
      <c r="A5" s="58" t="s">
        <v>97</v>
      </c>
      <c r="B5" s="59" t="n">
        <v>39869</v>
      </c>
      <c r="C5" s="60" t="s">
        <v>98</v>
      </c>
      <c r="D5" s="61" t="n">
        <v>0.1169</v>
      </c>
      <c r="E5" s="62" t="n">
        <v>770.66</v>
      </c>
      <c r="F5" s="62" t="n">
        <v>5646.07</v>
      </c>
      <c r="G5" s="62" t="n">
        <v>268.06</v>
      </c>
      <c r="H5" s="62" t="n">
        <v>8711.82</v>
      </c>
      <c r="I5" s="62" t="n">
        <v>364.1</v>
      </c>
      <c r="K5" s="62" t="n">
        <f aca="false">I5*100/FX796</f>
        <v>707.620286308151</v>
      </c>
      <c r="L5" s="62" t="n">
        <f aca="false">I5*100/FY796</f>
        <v>1526.78158295282</v>
      </c>
      <c r="M5" s="62" t="n">
        <f aca="false">E5*100/FX796</f>
        <v>1497.76064225828</v>
      </c>
      <c r="N5" s="62" t="n">
        <f aca="false">E5*100/FY796</f>
        <v>3231.61080669711</v>
      </c>
      <c r="P5" s="63" t="n">
        <f aca="false">E5/3</f>
        <v>256.886666666667</v>
      </c>
      <c r="Q5" s="64" t="n">
        <f aca="false">5*P5</f>
        <v>1284.43333333333</v>
      </c>
      <c r="R5" s="65" t="n">
        <f aca="false">P5*7</f>
        <v>1798.20666666667</v>
      </c>
      <c r="S5" s="65" t="n">
        <f aca="false">P5*10</f>
        <v>2568.86666666667</v>
      </c>
      <c r="T5" s="65" t="n">
        <f aca="false">P5*16</f>
        <v>4110.18666666667</v>
      </c>
      <c r="U5" s="65" t="n">
        <f aca="false">P5*22</f>
        <v>5651.50666666667</v>
      </c>
      <c r="V5" s="62"/>
      <c r="X5" s="64" t="n">
        <v>446.763935905161</v>
      </c>
      <c r="Y5" s="65" t="n">
        <v>625.465776681862</v>
      </c>
      <c r="Z5" s="65" t="n">
        <v>893.527871810322</v>
      </c>
      <c r="AA5" s="65" t="n">
        <v>1429.64272810383</v>
      </c>
      <c r="AB5" s="65" t="n">
        <v>1965.75758439734</v>
      </c>
      <c r="AD5" s="65" t="n">
        <f aca="false">X5*32/100</f>
        <v>142.964459489652</v>
      </c>
      <c r="AE5" s="65" t="n">
        <f aca="false">Y5*32/100</f>
        <v>200.149048538196</v>
      </c>
      <c r="AF5" s="65" t="n">
        <f aca="false">Z5*32/100</f>
        <v>285.928918979303</v>
      </c>
      <c r="AG5" s="65" t="n">
        <f aca="false">AA5*32/100</f>
        <v>457.485672993226</v>
      </c>
      <c r="AH5" s="65" t="n">
        <f aca="false">AB5*32/100</f>
        <v>629.042427007149</v>
      </c>
      <c r="AJ5" s="0" t="n">
        <v>142.96</v>
      </c>
      <c r="AK5" s="0" t="n">
        <f aca="false">AJ5/X5</f>
        <v>0.319990018241641</v>
      </c>
      <c r="AL5" s="66" t="s">
        <v>99</v>
      </c>
      <c r="AM5" s="63" t="n">
        <v>470</v>
      </c>
      <c r="AN5" s="63" t="n">
        <f aca="false">AM5/3</f>
        <v>156.666666666667</v>
      </c>
      <c r="AO5" s="64" t="n">
        <f aca="false">5*AN5</f>
        <v>783.333333333333</v>
      </c>
      <c r="AP5" s="65" t="n">
        <f aca="false">AN5*7</f>
        <v>1096.66666666667</v>
      </c>
      <c r="AQ5" s="65" t="n">
        <f aca="false">AN5*10</f>
        <v>1566.66666666667</v>
      </c>
      <c r="AR5" s="65" t="n">
        <f aca="false">AN5*16</f>
        <v>2506.66666666667</v>
      </c>
      <c r="AS5" s="65" t="n">
        <f aca="false">AN5*22</f>
        <v>3446.66666666667</v>
      </c>
      <c r="AU5" s="65" t="s">
        <v>100</v>
      </c>
      <c r="AV5" s="65" t="n">
        <v>128</v>
      </c>
      <c r="AW5" s="65" t="n">
        <v>179.2</v>
      </c>
      <c r="AX5" s="65" t="n">
        <v>256</v>
      </c>
      <c r="AY5" s="65" t="n">
        <v>409.6</v>
      </c>
      <c r="AZ5" s="65" t="n">
        <v>563.2</v>
      </c>
      <c r="BA5" s="65"/>
      <c r="BC5" s="64" t="s">
        <v>28</v>
      </c>
      <c r="BD5" s="65" t="n">
        <v>183</v>
      </c>
      <c r="BE5" s="65" t="n">
        <f aca="false">BK5/0.32</f>
        <v>145.3125</v>
      </c>
      <c r="BF5" s="65" t="n">
        <v>228</v>
      </c>
      <c r="BG5" s="65" t="n">
        <v>296</v>
      </c>
      <c r="BH5" s="65" t="n">
        <v>312</v>
      </c>
      <c r="BI5" s="0" t="n">
        <f aca="false">BL5/BD5</f>
        <v>0.398688524590164</v>
      </c>
      <c r="BJ5" s="64" t="s">
        <v>28</v>
      </c>
      <c r="BK5" s="64" t="n">
        <v>46.5</v>
      </c>
      <c r="BL5" s="64" t="n">
        <v>72.96</v>
      </c>
      <c r="BM5" s="64" t="n">
        <v>94.72</v>
      </c>
      <c r="BN5" s="65" t="n">
        <v>99.84</v>
      </c>
      <c r="BO5" s="0" t="n">
        <f aca="false">BN5/BD5</f>
        <v>0.545573770491803</v>
      </c>
      <c r="BQ5" s="45" t="s">
        <v>101</v>
      </c>
      <c r="BR5" s="45" t="s">
        <v>102</v>
      </c>
      <c r="BS5" s="45" t="s">
        <v>103</v>
      </c>
      <c r="BT5" s="45" t="s">
        <v>104</v>
      </c>
      <c r="BV5" s="54" t="n">
        <v>1994</v>
      </c>
      <c r="BW5" s="55" t="n">
        <v>4</v>
      </c>
      <c r="BX5" s="49" t="n">
        <f aca="false">BY5</f>
        <v>189</v>
      </c>
      <c r="BY5" s="50" t="n">
        <f aca="false">BY4</f>
        <v>189</v>
      </c>
      <c r="BZ5" s="49" t="n">
        <f aca="false">BY5*0.32</f>
        <v>60.48</v>
      </c>
      <c r="CA5" s="51" t="n">
        <f aca="false">CB5</f>
        <v>232</v>
      </c>
      <c r="CB5" s="52" t="n">
        <f aca="false">CB4</f>
        <v>232</v>
      </c>
      <c r="CC5" s="53" t="n">
        <f aca="false">CB5*0.32</f>
        <v>74.24</v>
      </c>
      <c r="CD5" s="49" t="n">
        <f aca="false">CE5</f>
        <v>310</v>
      </c>
      <c r="CE5" s="50" t="n">
        <f aca="false">CE4</f>
        <v>310</v>
      </c>
      <c r="CF5" s="49" t="n">
        <f aca="false">CE5*0.32</f>
        <v>99.2</v>
      </c>
      <c r="CG5" s="51" t="n">
        <f aca="false">CH5</f>
        <v>465</v>
      </c>
      <c r="CH5" s="52" t="n">
        <f aca="false">CH4</f>
        <v>465</v>
      </c>
      <c r="CI5" s="53" t="n">
        <f aca="false">CH5*0.32</f>
        <v>148.8</v>
      </c>
      <c r="CJ5" s="49" t="n">
        <f aca="false">CK5</f>
        <v>775</v>
      </c>
      <c r="CK5" s="50" t="n">
        <f aca="false">CK4</f>
        <v>775</v>
      </c>
      <c r="CL5" s="49" t="n">
        <f aca="false">CK5*0.32</f>
        <v>248</v>
      </c>
      <c r="CM5" s="51" t="n">
        <f aca="false">CN5</f>
        <v>1084</v>
      </c>
      <c r="CN5" s="52" t="n">
        <f aca="false">CN4</f>
        <v>1084</v>
      </c>
      <c r="CO5" s="53" t="n">
        <f aca="false">CN5*0.32</f>
        <v>346.88</v>
      </c>
      <c r="CP5" s="49" t="n">
        <f aca="false">CQ5</f>
        <v>1549</v>
      </c>
      <c r="CQ5" s="50" t="n">
        <f aca="false">CQ4</f>
        <v>1549</v>
      </c>
      <c r="CR5" s="49" t="n">
        <f aca="false">CQ5*0.32</f>
        <v>495.68</v>
      </c>
      <c r="CS5" s="51" t="n">
        <f aca="false">CT5</f>
        <v>2324</v>
      </c>
      <c r="CT5" s="52" t="n">
        <f aca="false">CT4</f>
        <v>2324</v>
      </c>
      <c r="CU5" s="53" t="n">
        <f aca="false">CT5*0.32</f>
        <v>743.68</v>
      </c>
      <c r="CV5" s="49" t="n">
        <f aca="false">CW5</f>
        <v>3098</v>
      </c>
      <c r="CW5" s="50" t="n">
        <f aca="false">CW4</f>
        <v>3098</v>
      </c>
      <c r="CX5" s="49" t="n">
        <f aca="false">CW5*0.32</f>
        <v>991.36</v>
      </c>
      <c r="CY5" s="51" t="n">
        <f aca="false">CZ5</f>
        <v>3780</v>
      </c>
      <c r="CZ5" s="52" t="n">
        <f aca="false">CZ4</f>
        <v>3780</v>
      </c>
      <c r="DA5" s="53" t="n">
        <f aca="false">CZ5*0.32</f>
        <v>1209.6</v>
      </c>
      <c r="DC5" s="47" t="n">
        <v>2007</v>
      </c>
      <c r="DD5" s="48" t="n">
        <v>3</v>
      </c>
      <c r="DE5" s="49" t="n">
        <f aca="false">DE4</f>
        <v>1875</v>
      </c>
      <c r="DF5" s="50" t="n">
        <f aca="false">DF4</f>
        <v>400</v>
      </c>
      <c r="DG5" s="49" t="n">
        <f aca="false">DG4</f>
        <v>128</v>
      </c>
      <c r="DH5" s="51" t="n">
        <f aca="false">DH4</f>
        <v>1875</v>
      </c>
      <c r="DI5" s="52" t="n">
        <f aca="false">DI4</f>
        <v>560</v>
      </c>
      <c r="DJ5" s="53" t="n">
        <f aca="false">DJ4</f>
        <v>179.2</v>
      </c>
      <c r="DK5" s="49" t="n">
        <f aca="false">DK4</f>
        <v>1250</v>
      </c>
      <c r="DL5" s="50" t="n">
        <f aca="false">DL4</f>
        <v>800</v>
      </c>
      <c r="DM5" s="49" t="n">
        <f aca="false">DM4</f>
        <v>256</v>
      </c>
      <c r="DN5" s="51" t="n">
        <f aca="false">DN4</f>
        <v>2500</v>
      </c>
      <c r="DO5" s="52" t="n">
        <f aca="false">DO4</f>
        <v>1280</v>
      </c>
      <c r="DP5" s="53" t="n">
        <f aca="false">DP4</f>
        <v>409.6</v>
      </c>
      <c r="DQ5" s="49" t="n">
        <f aca="false">DQ4</f>
        <v>2500.08333333333</v>
      </c>
      <c r="DR5" s="50" t="n">
        <f aca="false">DR4</f>
        <v>1760</v>
      </c>
      <c r="DS5" s="49" t="n">
        <f aca="false">DS4</f>
        <v>563.2</v>
      </c>
      <c r="DU5" s="0" t="n">
        <f aca="false">DU6+1</f>
        <v>1082</v>
      </c>
      <c r="DV5" s="54" t="n">
        <v>1994</v>
      </c>
      <c r="DW5" s="55" t="n">
        <v>4</v>
      </c>
      <c r="DX5" s="49" t="n">
        <f aca="false">BX5*100/FX624</f>
        <v>819.955955401698</v>
      </c>
      <c r="DY5" s="50" t="n">
        <f aca="false">BY5*100/FY624</f>
        <v>1587.78538812786</v>
      </c>
      <c r="DZ5" s="49" t="n">
        <f aca="false">BZ5*100/FY624</f>
        <v>508.091324200914</v>
      </c>
      <c r="EA5" s="51" t="n">
        <f aca="false">CA5*100/FX624</f>
        <v>1006.50678123383</v>
      </c>
      <c r="EB5" s="52" t="n">
        <f aca="false">CB5*100/FY624</f>
        <v>1949.02756637917</v>
      </c>
      <c r="EC5" s="53" t="n">
        <f aca="false">CC5*100/FY624</f>
        <v>623.688821241333</v>
      </c>
      <c r="ED5" s="49" t="n">
        <f aca="false">CD5*100/FX624</f>
        <v>1344.90130251072</v>
      </c>
      <c r="EE5" s="50" t="n">
        <f aca="false">CE5*100/FY624</f>
        <v>2604.30407576527</v>
      </c>
      <c r="EF5" s="49" t="n">
        <f aca="false">CF5*100/FY624</f>
        <v>833.377304244885</v>
      </c>
      <c r="EG5" s="51" t="n">
        <f aca="false">CG5*100/FX624</f>
        <v>2017.35195376608</v>
      </c>
      <c r="EH5" s="52" t="n">
        <f aca="false">CH5*100/FY624</f>
        <v>3906.4561136479</v>
      </c>
      <c r="EI5" s="53" t="n">
        <f aca="false">CI5*100/FY624</f>
        <v>1250.06595636733</v>
      </c>
      <c r="EJ5" s="49" t="n">
        <f aca="false">CJ5*100/FX624</f>
        <v>3362.2532562768</v>
      </c>
      <c r="EK5" s="50" t="n">
        <f aca="false">CK5*100/FY624</f>
        <v>6510.76018941316</v>
      </c>
      <c r="EL5" s="49" t="n">
        <f aca="false">CL5*100/FY624</f>
        <v>2083.44326061221</v>
      </c>
      <c r="EM5" s="51" t="n">
        <f aca="false">CM5*100/FX624</f>
        <v>4702.81616748911</v>
      </c>
      <c r="EN5" s="52" t="n">
        <f aca="false">CN5*100/FY624</f>
        <v>9106.66328428887</v>
      </c>
      <c r="EO5" s="53" t="n">
        <f aca="false">CO5*100/FY624</f>
        <v>2914.13225097244</v>
      </c>
      <c r="EP5" s="49" t="n">
        <f aca="false">CP5*100/FX624</f>
        <v>6720.16812125519</v>
      </c>
      <c r="EQ5" s="50" t="n">
        <f aca="false">CQ5*100/FY624</f>
        <v>13013.1193979368</v>
      </c>
      <c r="ER5" s="49" t="n">
        <f aca="false">CR5*100/FY624</f>
        <v>4164.19820733976</v>
      </c>
      <c r="ES5" s="51" t="n">
        <f aca="false">CS5*100/FX624</f>
        <v>10082.421377532</v>
      </c>
      <c r="ET5" s="52" t="n">
        <f aca="false">CT5*100/FY624</f>
        <v>19523.8795873499</v>
      </c>
      <c r="EU5" s="53" t="n">
        <f aca="false">CU5*100/FY624</f>
        <v>6247.64146795198</v>
      </c>
      <c r="EV5" s="49" t="n">
        <f aca="false">CV5*100/FX624</f>
        <v>13440.3362425104</v>
      </c>
      <c r="EW5" s="50" t="n">
        <f aca="false">CW5*100/FY624</f>
        <v>26026.2387958735</v>
      </c>
      <c r="EX5" s="49" t="n">
        <f aca="false">CX5*100/FY624</f>
        <v>8328.39641467953</v>
      </c>
      <c r="EY5" s="51" t="n">
        <f aca="false">CY5*100/FX624</f>
        <v>16399.119108034</v>
      </c>
      <c r="EZ5" s="52" t="n">
        <f aca="false">CZ5*100/FY624</f>
        <v>31755.7077625571</v>
      </c>
      <c r="FA5" s="53" t="n">
        <f aca="false">DA5*100/FY624</f>
        <v>10161.8264840183</v>
      </c>
      <c r="FB5" s="0" t="n">
        <f aca="false">FB6+1</f>
        <v>1031</v>
      </c>
      <c r="FC5" s="47" t="n">
        <v>2007</v>
      </c>
      <c r="FD5" s="48" t="n">
        <v>3</v>
      </c>
      <c r="FE5" s="49" t="n">
        <f aca="false">DE5*100/FX777</f>
        <v>4101.91066858206</v>
      </c>
      <c r="FF5" s="50" t="n">
        <f aca="false">DF5*100/FY777</f>
        <v>2267.71520378826</v>
      </c>
      <c r="FG5" s="49" t="n">
        <f aca="false">DG5*100/FX777</f>
        <v>280.023768308535</v>
      </c>
      <c r="FH5" s="51" t="n">
        <f aca="false">DH5*100/FX777</f>
        <v>4101.91066858206</v>
      </c>
      <c r="FI5" s="52" t="n">
        <f aca="false">DI5*100/FY777</f>
        <v>3174.80128530356</v>
      </c>
      <c r="FJ5" s="53" t="n">
        <f aca="false">DJ5*100/FX777</f>
        <v>392.03327563195</v>
      </c>
      <c r="FK5" s="49" t="n">
        <f aca="false">DK5*100/FX777</f>
        <v>2734.60711238804</v>
      </c>
      <c r="FL5" s="50" t="n">
        <f aca="false">DL5*100/FY777</f>
        <v>4535.43040757651</v>
      </c>
      <c r="FM5" s="49" t="n">
        <f aca="false">DM5*100/FX777</f>
        <v>560.047536617071</v>
      </c>
      <c r="FN5" s="56" t="n">
        <f aca="false">DN5*100/FX777</f>
        <v>5469.21422477608</v>
      </c>
      <c r="FO5" s="52" t="n">
        <f aca="false">DO5*100/FY777</f>
        <v>7256.68865212242</v>
      </c>
      <c r="FP5" s="53" t="n">
        <f aca="false">DP5*100/FX777</f>
        <v>896.076058587313</v>
      </c>
      <c r="FQ5" s="49" t="n">
        <f aca="false">DQ5*100/FX777</f>
        <v>5469.39653191691</v>
      </c>
      <c r="FR5" s="50" t="n">
        <f aca="false">DR5*100/FY777</f>
        <v>9977.94689666833</v>
      </c>
      <c r="FS5" s="49" t="n">
        <f aca="false">DS5*100/FX777</f>
        <v>1232.10458055756</v>
      </c>
      <c r="FV5" s="12" t="n">
        <f aca="false">FV17-1</f>
        <v>1943</v>
      </c>
      <c r="FW5" s="12" t="n">
        <v>9.95590256014742E-013</v>
      </c>
      <c r="FX5" s="12" t="n">
        <f aca="false">FW5*100/204.803696158069</f>
        <v>4.86119281385595E-013</v>
      </c>
      <c r="FY5" s="12"/>
      <c r="FZ5" s="12"/>
      <c r="GB5" s="13"/>
    </row>
    <row r="6" customFormat="false" ht="61.65" hidden="false" customHeight="false" outlineLevel="0" collapsed="false">
      <c r="A6" s="67" t="s">
        <v>105</v>
      </c>
      <c r="B6" s="68" t="n">
        <v>40046</v>
      </c>
      <c r="C6" s="69" t="s">
        <v>106</v>
      </c>
      <c r="D6" s="70" t="n">
        <v>0.0734</v>
      </c>
      <c r="E6" s="71" t="n">
        <v>827.23</v>
      </c>
      <c r="F6" s="71" t="n">
        <v>6060.49</v>
      </c>
      <c r="G6" s="71" t="n">
        <v>287.74</v>
      </c>
      <c r="H6" s="71" t="n">
        <v>9351.3</v>
      </c>
      <c r="I6" s="71" t="n">
        <v>390.82</v>
      </c>
      <c r="K6" s="71" t="n">
        <f aca="false">I6*100/FX802</f>
        <v>735.133913781195</v>
      </c>
      <c r="L6" s="71" t="n">
        <f aca="false">I6*100/FY802</f>
        <v>1526.76248773888</v>
      </c>
      <c r="M6" s="71" t="n">
        <f aca="false">E6*100/FX802</f>
        <v>1556.0227918152</v>
      </c>
      <c r="N6" s="71" t="n">
        <f aca="false">E6*100/FY802</f>
        <v>3231.62512853036</v>
      </c>
      <c r="P6" s="72" t="n">
        <f aca="false">E6/3</f>
        <v>275.743333333333</v>
      </c>
      <c r="Q6" s="73" t="n">
        <f aca="false">5*P6</f>
        <v>1378.71666666667</v>
      </c>
      <c r="R6" s="74" t="n">
        <f aca="false">P6*7</f>
        <v>1930.20333333333</v>
      </c>
      <c r="S6" s="74" t="n">
        <f aca="false">P6*10</f>
        <v>2757.43333333333</v>
      </c>
      <c r="T6" s="74" t="n">
        <f aca="false">P6*16</f>
        <v>4411.89333333333</v>
      </c>
      <c r="U6" s="74" t="n">
        <f aca="false">P6*22</f>
        <v>6066.35333333333</v>
      </c>
      <c r="V6" s="71"/>
      <c r="X6" s="73" t="n">
        <v>479.5564088006</v>
      </c>
      <c r="Y6" s="74" t="n">
        <v>671.37496469031</v>
      </c>
      <c r="Z6" s="74" t="n">
        <v>959.112817601199</v>
      </c>
      <c r="AA6" s="74" t="n">
        <v>1534.57850434665</v>
      </c>
      <c r="AB6" s="74" t="n">
        <v>2110.04419109211</v>
      </c>
      <c r="AD6" s="74" t="n">
        <f aca="false">X6*32/100</f>
        <v>153.458050816192</v>
      </c>
      <c r="AE6" s="74" t="n">
        <f aca="false">Y6*32/100</f>
        <v>214.839988700899</v>
      </c>
      <c r="AF6" s="74" t="n">
        <f aca="false">Z6*32/100</f>
        <v>306.916101632384</v>
      </c>
      <c r="AG6" s="74" t="n">
        <f aca="false">AA6*32/100</f>
        <v>491.065121390928</v>
      </c>
      <c r="AH6" s="74" t="n">
        <f aca="false">AB6*32/100</f>
        <v>675.214141149475</v>
      </c>
      <c r="AL6" s="40" t="s">
        <v>107</v>
      </c>
      <c r="AM6" s="72" t="n">
        <v>530</v>
      </c>
      <c r="AN6" s="72" t="n">
        <f aca="false">AM6/3</f>
        <v>176.666666666667</v>
      </c>
      <c r="AO6" s="73" t="n">
        <f aca="false">5*AN6</f>
        <v>883.333333333333</v>
      </c>
      <c r="AP6" s="74" t="n">
        <f aca="false">AN6*7</f>
        <v>1236.66666666667</v>
      </c>
      <c r="AQ6" s="74" t="n">
        <f aca="false">AN6*10</f>
        <v>1766.66666666667</v>
      </c>
      <c r="AR6" s="74" t="n">
        <f aca="false">AN6*16</f>
        <v>2826.66666666667</v>
      </c>
      <c r="AS6" s="74" t="n">
        <f aca="false">AN6*22</f>
        <v>3886.66666666667</v>
      </c>
      <c r="AU6" s="74" t="s">
        <v>108</v>
      </c>
      <c r="AV6" s="74" t="n">
        <f aca="false">AV5/0.32</f>
        <v>400</v>
      </c>
      <c r="AW6" s="74" t="n">
        <f aca="false">AW5/0.32</f>
        <v>560</v>
      </c>
      <c r="AX6" s="74" t="n">
        <f aca="false">AX5/0.32</f>
        <v>800</v>
      </c>
      <c r="AY6" s="74" t="n">
        <f aca="false">AY5/0.32</f>
        <v>1280</v>
      </c>
      <c r="AZ6" s="74" t="n">
        <f aca="false">AZ5/0.32</f>
        <v>1760</v>
      </c>
      <c r="BA6" s="74"/>
      <c r="BC6" s="73" t="s">
        <v>29</v>
      </c>
      <c r="BD6" s="74" t="n">
        <v>225</v>
      </c>
      <c r="BE6" s="74" t="n">
        <f aca="false">BK6/0.32</f>
        <v>217.96875</v>
      </c>
      <c r="BF6" s="74" t="n">
        <v>280</v>
      </c>
      <c r="BG6" s="74" t="n">
        <v>364</v>
      </c>
      <c r="BH6" s="74" t="n">
        <v>383</v>
      </c>
      <c r="BI6" s="0" t="n">
        <f aca="false">BL6/BD6</f>
        <v>0.398222222222222</v>
      </c>
      <c r="BJ6" s="73" t="s">
        <v>29</v>
      </c>
      <c r="BK6" s="73" t="n">
        <v>69.75</v>
      </c>
      <c r="BL6" s="73" t="n">
        <v>89.6</v>
      </c>
      <c r="BM6" s="73" t="n">
        <v>116.48</v>
      </c>
      <c r="BN6" s="74" t="n">
        <v>122.56</v>
      </c>
      <c r="BO6" s="0" t="n">
        <f aca="false">BN6/BD6</f>
        <v>0.544711111111111</v>
      </c>
      <c r="BQ6" s="58" t="s">
        <v>109</v>
      </c>
      <c r="BR6" s="58" t="s">
        <v>110</v>
      </c>
      <c r="BS6" s="58" t="s">
        <v>111</v>
      </c>
      <c r="BT6" s="58" t="n">
        <v>150</v>
      </c>
      <c r="BV6" s="47" t="n">
        <v>1995</v>
      </c>
      <c r="BW6" s="48" t="n">
        <v>1</v>
      </c>
      <c r="BX6" s="49" t="n">
        <f aca="false">BY6</f>
        <v>189</v>
      </c>
      <c r="BY6" s="50" t="n">
        <f aca="false">BY5</f>
        <v>189</v>
      </c>
      <c r="BZ6" s="49" t="n">
        <f aca="false">BY6*0.32</f>
        <v>60.48</v>
      </c>
      <c r="CA6" s="51" t="n">
        <f aca="false">CB6</f>
        <v>232</v>
      </c>
      <c r="CB6" s="52" t="n">
        <f aca="false">CB5</f>
        <v>232</v>
      </c>
      <c r="CC6" s="53" t="n">
        <f aca="false">CB6*0.32</f>
        <v>74.24</v>
      </c>
      <c r="CD6" s="49" t="n">
        <f aca="false">CE6</f>
        <v>310</v>
      </c>
      <c r="CE6" s="50" t="n">
        <f aca="false">CE5</f>
        <v>310</v>
      </c>
      <c r="CF6" s="49" t="n">
        <f aca="false">CE6*0.32</f>
        <v>99.2</v>
      </c>
      <c r="CG6" s="51" t="n">
        <f aca="false">CH6</f>
        <v>465</v>
      </c>
      <c r="CH6" s="52" t="n">
        <f aca="false">CH5</f>
        <v>465</v>
      </c>
      <c r="CI6" s="53" t="n">
        <f aca="false">CH6*0.32</f>
        <v>148.8</v>
      </c>
      <c r="CJ6" s="49" t="n">
        <f aca="false">CK6</f>
        <v>775</v>
      </c>
      <c r="CK6" s="50" t="n">
        <f aca="false">CK5</f>
        <v>775</v>
      </c>
      <c r="CL6" s="49" t="n">
        <f aca="false">CK6*0.32</f>
        <v>248</v>
      </c>
      <c r="CM6" s="51" t="n">
        <f aca="false">CN6</f>
        <v>1084</v>
      </c>
      <c r="CN6" s="52" t="n">
        <f aca="false">CN5</f>
        <v>1084</v>
      </c>
      <c r="CO6" s="53" t="n">
        <f aca="false">CN6*0.32</f>
        <v>346.88</v>
      </c>
      <c r="CP6" s="49" t="n">
        <f aca="false">CQ6</f>
        <v>1549</v>
      </c>
      <c r="CQ6" s="50" t="n">
        <f aca="false">CQ5</f>
        <v>1549</v>
      </c>
      <c r="CR6" s="49" t="n">
        <f aca="false">CQ6*0.32</f>
        <v>495.68</v>
      </c>
      <c r="CS6" s="51" t="n">
        <f aca="false">CT6</f>
        <v>2324</v>
      </c>
      <c r="CT6" s="52" t="n">
        <f aca="false">CT5</f>
        <v>2324</v>
      </c>
      <c r="CU6" s="53" t="n">
        <f aca="false">CT6*0.32</f>
        <v>743.68</v>
      </c>
      <c r="CV6" s="49" t="n">
        <f aca="false">CW6</f>
        <v>3098</v>
      </c>
      <c r="CW6" s="50" t="n">
        <f aca="false">CW5</f>
        <v>3098</v>
      </c>
      <c r="CX6" s="49" t="n">
        <f aca="false">CW6*0.32</f>
        <v>991.36</v>
      </c>
      <c r="CY6" s="51" t="n">
        <f aca="false">CZ6</f>
        <v>3780</v>
      </c>
      <c r="CZ6" s="52" t="n">
        <f aca="false">CZ5</f>
        <v>3780</v>
      </c>
      <c r="DA6" s="53" t="n">
        <f aca="false">CZ6*0.32</f>
        <v>1209.6</v>
      </c>
      <c r="DC6" s="54" t="n">
        <v>2007</v>
      </c>
      <c r="DD6" s="55" t="n">
        <v>4</v>
      </c>
      <c r="DE6" s="49" t="n">
        <f aca="false">DE5</f>
        <v>1875</v>
      </c>
      <c r="DF6" s="50" t="n">
        <f aca="false">DF5</f>
        <v>400</v>
      </c>
      <c r="DG6" s="49" t="n">
        <f aca="false">DG5</f>
        <v>128</v>
      </c>
      <c r="DH6" s="51" t="n">
        <f aca="false">DH5</f>
        <v>1875</v>
      </c>
      <c r="DI6" s="52" t="n">
        <f aca="false">DI5</f>
        <v>560</v>
      </c>
      <c r="DJ6" s="53" t="n">
        <f aca="false">DJ5</f>
        <v>179.2</v>
      </c>
      <c r="DK6" s="49" t="n">
        <f aca="false">DK5</f>
        <v>1250</v>
      </c>
      <c r="DL6" s="50" t="n">
        <f aca="false">DL5</f>
        <v>800</v>
      </c>
      <c r="DM6" s="49" t="n">
        <f aca="false">DM5</f>
        <v>256</v>
      </c>
      <c r="DN6" s="51" t="n">
        <f aca="false">DN5</f>
        <v>2500</v>
      </c>
      <c r="DO6" s="52" t="n">
        <f aca="false">DO5</f>
        <v>1280</v>
      </c>
      <c r="DP6" s="53" t="n">
        <f aca="false">DP5</f>
        <v>409.6</v>
      </c>
      <c r="DQ6" s="49" t="n">
        <f aca="false">DQ5</f>
        <v>2500.08333333333</v>
      </c>
      <c r="DR6" s="50" t="n">
        <f aca="false">DR5</f>
        <v>1760</v>
      </c>
      <c r="DS6" s="49" t="n">
        <f aca="false">DS5</f>
        <v>563.2</v>
      </c>
      <c r="DU6" s="0" t="n">
        <f aca="false">DU7+1</f>
        <v>1081</v>
      </c>
      <c r="DV6" s="47" t="n">
        <v>1995</v>
      </c>
      <c r="DW6" s="48" t="n">
        <v>1</v>
      </c>
      <c r="DX6" s="49" t="n">
        <f aca="false">BX6*100/FX627</f>
        <v>808.12997786082</v>
      </c>
      <c r="DY6" s="50" t="n">
        <f aca="false">BY6*100/FY627</f>
        <v>1587.78538812786</v>
      </c>
      <c r="DZ6" s="49" t="n">
        <f aca="false">BZ6*100/FY627</f>
        <v>508.091324200914</v>
      </c>
      <c r="EA6" s="51" t="n">
        <f aca="false">CA6*100/FX627</f>
        <v>991.990237374128</v>
      </c>
      <c r="EB6" s="52" t="n">
        <f aca="false">CB6*100/FY627</f>
        <v>1949.02756637917</v>
      </c>
      <c r="EC6" s="53" t="n">
        <f aca="false">CC6*100/FY627</f>
        <v>623.688821241333</v>
      </c>
      <c r="ED6" s="49" t="n">
        <f aca="false">CD6*100/FX627</f>
        <v>1325.50419649129</v>
      </c>
      <c r="EE6" s="50" t="n">
        <f aca="false">CE6*100/FY627</f>
        <v>2604.30407576527</v>
      </c>
      <c r="EF6" s="49" t="n">
        <f aca="false">CF6*100/FY627</f>
        <v>833.377304244885</v>
      </c>
      <c r="EG6" s="51" t="n">
        <f aca="false">CG6*100/FX627</f>
        <v>1988.25629473694</v>
      </c>
      <c r="EH6" s="52" t="n">
        <f aca="false">CH6*100/FY627</f>
        <v>3906.4561136479</v>
      </c>
      <c r="EI6" s="53" t="n">
        <f aca="false">CI6*100/FY627</f>
        <v>1250.06595636733</v>
      </c>
      <c r="EJ6" s="49" t="n">
        <f aca="false">CJ6*100/FX627</f>
        <v>3313.76049122823</v>
      </c>
      <c r="EK6" s="50" t="n">
        <f aca="false">CK6*100/FY627</f>
        <v>6510.76018941316</v>
      </c>
      <c r="EL6" s="49" t="n">
        <f aca="false">CL6*100/FY627</f>
        <v>2083.44326061221</v>
      </c>
      <c r="EM6" s="51" t="n">
        <f aca="false">CM6*100/FX627</f>
        <v>4634.98886773084</v>
      </c>
      <c r="EN6" s="52" t="n">
        <f aca="false">CN6*100/FY627</f>
        <v>9106.66328428887</v>
      </c>
      <c r="EO6" s="53" t="n">
        <f aca="false">CO6*100/FY627</f>
        <v>2914.13225097244</v>
      </c>
      <c r="EP6" s="49" t="n">
        <f aca="false">CP6*100/FX627</f>
        <v>6623.24516246778</v>
      </c>
      <c r="EQ6" s="50" t="n">
        <f aca="false">CQ6*100/FY627</f>
        <v>13013.1193979368</v>
      </c>
      <c r="ER6" s="49" t="n">
        <f aca="false">CR6*100/FY627</f>
        <v>4164.19820733976</v>
      </c>
      <c r="ES6" s="51" t="n">
        <f aca="false">CS6*100/FX627</f>
        <v>9937.00565369601</v>
      </c>
      <c r="ET6" s="52" t="n">
        <f aca="false">CT6*100/FY627</f>
        <v>19523.8795873499</v>
      </c>
      <c r="EU6" s="53" t="n">
        <f aca="false">CU6*100/FY627</f>
        <v>6247.64146795198</v>
      </c>
      <c r="EV6" s="49" t="n">
        <f aca="false">CV6*100/FX627</f>
        <v>13246.4903249356</v>
      </c>
      <c r="EW6" s="50" t="n">
        <f aca="false">CW6*100/FY627</f>
        <v>26026.2387958735</v>
      </c>
      <c r="EX6" s="49" t="n">
        <f aca="false">CX6*100/FY627</f>
        <v>8328.39641467953</v>
      </c>
      <c r="EY6" s="51" t="n">
        <f aca="false">CY6*100/FX627</f>
        <v>16162.5995572164</v>
      </c>
      <c r="EZ6" s="52" t="n">
        <f aca="false">CZ6*100/FY627</f>
        <v>31755.7077625571</v>
      </c>
      <c r="FA6" s="53" t="n">
        <f aca="false">DA6*100/FY627</f>
        <v>10161.8264840183</v>
      </c>
      <c r="FB6" s="0" t="n">
        <f aca="false">FB7+1</f>
        <v>1030</v>
      </c>
      <c r="FC6" s="54" t="n">
        <v>2007</v>
      </c>
      <c r="FD6" s="55" t="n">
        <v>4</v>
      </c>
      <c r="FE6" s="49" t="n">
        <f aca="false">DE6*100/FX780</f>
        <v>4007.50695087845</v>
      </c>
      <c r="FF6" s="50" t="n">
        <f aca="false">DF6*100/FY780</f>
        <v>2192.55876881448</v>
      </c>
      <c r="FG6" s="49" t="n">
        <f aca="false">DG6*100/FX780</f>
        <v>273.579141179969</v>
      </c>
      <c r="FH6" s="51" t="n">
        <f aca="false">DH6*100/FX780</f>
        <v>4007.50695087845</v>
      </c>
      <c r="FI6" s="52" t="n">
        <f aca="false">DI6*100/FY780</f>
        <v>3069.58227634027</v>
      </c>
      <c r="FJ6" s="53" t="n">
        <f aca="false">DJ6*100/FX780</f>
        <v>383.010797651956</v>
      </c>
      <c r="FK6" s="49" t="n">
        <f aca="false">DK6*100/FX780</f>
        <v>2671.67130058563</v>
      </c>
      <c r="FL6" s="50" t="n">
        <f aca="false">DL6*100/FY780</f>
        <v>4385.11753762896</v>
      </c>
      <c r="FM6" s="49" t="n">
        <f aca="false">DM6*100/FX780</f>
        <v>547.158282359937</v>
      </c>
      <c r="FN6" s="56" t="n">
        <f aca="false">DN6*100/FX780</f>
        <v>5343.34260117126</v>
      </c>
      <c r="FO6" s="52" t="n">
        <f aca="false">DO6*100/FY780</f>
        <v>7016.18806020633</v>
      </c>
      <c r="FP6" s="53" t="n">
        <f aca="false">DP6*100/FX780</f>
        <v>875.453251775899</v>
      </c>
      <c r="FQ6" s="49" t="n">
        <f aca="false">DQ6*100/FX780</f>
        <v>5343.5207125913</v>
      </c>
      <c r="FR6" s="50" t="n">
        <f aca="false">DR6*100/FY780</f>
        <v>9647.25858278371</v>
      </c>
      <c r="FS6" s="49" t="n">
        <f aca="false">DS6*100/FX780</f>
        <v>1203.74822119186</v>
      </c>
      <c r="FV6" s="35" t="n">
        <f aca="false">FV18-1</f>
        <v>1943</v>
      </c>
      <c r="FW6" s="35" t="n">
        <v>9.86942025544644E-013</v>
      </c>
      <c r="FX6" s="35" t="n">
        <f aca="false">FW6*100/204.803696158069</f>
        <v>4.81896588811032E-013</v>
      </c>
      <c r="FY6" s="35"/>
      <c r="FZ6" s="35"/>
      <c r="GB6" s="13"/>
    </row>
    <row r="7" customFormat="false" ht="49.6" hidden="false" customHeight="false" outlineLevel="0" collapsed="false">
      <c r="A7" s="58" t="s">
        <v>112</v>
      </c>
      <c r="B7" s="59" t="n">
        <v>40232</v>
      </c>
      <c r="C7" s="60" t="s">
        <v>113</v>
      </c>
      <c r="D7" s="61" t="n">
        <v>0.0821</v>
      </c>
      <c r="E7" s="62" t="n">
        <v>895.15</v>
      </c>
      <c r="F7" s="62" t="n">
        <v>6558.06</v>
      </c>
      <c r="G7" s="62" t="n">
        <v>311.36</v>
      </c>
      <c r="H7" s="62" t="n">
        <v>10119.08</v>
      </c>
      <c r="I7" s="62" t="n">
        <v>422.91</v>
      </c>
      <c r="K7" s="62" t="n">
        <f aca="false">I7*100/FX808</f>
        <v>749.511345986578</v>
      </c>
      <c r="L7" s="62" t="n">
        <f aca="false">I7*100/FY808</f>
        <v>1526.78162861491</v>
      </c>
      <c r="M7" s="62" t="n">
        <f aca="false">E7*100/FX808</f>
        <v>1586.44884575887</v>
      </c>
      <c r="N7" s="62" t="n">
        <f aca="false">E7*100/FY808</f>
        <v>3231.65348384914</v>
      </c>
      <c r="P7" s="63" t="n">
        <f aca="false">E7/3</f>
        <v>298.383333333333</v>
      </c>
      <c r="Q7" s="64" t="n">
        <f aca="false">5*P7</f>
        <v>1491.91666666667</v>
      </c>
      <c r="R7" s="65" t="n">
        <f aca="false">P7*7</f>
        <v>2088.68333333333</v>
      </c>
      <c r="S7" s="65" t="n">
        <f aca="false">P7*10</f>
        <v>2983.83333333333</v>
      </c>
      <c r="T7" s="65" t="n">
        <f aca="false">P7*16</f>
        <v>4774.13333333333</v>
      </c>
      <c r="U7" s="65" t="n">
        <f aca="false">P7*22</f>
        <v>6564.43333333333</v>
      </c>
      <c r="V7" s="62"/>
      <c r="X7" s="64" t="n">
        <v>518.927989963129</v>
      </c>
      <c r="Y7" s="65" t="n">
        <v>726.494849291385</v>
      </c>
      <c r="Z7" s="65" t="n">
        <v>1037.85597992626</v>
      </c>
      <c r="AA7" s="65" t="n">
        <v>1660.56739955352</v>
      </c>
      <c r="AB7" s="65" t="n">
        <v>2283.27881918077</v>
      </c>
      <c r="AD7" s="65" t="n">
        <f aca="false">X7*32/100</f>
        <v>166.056956788201</v>
      </c>
      <c r="AE7" s="65" t="n">
        <f aca="false">Y7*32/100</f>
        <v>232.478351773243</v>
      </c>
      <c r="AF7" s="65" t="n">
        <f aca="false">Z7*32/100</f>
        <v>332.113913576403</v>
      </c>
      <c r="AG7" s="65" t="n">
        <f aca="false">AA7*32/100</f>
        <v>531.381567857127</v>
      </c>
      <c r="AH7" s="65" t="n">
        <f aca="false">AB7*32/100</f>
        <v>730.649222137846</v>
      </c>
      <c r="AL7" s="66" t="s">
        <v>114</v>
      </c>
      <c r="AM7" s="63" t="n">
        <v>596.2</v>
      </c>
      <c r="AN7" s="63" t="n">
        <f aca="false">AM7/3</f>
        <v>198.733333333333</v>
      </c>
      <c r="AO7" s="64" t="n">
        <f aca="false">5*AN7</f>
        <v>993.666666666667</v>
      </c>
      <c r="AP7" s="65" t="n">
        <f aca="false">AN7*7</f>
        <v>1391.13333333333</v>
      </c>
      <c r="AQ7" s="65" t="n">
        <f aca="false">AN7*10</f>
        <v>1987.33333333333</v>
      </c>
      <c r="AR7" s="65" t="n">
        <f aca="false">AN7*16</f>
        <v>3179.73333333333</v>
      </c>
      <c r="AS7" s="65" t="n">
        <f aca="false">AN7*22</f>
        <v>4372.13333333333</v>
      </c>
      <c r="AU7" s="65"/>
      <c r="AV7" s="65" t="n">
        <f aca="false">AV6/AO5</f>
        <v>0.51063829787234</v>
      </c>
      <c r="AW7" s="65" t="n">
        <f aca="false">AW6/AP5</f>
        <v>0.51063829787234</v>
      </c>
      <c r="AX7" s="65" t="n">
        <f aca="false">AX6/AQ5</f>
        <v>0.51063829787234</v>
      </c>
      <c r="AY7" s="65" t="n">
        <f aca="false">AY6/AR5</f>
        <v>0.51063829787234</v>
      </c>
      <c r="AZ7" s="65" t="n">
        <f aca="false">AZ6/AS5</f>
        <v>0.51063829787234</v>
      </c>
      <c r="BA7" s="65"/>
      <c r="BC7" s="64" t="s">
        <v>30</v>
      </c>
      <c r="BD7" s="65" t="n">
        <v>300</v>
      </c>
      <c r="BE7" s="65" t="n">
        <f aca="false">BK8/0.32</f>
        <v>290.625</v>
      </c>
      <c r="BF7" s="65" t="n">
        <v>374</v>
      </c>
      <c r="BG7" s="65" t="n">
        <v>486</v>
      </c>
      <c r="BH7" s="65" t="n">
        <v>512</v>
      </c>
      <c r="BJ7" s="64" t="s">
        <v>115</v>
      </c>
      <c r="BK7" s="64" t="n">
        <v>76.5</v>
      </c>
      <c r="BL7" s="64" t="n">
        <v>98</v>
      </c>
      <c r="BM7" s="64" t="n">
        <v>127.4</v>
      </c>
      <c r="BN7" s="65" t="n">
        <v>134.05</v>
      </c>
      <c r="BO7" s="0" t="n">
        <f aca="false">BN7/BD6</f>
        <v>0.595777777777778</v>
      </c>
      <c r="BQ7" s="75" t="s">
        <v>110</v>
      </c>
      <c r="BR7" s="75" t="s">
        <v>116</v>
      </c>
      <c r="BS7" s="75" t="s">
        <v>117</v>
      </c>
      <c r="BT7" s="75" t="n">
        <v>200</v>
      </c>
      <c r="BV7" s="76" t="n">
        <v>1995</v>
      </c>
      <c r="BW7" s="77" t="n">
        <v>2</v>
      </c>
      <c r="BX7" s="78" t="n">
        <f aca="false">BY7</f>
        <v>216</v>
      </c>
      <c r="BY7" s="79" t="n">
        <v>216</v>
      </c>
      <c r="BZ7" s="78" t="n">
        <f aca="false">BY7*0.32</f>
        <v>69.12</v>
      </c>
      <c r="CA7" s="80" t="n">
        <f aca="false">CB7</f>
        <v>265</v>
      </c>
      <c r="CB7" s="81" t="n">
        <v>265</v>
      </c>
      <c r="CC7" s="82" t="n">
        <f aca="false">CB7*0.32</f>
        <v>84.8</v>
      </c>
      <c r="CD7" s="78" t="n">
        <f aca="false">CE7</f>
        <v>354</v>
      </c>
      <c r="CE7" s="79" t="n">
        <v>354</v>
      </c>
      <c r="CF7" s="78" t="n">
        <f aca="false">CE7*0.32</f>
        <v>113.28</v>
      </c>
      <c r="CG7" s="80" t="n">
        <f aca="false">CH7</f>
        <v>531</v>
      </c>
      <c r="CH7" s="81" t="n">
        <v>531</v>
      </c>
      <c r="CI7" s="82" t="n">
        <f aca="false">CH7*0.32</f>
        <v>169.92</v>
      </c>
      <c r="CJ7" s="78" t="n">
        <f aca="false">CK7</f>
        <v>886</v>
      </c>
      <c r="CK7" s="79" t="n">
        <v>886</v>
      </c>
      <c r="CL7" s="78" t="n">
        <f aca="false">CK7*0.32</f>
        <v>283.52</v>
      </c>
      <c r="CM7" s="80" t="n">
        <f aca="false">CN7</f>
        <v>1239</v>
      </c>
      <c r="CN7" s="81" t="n">
        <v>1239</v>
      </c>
      <c r="CO7" s="82" t="n">
        <f aca="false">CN7*0.32</f>
        <v>396.48</v>
      </c>
      <c r="CP7" s="78" t="n">
        <f aca="false">CQ7</f>
        <v>1770</v>
      </c>
      <c r="CQ7" s="79" t="n">
        <v>1770</v>
      </c>
      <c r="CR7" s="78" t="n">
        <f aca="false">CQ7*0.32</f>
        <v>566.4</v>
      </c>
      <c r="CS7" s="80" t="n">
        <f aca="false">CT7</f>
        <v>2656</v>
      </c>
      <c r="CT7" s="81" t="n">
        <v>2656</v>
      </c>
      <c r="CU7" s="82" t="n">
        <f aca="false">CT7*0.32</f>
        <v>849.92</v>
      </c>
      <c r="CV7" s="78" t="n">
        <f aca="false">CW7</f>
        <v>3541</v>
      </c>
      <c r="CW7" s="79" t="n">
        <v>3541</v>
      </c>
      <c r="CX7" s="78" t="n">
        <f aca="false">CW7*0.32</f>
        <v>1133.12</v>
      </c>
      <c r="CY7" s="80" t="n">
        <f aca="false">CZ7</f>
        <v>4320</v>
      </c>
      <c r="CZ7" s="81" t="n">
        <v>4320</v>
      </c>
      <c r="DA7" s="82" t="n">
        <f aca="false">CZ7*0.32</f>
        <v>1382.4</v>
      </c>
      <c r="DC7" s="47" t="n">
        <v>2008</v>
      </c>
      <c r="DD7" s="48" t="n">
        <v>1</v>
      </c>
      <c r="DE7" s="49" t="n">
        <f aca="false">DE6</f>
        <v>1875</v>
      </c>
      <c r="DF7" s="50" t="n">
        <f aca="false">DF6</f>
        <v>400</v>
      </c>
      <c r="DG7" s="49" t="n">
        <f aca="false">DG6</f>
        <v>128</v>
      </c>
      <c r="DH7" s="51" t="n">
        <f aca="false">DH6</f>
        <v>1875</v>
      </c>
      <c r="DI7" s="52" t="n">
        <f aca="false">DI6</f>
        <v>560</v>
      </c>
      <c r="DJ7" s="53" t="n">
        <f aca="false">DJ6</f>
        <v>179.2</v>
      </c>
      <c r="DK7" s="49" t="n">
        <f aca="false">DK6</f>
        <v>1250</v>
      </c>
      <c r="DL7" s="50" t="n">
        <f aca="false">DL6</f>
        <v>800</v>
      </c>
      <c r="DM7" s="49" t="n">
        <f aca="false">DM6</f>
        <v>256</v>
      </c>
      <c r="DN7" s="51" t="n">
        <f aca="false">DN6</f>
        <v>2500</v>
      </c>
      <c r="DO7" s="52" t="n">
        <f aca="false">DO6</f>
        <v>1280</v>
      </c>
      <c r="DP7" s="53" t="n">
        <f aca="false">DP6</f>
        <v>409.6</v>
      </c>
      <c r="DQ7" s="49" t="n">
        <f aca="false">DQ6</f>
        <v>2500.08333333333</v>
      </c>
      <c r="DR7" s="50" t="n">
        <f aca="false">DR6</f>
        <v>1760</v>
      </c>
      <c r="DS7" s="49" t="n">
        <f aca="false">DS6</f>
        <v>563.2</v>
      </c>
      <c r="DU7" s="0" t="n">
        <f aca="false">DU8+1</f>
        <v>1080</v>
      </c>
      <c r="DV7" s="54" t="n">
        <v>1995</v>
      </c>
      <c r="DW7" s="55" t="n">
        <v>2</v>
      </c>
      <c r="DX7" s="49" t="n">
        <f aca="false">BX7*100/FX630</f>
        <v>923.327674307761</v>
      </c>
      <c r="DY7" s="50" t="n">
        <f aca="false">BY7*100/FY630</f>
        <v>1814.61187214612</v>
      </c>
      <c r="DZ7" s="49" t="n">
        <f aca="false">BZ7*100/FY630</f>
        <v>580.675799086759</v>
      </c>
      <c r="EA7" s="51" t="n">
        <f aca="false">CA7*100/FX630</f>
        <v>1132.78626709054</v>
      </c>
      <c r="EB7" s="52" t="n">
        <f aca="false">CB7*100/FY630</f>
        <v>2226.25993573482</v>
      </c>
      <c r="EC7" s="53" t="n">
        <f aca="false">CC7*100/FY630</f>
        <v>712.403179435144</v>
      </c>
      <c r="ED7" s="49" t="n">
        <f aca="false">CD7*100/FX630</f>
        <v>1513.23146622661</v>
      </c>
      <c r="EE7" s="50" t="n">
        <f aca="false">CE7*100/FY630</f>
        <v>2973.94723490614</v>
      </c>
      <c r="EF7" s="49" t="n">
        <f aca="false">CF7*100/FY630</f>
        <v>951.663115169965</v>
      </c>
      <c r="EG7" s="51" t="n">
        <f aca="false">CG7*100/FX630</f>
        <v>2269.84719933991</v>
      </c>
      <c r="EH7" s="52" t="n">
        <f aca="false">CH7*100/FY630</f>
        <v>4460.92085235921</v>
      </c>
      <c r="EI7" s="53" t="n">
        <f aca="false">CI7*100/FY630</f>
        <v>1427.49467275495</v>
      </c>
      <c r="EJ7" s="49" t="n">
        <f aca="false">CJ7*100/FX630</f>
        <v>3787.35333072535</v>
      </c>
      <c r="EK7" s="50" t="n">
        <f aca="false">CK7*100/FY630</f>
        <v>7443.26906815492</v>
      </c>
      <c r="EL7" s="49" t="n">
        <f aca="false">CL7*100/FY630</f>
        <v>2381.84610180957</v>
      </c>
      <c r="EM7" s="51" t="n">
        <f aca="false">CM7*100/FX630</f>
        <v>5296.31013179313</v>
      </c>
      <c r="EN7" s="52" t="n">
        <f aca="false">CN7*100/FY630</f>
        <v>10408.8153221715</v>
      </c>
      <c r="EO7" s="53" t="n">
        <f aca="false">CO7*100/FY630</f>
        <v>3330.82090309488</v>
      </c>
      <c r="EP7" s="49" t="n">
        <f aca="false">CP7*100/FX630</f>
        <v>7566.15733113305</v>
      </c>
      <c r="EQ7" s="50" t="n">
        <f aca="false">CQ7*100/FY630</f>
        <v>14869.7361745307</v>
      </c>
      <c r="ER7" s="49" t="n">
        <f aca="false">CR7*100/FY630</f>
        <v>4758.31557584983</v>
      </c>
      <c r="ES7" s="51" t="n">
        <f aca="false">CS7*100/FX630</f>
        <v>11353.5106618584</v>
      </c>
      <c r="ET7" s="52" t="n">
        <f aca="false">CT7*100/FY630</f>
        <v>22313.0052426856</v>
      </c>
      <c r="EU7" s="53" t="n">
        <f aca="false">CU7*100/FY630</f>
        <v>7140.1616776594</v>
      </c>
      <c r="EV7" s="49" t="n">
        <f aca="false">CV7*100/FX630</f>
        <v>15136.5893274249</v>
      </c>
      <c r="EW7" s="50" t="n">
        <f aca="false">CW7*100/FY630</f>
        <v>29747.873329951</v>
      </c>
      <c r="EX7" s="49" t="n">
        <f aca="false">CX7*100/FY630</f>
        <v>9519.31946558432</v>
      </c>
      <c r="EY7" s="51" t="n">
        <f aca="false">CY7*100/FX630</f>
        <v>18466.5534861552</v>
      </c>
      <c r="EZ7" s="52" t="n">
        <f aca="false">CZ7*100/FY630</f>
        <v>36292.2374429224</v>
      </c>
      <c r="FA7" s="53" t="n">
        <f aca="false">DA7*100/FY630</f>
        <v>11613.5159817352</v>
      </c>
      <c r="FB7" s="0" t="n">
        <f aca="false">FB8+1</f>
        <v>1029</v>
      </c>
      <c r="FC7" s="47" t="n">
        <v>2008</v>
      </c>
      <c r="FD7" s="48" t="n">
        <v>1</v>
      </c>
      <c r="FE7" s="49" t="n">
        <f aca="false">DE7*100/FX783</f>
        <v>3915.77294123673</v>
      </c>
      <c r="FF7" s="50" t="n">
        <f aca="false">DF7*100/FY783</f>
        <v>2119.87146964316</v>
      </c>
      <c r="FG7" s="49" t="n">
        <f aca="false">DG7*100/FX783</f>
        <v>267.31676612176</v>
      </c>
      <c r="FH7" s="51" t="n">
        <f aca="false">DH7*100/FX783</f>
        <v>3915.77294123673</v>
      </c>
      <c r="FI7" s="52" t="n">
        <f aca="false">DI7*100/FY783</f>
        <v>2967.82005750042</v>
      </c>
      <c r="FJ7" s="53" t="n">
        <f aca="false">DJ7*100/FX783</f>
        <v>374.243472570465</v>
      </c>
      <c r="FK7" s="49" t="n">
        <f aca="false">DK7*100/FX783</f>
        <v>2610.51529415782</v>
      </c>
      <c r="FL7" s="50" t="n">
        <f aca="false">DL7*100/FY783</f>
        <v>4239.74293928632</v>
      </c>
      <c r="FM7" s="49" t="n">
        <f aca="false">DM7*100/FX783</f>
        <v>534.633532243521</v>
      </c>
      <c r="FN7" s="56" t="n">
        <f aca="false">DN7*100/FX783</f>
        <v>5221.03058831563</v>
      </c>
      <c r="FO7" s="52" t="n">
        <f aca="false">DO7*100/FY783</f>
        <v>6783.5887028581</v>
      </c>
      <c r="FP7" s="53" t="n">
        <f aca="false">DP7*100/FX783</f>
        <v>855.413651589633</v>
      </c>
      <c r="FQ7" s="49" t="n">
        <f aca="false">DQ7*100/FX783</f>
        <v>5221.20462266858</v>
      </c>
      <c r="FR7" s="50" t="n">
        <f aca="false">DR7*100/FY783</f>
        <v>9327.43446642989</v>
      </c>
      <c r="FS7" s="49" t="n">
        <f aca="false">DS7*100/FX783</f>
        <v>1176.19377093575</v>
      </c>
      <c r="FV7" s="57" t="n">
        <f aca="false">FV19-1</f>
        <v>1943</v>
      </c>
      <c r="FW7" s="57" t="n">
        <v>9.87985777497931E-013</v>
      </c>
      <c r="FX7" s="57" t="n">
        <f aca="false">FW7*100/204.803696158069</f>
        <v>4.82406224121754E-013</v>
      </c>
      <c r="FY7" s="57"/>
      <c r="FZ7" s="57"/>
      <c r="GB7" s="13"/>
    </row>
    <row r="8" customFormat="false" ht="49.6" hidden="false" customHeight="false" outlineLevel="0" collapsed="false">
      <c r="A8" s="67" t="s">
        <v>118</v>
      </c>
      <c r="B8" s="68" t="n">
        <v>40387</v>
      </c>
      <c r="C8" s="69" t="s">
        <v>119</v>
      </c>
      <c r="D8" s="70" t="n">
        <v>0.169</v>
      </c>
      <c r="E8" s="71" t="n">
        <v>1046.43</v>
      </c>
      <c r="F8" s="71" t="n">
        <v>7666.37</v>
      </c>
      <c r="G8" s="71" t="n">
        <v>363.98</v>
      </c>
      <c r="H8" s="71" t="n">
        <v>11829.21</v>
      </c>
      <c r="I8" s="71" t="n">
        <v>494.38</v>
      </c>
      <c r="K8" s="71" t="n">
        <f aca="false">I8*100/FX814</f>
        <v>837.129816507864</v>
      </c>
      <c r="L8" s="71" t="n">
        <f aca="false">I8*100/FY814</f>
        <v>1526.74209200067</v>
      </c>
      <c r="M8" s="71" t="n">
        <f aca="false">E8*100/FX814</f>
        <v>1771.91179636782</v>
      </c>
      <c r="N8" s="71" t="n">
        <f aca="false">E8*100/FY814</f>
        <v>3231.58041856925</v>
      </c>
      <c r="P8" s="72" t="n">
        <f aca="false">E8/3</f>
        <v>348.81</v>
      </c>
      <c r="Q8" s="73" t="n">
        <f aca="false">5*P8</f>
        <v>1744.05</v>
      </c>
      <c r="R8" s="74" t="n">
        <f aca="false">P8*7</f>
        <v>2441.67</v>
      </c>
      <c r="S8" s="74" t="n">
        <f aca="false">P8*10</f>
        <v>3488.1</v>
      </c>
      <c r="T8" s="74" t="n">
        <f aca="false">P8*16</f>
        <v>5580.96</v>
      </c>
      <c r="U8" s="74" t="n">
        <f aca="false">P8*22</f>
        <v>7673.82</v>
      </c>
      <c r="V8" s="71"/>
      <c r="X8" s="73" t="n">
        <v>606.626820266898</v>
      </c>
      <c r="Y8" s="74" t="n">
        <v>849.272478821629</v>
      </c>
      <c r="Z8" s="74" t="n">
        <v>1213.2536405338</v>
      </c>
      <c r="AA8" s="74" t="n">
        <v>1941.20329007806</v>
      </c>
      <c r="AB8" s="74" t="n">
        <v>2669.15293962232</v>
      </c>
      <c r="AD8" s="74" t="n">
        <f aca="false">X8*32/100</f>
        <v>194.120582485407</v>
      </c>
      <c r="AE8" s="74" t="n">
        <f aca="false">Y8*32/100</f>
        <v>271.767193222921</v>
      </c>
      <c r="AF8" s="74" t="n">
        <f aca="false">Z8*32/100</f>
        <v>388.241164970816</v>
      </c>
      <c r="AG8" s="74" t="n">
        <f aca="false">AA8*32/100</f>
        <v>621.185052824979</v>
      </c>
      <c r="AH8" s="74" t="n">
        <f aca="false">AB8*32/100</f>
        <v>854.128940679142</v>
      </c>
      <c r="AL8" s="40" t="s">
        <v>120</v>
      </c>
      <c r="AM8" s="72" t="n">
        <v>655</v>
      </c>
      <c r="AN8" s="72" t="n">
        <f aca="false">AM8/3</f>
        <v>218.333333333333</v>
      </c>
      <c r="AO8" s="73" t="n">
        <f aca="false">5*AN8</f>
        <v>1091.66666666667</v>
      </c>
      <c r="AP8" s="74" t="n">
        <f aca="false">AN8*7</f>
        <v>1528.33333333333</v>
      </c>
      <c r="AQ8" s="74" t="n">
        <f aca="false">AN8*10</f>
        <v>2183.33333333333</v>
      </c>
      <c r="AR8" s="74" t="n">
        <f aca="false">AN8*16</f>
        <v>3493.33333333333</v>
      </c>
      <c r="AS8" s="74" t="n">
        <f aca="false">AN8*22</f>
        <v>4803.33333333333</v>
      </c>
      <c r="AU8" s="74"/>
      <c r="AV8" s="74"/>
      <c r="AW8" s="74"/>
      <c r="AX8" s="74"/>
      <c r="AY8" s="74"/>
      <c r="AZ8" s="74"/>
      <c r="BA8" s="74"/>
      <c r="BC8" s="73" t="s">
        <v>31</v>
      </c>
      <c r="BD8" s="74" t="n">
        <v>450</v>
      </c>
      <c r="BE8" s="74" t="n">
        <f aca="false">BK10/0.32</f>
        <v>435.9375</v>
      </c>
      <c r="BF8" s="74" t="n">
        <v>560</v>
      </c>
      <c r="BG8" s="74" t="n">
        <v>728</v>
      </c>
      <c r="BH8" s="74" t="n">
        <v>766</v>
      </c>
      <c r="BJ8" s="73" t="s">
        <v>30</v>
      </c>
      <c r="BK8" s="73" t="n">
        <v>93</v>
      </c>
      <c r="BL8" s="73" t="n">
        <v>119.68</v>
      </c>
      <c r="BM8" s="73" t="n">
        <v>155.52</v>
      </c>
      <c r="BN8" s="74" t="n">
        <v>163.84</v>
      </c>
      <c r="BQ8" s="58" t="s">
        <v>116</v>
      </c>
      <c r="BR8" s="58" t="s">
        <v>121</v>
      </c>
      <c r="BS8" s="58" t="s">
        <v>122</v>
      </c>
      <c r="BT8" s="58" t="n">
        <v>220</v>
      </c>
      <c r="BV8" s="47" t="n">
        <f aca="false">BV4+1</f>
        <v>1995</v>
      </c>
      <c r="BW8" s="48" t="n">
        <f aca="false">BW4</f>
        <v>3</v>
      </c>
      <c r="BX8" s="49" t="n">
        <f aca="false">BY8</f>
        <v>216</v>
      </c>
      <c r="BY8" s="50" t="n">
        <f aca="false">BY7</f>
        <v>216</v>
      </c>
      <c r="BZ8" s="49" t="n">
        <f aca="false">BY8*0.32</f>
        <v>69.12</v>
      </c>
      <c r="CA8" s="51" t="n">
        <f aca="false">CB8</f>
        <v>265</v>
      </c>
      <c r="CB8" s="52" t="n">
        <f aca="false">CB7</f>
        <v>265</v>
      </c>
      <c r="CC8" s="53" t="n">
        <f aca="false">CB8*0.32</f>
        <v>84.8</v>
      </c>
      <c r="CD8" s="49" t="n">
        <f aca="false">CE8</f>
        <v>354</v>
      </c>
      <c r="CE8" s="50" t="n">
        <f aca="false">CE7</f>
        <v>354</v>
      </c>
      <c r="CF8" s="49" t="n">
        <f aca="false">CE8*0.32</f>
        <v>113.28</v>
      </c>
      <c r="CG8" s="51" t="n">
        <f aca="false">CH8</f>
        <v>531</v>
      </c>
      <c r="CH8" s="52" t="n">
        <f aca="false">CH7</f>
        <v>531</v>
      </c>
      <c r="CI8" s="53" t="n">
        <f aca="false">CH8*0.32</f>
        <v>169.92</v>
      </c>
      <c r="CJ8" s="49" t="n">
        <f aca="false">CK8</f>
        <v>886</v>
      </c>
      <c r="CK8" s="50" t="n">
        <f aca="false">CK7</f>
        <v>886</v>
      </c>
      <c r="CL8" s="49" t="n">
        <f aca="false">CK8*0.32</f>
        <v>283.52</v>
      </c>
      <c r="CM8" s="51" t="n">
        <f aca="false">CN8</f>
        <v>1239</v>
      </c>
      <c r="CN8" s="52" t="n">
        <f aca="false">CN7</f>
        <v>1239</v>
      </c>
      <c r="CO8" s="53" t="n">
        <f aca="false">CN8*0.32</f>
        <v>396.48</v>
      </c>
      <c r="CP8" s="49" t="n">
        <f aca="false">CQ8</f>
        <v>1770</v>
      </c>
      <c r="CQ8" s="50" t="n">
        <f aca="false">CQ7</f>
        <v>1770</v>
      </c>
      <c r="CR8" s="49" t="n">
        <f aca="false">CQ8*0.32</f>
        <v>566.4</v>
      </c>
      <c r="CS8" s="51" t="n">
        <f aca="false">CT8</f>
        <v>2656</v>
      </c>
      <c r="CT8" s="52" t="n">
        <f aca="false">CT7</f>
        <v>2656</v>
      </c>
      <c r="CU8" s="53" t="n">
        <f aca="false">CT8*0.32</f>
        <v>849.92</v>
      </c>
      <c r="CV8" s="49" t="n">
        <f aca="false">CW8</f>
        <v>3541</v>
      </c>
      <c r="CW8" s="50" t="n">
        <f aca="false">CW7</f>
        <v>3541</v>
      </c>
      <c r="CX8" s="49" t="n">
        <f aca="false">CW8*0.32</f>
        <v>1133.12</v>
      </c>
      <c r="CY8" s="51" t="n">
        <f aca="false">CZ8</f>
        <v>4320</v>
      </c>
      <c r="CZ8" s="52" t="n">
        <f aca="false">CZ7</f>
        <v>4320</v>
      </c>
      <c r="DA8" s="53" t="n">
        <f aca="false">CZ8*0.32</f>
        <v>1382.4</v>
      </c>
      <c r="DC8" s="54" t="n">
        <f aca="false">DC4+1</f>
        <v>2008</v>
      </c>
      <c r="DD8" s="55" t="n">
        <f aca="false">DD4</f>
        <v>2</v>
      </c>
      <c r="DE8" s="49" t="n">
        <f aca="false">DE7</f>
        <v>1875</v>
      </c>
      <c r="DF8" s="50" t="n">
        <f aca="false">DF7</f>
        <v>400</v>
      </c>
      <c r="DG8" s="49" t="n">
        <f aca="false">DG7</f>
        <v>128</v>
      </c>
      <c r="DH8" s="51" t="n">
        <f aca="false">DH7</f>
        <v>1875</v>
      </c>
      <c r="DI8" s="52" t="n">
        <f aca="false">DI7</f>
        <v>560</v>
      </c>
      <c r="DJ8" s="53" t="n">
        <f aca="false">DJ7</f>
        <v>179.2</v>
      </c>
      <c r="DK8" s="49" t="n">
        <f aca="false">DK7</f>
        <v>1250</v>
      </c>
      <c r="DL8" s="50" t="n">
        <f aca="false">DL7</f>
        <v>800</v>
      </c>
      <c r="DM8" s="49" t="n">
        <f aca="false">DM7</f>
        <v>256</v>
      </c>
      <c r="DN8" s="51" t="n">
        <f aca="false">DN7</f>
        <v>2500</v>
      </c>
      <c r="DO8" s="52" t="n">
        <f aca="false">DO7</f>
        <v>1280</v>
      </c>
      <c r="DP8" s="53" t="n">
        <f aca="false">DP7</f>
        <v>409.6</v>
      </c>
      <c r="DQ8" s="49" t="n">
        <f aca="false">DQ7</f>
        <v>2500.08333333333</v>
      </c>
      <c r="DR8" s="50" t="n">
        <f aca="false">DR7</f>
        <v>1760</v>
      </c>
      <c r="DS8" s="49" t="n">
        <f aca="false">DS7</f>
        <v>563.2</v>
      </c>
      <c r="DU8" s="0" t="n">
        <f aca="false">DU9+1</f>
        <v>1079</v>
      </c>
      <c r="DV8" s="47" t="n">
        <v>1995</v>
      </c>
      <c r="DW8" s="48" t="n">
        <v>3</v>
      </c>
      <c r="DX8" s="49" t="n">
        <f aca="false">BX8*100/FX633</f>
        <v>923.733136259765</v>
      </c>
      <c r="DY8" s="50" t="n">
        <f aca="false">BY8*100/FY633</f>
        <v>1814.61187214612</v>
      </c>
      <c r="DZ8" s="49" t="n">
        <f aca="false">BZ8*100/FY633</f>
        <v>580.675799086759</v>
      </c>
      <c r="EA8" s="51" t="n">
        <f aca="false">CA8*100/FX633</f>
        <v>1133.28370883721</v>
      </c>
      <c r="EB8" s="52" t="n">
        <f aca="false">CB8*100/FY633</f>
        <v>2226.25993573482</v>
      </c>
      <c r="EC8" s="53" t="n">
        <f aca="false">CC8*100/FY633</f>
        <v>712.403179435144</v>
      </c>
      <c r="ED8" s="49" t="n">
        <f aca="false">CD8*100/FX633</f>
        <v>1513.89597331462</v>
      </c>
      <c r="EE8" s="50" t="n">
        <f aca="false">CE8*100/FY633</f>
        <v>2973.94723490614</v>
      </c>
      <c r="EF8" s="49" t="n">
        <f aca="false">CF8*100/FY633</f>
        <v>951.663115169965</v>
      </c>
      <c r="EG8" s="51" t="n">
        <f aca="false">CG8*100/FX633</f>
        <v>2270.84395997192</v>
      </c>
      <c r="EH8" s="52" t="n">
        <f aca="false">CH8*100/FY633</f>
        <v>4460.92085235921</v>
      </c>
      <c r="EI8" s="53" t="n">
        <f aca="false">CI8*100/FY633</f>
        <v>1427.49467275495</v>
      </c>
      <c r="EJ8" s="49" t="n">
        <f aca="false">CJ8*100/FX633</f>
        <v>3789.01647558404</v>
      </c>
      <c r="EK8" s="50" t="n">
        <f aca="false">CK8*100/FY633</f>
        <v>7443.26906815492</v>
      </c>
      <c r="EL8" s="49" t="n">
        <f aca="false">CL8*100/FY633</f>
        <v>2381.84610180957</v>
      </c>
      <c r="EM8" s="51" t="n">
        <f aca="false">CM8*100/FX633</f>
        <v>5298.63590660115</v>
      </c>
      <c r="EN8" s="52" t="n">
        <f aca="false">CN8*100/FY633</f>
        <v>10408.8153221715</v>
      </c>
      <c r="EO8" s="53" t="n">
        <f aca="false">CO8*100/FY633</f>
        <v>3330.82090309488</v>
      </c>
      <c r="EP8" s="49" t="n">
        <f aca="false">CP8*100/FX633</f>
        <v>7569.47986657308</v>
      </c>
      <c r="EQ8" s="50" t="n">
        <f aca="false">CQ8*100/FY633</f>
        <v>14869.7361745307</v>
      </c>
      <c r="ER8" s="49" t="n">
        <f aca="false">CR8*100/FY633</f>
        <v>4758.31557584983</v>
      </c>
      <c r="ES8" s="51" t="n">
        <f aca="false">CS8*100/FX633</f>
        <v>11358.4963421571</v>
      </c>
      <c r="ET8" s="52" t="n">
        <f aca="false">CT8*100/FY633</f>
        <v>22313.0052426856</v>
      </c>
      <c r="EU8" s="53" t="n">
        <f aca="false">CU8*100/FY633</f>
        <v>7140.1616776594</v>
      </c>
      <c r="EV8" s="49" t="n">
        <f aca="false">CV8*100/FX633</f>
        <v>15143.2362754437</v>
      </c>
      <c r="EW8" s="50" t="n">
        <f aca="false">CW8*100/FY633</f>
        <v>29747.873329951</v>
      </c>
      <c r="EX8" s="49" t="n">
        <f aca="false">CX8*100/FY633</f>
        <v>9519.31946558432</v>
      </c>
      <c r="EY8" s="51" t="n">
        <f aca="false">CY8*100/FX633</f>
        <v>18474.6627251953</v>
      </c>
      <c r="EZ8" s="52" t="n">
        <f aca="false">CZ8*100/FY633</f>
        <v>36292.2374429224</v>
      </c>
      <c r="FA8" s="53" t="n">
        <f aca="false">DA8*100/FY633</f>
        <v>11613.5159817352</v>
      </c>
      <c r="FB8" s="0" t="n">
        <f aca="false">FB9+1</f>
        <v>1028</v>
      </c>
      <c r="FC8" s="54" t="n">
        <v>2008</v>
      </c>
      <c r="FD8" s="55" t="n">
        <v>2</v>
      </c>
      <c r="FE8" s="49" t="n">
        <f aca="false">DE8*100/FX786</f>
        <v>3818.68466881841</v>
      </c>
      <c r="FF8" s="50" t="n">
        <f aca="false">DF8*100/FY786</f>
        <v>2049.58565871808</v>
      </c>
      <c r="FG8" s="49" t="n">
        <f aca="false">DG8*100/FX786</f>
        <v>260.688873391337</v>
      </c>
      <c r="FH8" s="51" t="n">
        <f aca="false">DH8*100/FX786</f>
        <v>3818.68466881841</v>
      </c>
      <c r="FI8" s="52" t="n">
        <f aca="false">DI8*100/FY786</f>
        <v>2869.41992220532</v>
      </c>
      <c r="FJ8" s="53" t="n">
        <f aca="false">DJ8*100/FX786</f>
        <v>364.964422747871</v>
      </c>
      <c r="FK8" s="49" t="n">
        <f aca="false">DK8*100/FX786</f>
        <v>2545.78977921227</v>
      </c>
      <c r="FL8" s="50" t="n">
        <f aca="false">DL8*100/FY786</f>
        <v>4099.17131743617</v>
      </c>
      <c r="FM8" s="49" t="n">
        <f aca="false">DM8*100/FX786</f>
        <v>521.377746782674</v>
      </c>
      <c r="FN8" s="56" t="n">
        <f aca="false">DN8*100/FX786</f>
        <v>5091.57955842455</v>
      </c>
      <c r="FO8" s="52" t="n">
        <f aca="false">DO8*100/FY786</f>
        <v>6558.67410789787</v>
      </c>
      <c r="FP8" s="53" t="n">
        <f aca="false">DP8*100/FX786</f>
        <v>834.204394852278</v>
      </c>
      <c r="FQ8" s="49" t="n">
        <f aca="false">DQ8*100/FX786</f>
        <v>5091.74927774316</v>
      </c>
      <c r="FR8" s="50" t="n">
        <f aca="false">DR8*100/FY786</f>
        <v>9018.17689835957</v>
      </c>
      <c r="FS8" s="49" t="n">
        <f aca="false">DS8*100/FX786</f>
        <v>1147.03104292188</v>
      </c>
      <c r="FV8" s="12" t="n">
        <f aca="false">FV20-1</f>
        <v>1943</v>
      </c>
      <c r="FW8" s="12" t="n">
        <v>9.32219601707978E-013</v>
      </c>
      <c r="FX8" s="12" t="n">
        <f aca="false">FW8*100/204.803696158069</f>
        <v>4.55177137520254E-013</v>
      </c>
      <c r="FY8" s="12"/>
      <c r="FZ8" s="12"/>
      <c r="GB8" s="13"/>
    </row>
    <row r="9" customFormat="false" ht="37.55" hidden="false" customHeight="false" outlineLevel="0" collapsed="false">
      <c r="A9" s="58" t="s">
        <v>123</v>
      </c>
      <c r="B9" s="59" t="n">
        <v>40577</v>
      </c>
      <c r="C9" s="60" t="s">
        <v>124</v>
      </c>
      <c r="D9" s="61" t="n">
        <v>0.1733</v>
      </c>
      <c r="E9" s="62" t="n">
        <v>1227.78</v>
      </c>
      <c r="F9" s="62" t="n">
        <v>8994.95</v>
      </c>
      <c r="G9" s="62" t="n">
        <v>427.06</v>
      </c>
      <c r="H9" s="62" t="n">
        <v>13879.25</v>
      </c>
      <c r="I9" s="62" t="n">
        <v>580.06</v>
      </c>
      <c r="K9" s="62" t="n">
        <f aca="false">I9*100/FX820</f>
        <v>937.117866951562</v>
      </c>
      <c r="L9" s="62" t="n">
        <f aca="false">I9*100/FY820</f>
        <v>1526.76539996618</v>
      </c>
      <c r="M9" s="62" t="n">
        <f aca="false">E9*100/FX820</f>
        <v>1983.54407248524</v>
      </c>
      <c r="N9" s="62" t="n">
        <f aca="false">E9*100/FY820</f>
        <v>3231.61745814308</v>
      </c>
      <c r="P9" s="63" t="n">
        <f aca="false">E9/3</f>
        <v>409.26</v>
      </c>
      <c r="Q9" s="64" t="n">
        <f aca="false">5*P9</f>
        <v>2046.3</v>
      </c>
      <c r="R9" s="65" t="n">
        <f aca="false">P9*7</f>
        <v>2864.82</v>
      </c>
      <c r="S9" s="65" t="n">
        <f aca="false">P9*10</f>
        <v>4092.6</v>
      </c>
      <c r="T9" s="65" t="n">
        <f aca="false">P9*16</f>
        <v>6548.16</v>
      </c>
      <c r="U9" s="65" t="n">
        <f aca="false">P9*22</f>
        <v>9003.72</v>
      </c>
      <c r="V9" s="62"/>
      <c r="X9" s="64" t="n">
        <v>711.755248219151</v>
      </c>
      <c r="Y9" s="65" t="n">
        <v>996.451399401417</v>
      </c>
      <c r="Z9" s="65" t="n">
        <v>1423.5104964383</v>
      </c>
      <c r="AA9" s="65" t="n">
        <v>2277.61382024859</v>
      </c>
      <c r="AB9" s="65" t="n">
        <v>3131.71714405887</v>
      </c>
      <c r="AD9" s="65" t="n">
        <f aca="false">X9*32/100</f>
        <v>227.761679430128</v>
      </c>
      <c r="AE9" s="65" t="n">
        <f aca="false">Y9*32/100</f>
        <v>318.864447808453</v>
      </c>
      <c r="AF9" s="65" t="n">
        <f aca="false">Z9*32/100</f>
        <v>455.523358860256</v>
      </c>
      <c r="AG9" s="65" t="n">
        <f aca="false">AA9*32/100</f>
        <v>728.836422479549</v>
      </c>
      <c r="AH9" s="65" t="n">
        <f aca="false">AB9*32/100</f>
        <v>1002.14948609884</v>
      </c>
      <c r="AJ9" s="0" t="n">
        <f aca="false">AK9/X9</f>
        <v>0.319997640438715</v>
      </c>
      <c r="AK9" s="83" t="n">
        <v>227.76</v>
      </c>
      <c r="AL9" s="84" t="s">
        <v>125</v>
      </c>
      <c r="AM9" s="85" t="n">
        <v>690</v>
      </c>
      <c r="AN9" s="85" t="n">
        <f aca="false">AM9/3</f>
        <v>230</v>
      </c>
      <c r="AO9" s="86" t="n">
        <f aca="false">5*AN9</f>
        <v>1150</v>
      </c>
      <c r="AP9" s="87" t="n">
        <f aca="false">AN9*7</f>
        <v>1610</v>
      </c>
      <c r="AQ9" s="87" t="n">
        <f aca="false">AN9*10</f>
        <v>2300</v>
      </c>
      <c r="AR9" s="87" t="n">
        <f aca="false">AN9*16</f>
        <v>3680</v>
      </c>
      <c r="AS9" s="87" t="n">
        <f aca="false">AN9*22</f>
        <v>5060</v>
      </c>
      <c r="AU9" s="87"/>
      <c r="AV9" s="87"/>
      <c r="AW9" s="87"/>
      <c r="AX9" s="87"/>
      <c r="AY9" s="87"/>
      <c r="AZ9" s="87"/>
      <c r="BA9" s="87"/>
      <c r="BC9" s="64" t="s">
        <v>32</v>
      </c>
      <c r="BD9" s="65" t="n">
        <v>750</v>
      </c>
      <c r="BE9" s="65" t="n">
        <f aca="false">BK12/0.32</f>
        <v>726.5625</v>
      </c>
      <c r="BF9" s="65" t="n">
        <v>935</v>
      </c>
      <c r="BG9" s="65" t="n">
        <v>1215</v>
      </c>
      <c r="BH9" s="65" t="n">
        <v>1279</v>
      </c>
      <c r="BJ9" s="64" t="s">
        <v>126</v>
      </c>
      <c r="BK9" s="64"/>
      <c r="BL9" s="64" t="n">
        <v>130.9</v>
      </c>
      <c r="BM9" s="64" t="n">
        <v>170.1</v>
      </c>
      <c r="BN9" s="65" t="n">
        <v>179.2</v>
      </c>
      <c r="BQ9" s="75" t="s">
        <v>121</v>
      </c>
      <c r="BR9" s="75" t="s">
        <v>127</v>
      </c>
      <c r="BS9" s="75" t="s">
        <v>128</v>
      </c>
      <c r="BT9" s="75" t="n">
        <v>240</v>
      </c>
      <c r="BV9" s="76" t="n">
        <f aca="false">BV5+1</f>
        <v>1995</v>
      </c>
      <c r="BW9" s="77" t="n">
        <f aca="false">BW5</f>
        <v>4</v>
      </c>
      <c r="BX9" s="78" t="n">
        <f aca="false">BY9</f>
        <v>225</v>
      </c>
      <c r="BY9" s="79" t="n">
        <v>225</v>
      </c>
      <c r="BZ9" s="78" t="n">
        <f aca="false">BY9*0.32</f>
        <v>72</v>
      </c>
      <c r="CA9" s="80" t="n">
        <f aca="false">CB9</f>
        <v>276</v>
      </c>
      <c r="CB9" s="81" t="n">
        <v>276</v>
      </c>
      <c r="CC9" s="82" t="n">
        <f aca="false">CB9*0.32</f>
        <v>88.32</v>
      </c>
      <c r="CD9" s="78" t="n">
        <f aca="false">CE9</f>
        <v>369</v>
      </c>
      <c r="CE9" s="79" t="n">
        <v>369</v>
      </c>
      <c r="CF9" s="78" t="n">
        <f aca="false">CE9*0.32</f>
        <v>118.08</v>
      </c>
      <c r="CG9" s="80" t="n">
        <f aca="false">CH9</f>
        <v>553</v>
      </c>
      <c r="CH9" s="81" t="n">
        <v>553</v>
      </c>
      <c r="CI9" s="82" t="n">
        <f aca="false">CH9*0.32</f>
        <v>176.96</v>
      </c>
      <c r="CJ9" s="78" t="n">
        <f aca="false">CK9</f>
        <v>923</v>
      </c>
      <c r="CK9" s="79" t="n">
        <v>923</v>
      </c>
      <c r="CL9" s="78" t="n">
        <f aca="false">CK9*0.32</f>
        <v>295.36</v>
      </c>
      <c r="CM9" s="80" t="n">
        <f aca="false">CN9</f>
        <v>1291</v>
      </c>
      <c r="CN9" s="81" t="n">
        <v>1291</v>
      </c>
      <c r="CO9" s="82" t="n">
        <f aca="false">CN9*0.32</f>
        <v>413.12</v>
      </c>
      <c r="CP9" s="78" t="n">
        <f aca="false">CQ9</f>
        <v>1844</v>
      </c>
      <c r="CQ9" s="79" t="n">
        <v>1844</v>
      </c>
      <c r="CR9" s="78" t="n">
        <f aca="false">CQ9*0.32</f>
        <v>590.08</v>
      </c>
      <c r="CS9" s="80" t="n">
        <f aca="false">CT9</f>
        <v>2767</v>
      </c>
      <c r="CT9" s="81" t="n">
        <v>2767</v>
      </c>
      <c r="CU9" s="82" t="n">
        <f aca="false">CT9*0.32</f>
        <v>885.44</v>
      </c>
      <c r="CV9" s="78" t="n">
        <f aca="false">CW9</f>
        <v>3689</v>
      </c>
      <c r="CW9" s="79" t="n">
        <v>3689</v>
      </c>
      <c r="CX9" s="78" t="n">
        <f aca="false">CW9*0.32</f>
        <v>1180.48</v>
      </c>
      <c r="CY9" s="80" t="n">
        <f aca="false">CZ9</f>
        <v>4500</v>
      </c>
      <c r="CZ9" s="81" t="n">
        <v>4500</v>
      </c>
      <c r="DA9" s="82" t="n">
        <f aca="false">CZ9*0.32</f>
        <v>1440</v>
      </c>
      <c r="DC9" s="47" t="n">
        <f aca="false">DC5+1</f>
        <v>2008</v>
      </c>
      <c r="DD9" s="48" t="n">
        <f aca="false">DD5</f>
        <v>3</v>
      </c>
      <c r="DE9" s="49" t="n">
        <f aca="false">DE8</f>
        <v>1875</v>
      </c>
      <c r="DF9" s="50" t="n">
        <f aca="false">DF8</f>
        <v>400</v>
      </c>
      <c r="DG9" s="49" t="n">
        <f aca="false">DG8</f>
        <v>128</v>
      </c>
      <c r="DH9" s="51" t="n">
        <f aca="false">DH8</f>
        <v>1875</v>
      </c>
      <c r="DI9" s="52" t="n">
        <f aca="false">DI8</f>
        <v>560</v>
      </c>
      <c r="DJ9" s="53" t="n">
        <f aca="false">DJ8</f>
        <v>179.2</v>
      </c>
      <c r="DK9" s="49" t="n">
        <f aca="false">DK8</f>
        <v>1250</v>
      </c>
      <c r="DL9" s="50" t="n">
        <f aca="false">DL8</f>
        <v>800</v>
      </c>
      <c r="DM9" s="49" t="n">
        <f aca="false">DM8</f>
        <v>256</v>
      </c>
      <c r="DN9" s="51" t="n">
        <f aca="false">DN8</f>
        <v>2500</v>
      </c>
      <c r="DO9" s="52" t="n">
        <f aca="false">DO8</f>
        <v>1280</v>
      </c>
      <c r="DP9" s="53" t="n">
        <f aca="false">DP8</f>
        <v>409.6</v>
      </c>
      <c r="DQ9" s="49" t="n">
        <f aca="false">DQ8</f>
        <v>2500.08333333333</v>
      </c>
      <c r="DR9" s="50" t="n">
        <f aca="false">DR8</f>
        <v>1760</v>
      </c>
      <c r="DS9" s="49" t="n">
        <f aca="false">DS8</f>
        <v>563.2</v>
      </c>
      <c r="DU9" s="0" t="n">
        <f aca="false">DU10+1</f>
        <v>1078</v>
      </c>
      <c r="DV9" s="54" t="n">
        <v>1995</v>
      </c>
      <c r="DW9" s="55" t="n">
        <v>4</v>
      </c>
      <c r="DX9" s="49" t="n">
        <f aca="false">BX9*100/FX636</f>
        <v>959.57931776486</v>
      </c>
      <c r="DY9" s="50" t="n">
        <f aca="false">BY9*100/FY636</f>
        <v>1890.22070015221</v>
      </c>
      <c r="DZ9" s="49" t="n">
        <f aca="false">BZ9*100/FY636</f>
        <v>604.870624048707</v>
      </c>
      <c r="EA9" s="51" t="n">
        <f aca="false">CA9*100/FX636</f>
        <v>1177.08396312489</v>
      </c>
      <c r="EB9" s="52" t="n">
        <f aca="false">CB9*100/FY636</f>
        <v>2318.67072552004</v>
      </c>
      <c r="EC9" s="53" t="n">
        <f aca="false">CC9*100/FY636</f>
        <v>741.974632166414</v>
      </c>
      <c r="ED9" s="49" t="n">
        <f aca="false">CD9*100/FX636</f>
        <v>1573.71008113437</v>
      </c>
      <c r="EE9" s="50" t="n">
        <f aca="false">CE9*100/FY636</f>
        <v>3099.96194824962</v>
      </c>
      <c r="EF9" s="49" t="n">
        <f aca="false">CF9*100/FY636</f>
        <v>991.987823439879</v>
      </c>
      <c r="EG9" s="51" t="n">
        <f aca="false">CG9*100/FX636</f>
        <v>2358.43272321763</v>
      </c>
      <c r="EH9" s="52" t="n">
        <f aca="false">CH9*100/FY636</f>
        <v>4645.74243192965</v>
      </c>
      <c r="EI9" s="53" t="n">
        <f aca="false">CI9*100/FY636</f>
        <v>1486.63757821749</v>
      </c>
      <c r="EJ9" s="49" t="n">
        <f aca="false">CJ9*100/FX636</f>
        <v>3936.40760131985</v>
      </c>
      <c r="EK9" s="50" t="n">
        <f aca="false">CK9*100/FY636</f>
        <v>7754.10536106884</v>
      </c>
      <c r="EL9" s="49" t="n">
        <f aca="false">CL9*100/FY636</f>
        <v>2481.31371554203</v>
      </c>
      <c r="EM9" s="51" t="n">
        <f aca="false">CM9*100/FX636</f>
        <v>5505.85288548637</v>
      </c>
      <c r="EN9" s="52" t="n">
        <f aca="false">CN9*100/FY636</f>
        <v>10845.6663284289</v>
      </c>
      <c r="EO9" s="53" t="n">
        <f aca="false">CO9*100/FY636</f>
        <v>3470.61322509725</v>
      </c>
      <c r="EP9" s="49" t="n">
        <f aca="false">CP9*100/FX636</f>
        <v>7864.28560870401</v>
      </c>
      <c r="EQ9" s="50" t="n">
        <f aca="false">CQ9*100/FY636</f>
        <v>15491.4087603586</v>
      </c>
      <c r="ER9" s="49" t="n">
        <f aca="false">CR9*100/FY636</f>
        <v>4957.25080331474</v>
      </c>
      <c r="ES9" s="51" t="n">
        <f aca="false">CS9*100/FX636</f>
        <v>11800.6932100239</v>
      </c>
      <c r="ET9" s="52" t="n">
        <f aca="false">CT9*100/FY636</f>
        <v>23245.5141214274</v>
      </c>
      <c r="EU9" s="53" t="n">
        <f aca="false">CU9*100/FY636</f>
        <v>7438.56451885676</v>
      </c>
      <c r="EV9" s="49" t="n">
        <f aca="false">CV9*100/FX636</f>
        <v>15732.8360143759</v>
      </c>
      <c r="EW9" s="50" t="n">
        <f aca="false">CW9*100/FY636</f>
        <v>30991.2185016067</v>
      </c>
      <c r="EX9" s="49" t="n">
        <f aca="false">CX9*100/FY636</f>
        <v>9917.18992051413</v>
      </c>
      <c r="EY9" s="51" t="n">
        <f aca="false">CY9*100/FX636</f>
        <v>19191.5863552972</v>
      </c>
      <c r="EZ9" s="52" t="n">
        <f aca="false">CZ9*100/FY636</f>
        <v>37804.4140030442</v>
      </c>
      <c r="FA9" s="53" t="n">
        <f aca="false">DA9*100/FY636</f>
        <v>12097.4124809741</v>
      </c>
      <c r="FB9" s="0" t="n">
        <f aca="false">FB10+1</f>
        <v>1027</v>
      </c>
      <c r="FC9" s="47" t="n">
        <v>2008</v>
      </c>
      <c r="FD9" s="48" t="n">
        <v>3</v>
      </c>
      <c r="FE9" s="49" t="n">
        <f aca="false">DE9*100/FX789</f>
        <v>3762.92925327172</v>
      </c>
      <c r="FF9" s="50" t="n">
        <f aca="false">DF9*100/FY789</f>
        <v>1981.66751226112</v>
      </c>
      <c r="FG9" s="49" t="n">
        <f aca="false">DG9*100/FX789</f>
        <v>256.88263702335</v>
      </c>
      <c r="FH9" s="51" t="n">
        <f aca="false">DH9*100/FX789</f>
        <v>3762.92925327172</v>
      </c>
      <c r="FI9" s="52" t="n">
        <f aca="false">DI9*100/FY789</f>
        <v>2774.33451716557</v>
      </c>
      <c r="FJ9" s="53" t="n">
        <f aca="false">DJ9*100/FX789</f>
        <v>359.635691832689</v>
      </c>
      <c r="FK9" s="49" t="n">
        <f aca="false">DK9*100/FX789</f>
        <v>2508.61950218115</v>
      </c>
      <c r="FL9" s="50" t="n">
        <f aca="false">DL9*100/FY789</f>
        <v>3963.33502452224</v>
      </c>
      <c r="FM9" s="49" t="n">
        <f aca="false">DM9*100/FX789</f>
        <v>513.765274046699</v>
      </c>
      <c r="FN9" s="56" t="n">
        <f aca="false">DN9*100/FX789</f>
        <v>5017.2390043623</v>
      </c>
      <c r="FO9" s="52" t="n">
        <f aca="false">DO9*100/FY789</f>
        <v>6341.33603923558</v>
      </c>
      <c r="FP9" s="53" t="n">
        <f aca="false">DP9*100/FX789</f>
        <v>822.024438474719</v>
      </c>
      <c r="FQ9" s="49" t="n">
        <f aca="false">DQ9*100/FX789</f>
        <v>5017.40624566244</v>
      </c>
      <c r="FR9" s="50" t="n">
        <f aca="false">DR9*100/FY789</f>
        <v>8719.33705394893</v>
      </c>
      <c r="FS9" s="49" t="n">
        <f aca="false">DS9*100/FX789</f>
        <v>1130.28360290274</v>
      </c>
      <c r="FV9" s="35" t="n">
        <f aca="false">FV21-1</f>
        <v>1943</v>
      </c>
      <c r="FW9" s="35" t="n">
        <v>9.41911584131367E-013</v>
      </c>
      <c r="FX9" s="35" t="n">
        <f aca="false">FW9*100/204.803696158069</f>
        <v>4.59909465405543E-013</v>
      </c>
      <c r="FY9" s="35"/>
      <c r="FZ9" s="35"/>
      <c r="GB9" s="13"/>
    </row>
    <row r="10" customFormat="false" ht="15" hidden="false" customHeight="false" outlineLevel="0" collapsed="false">
      <c r="A10" s="67" t="s">
        <v>129</v>
      </c>
      <c r="B10" s="68" t="n">
        <v>40758</v>
      </c>
      <c r="C10" s="69" t="s">
        <v>130</v>
      </c>
      <c r="D10" s="70" t="n">
        <v>0.1682</v>
      </c>
      <c r="E10" s="71" t="n">
        <v>1434.29</v>
      </c>
      <c r="F10" s="71" t="n">
        <v>10507.9</v>
      </c>
      <c r="G10" s="71" t="n">
        <v>498.89</v>
      </c>
      <c r="H10" s="71" t="n">
        <v>16213.72</v>
      </c>
      <c r="I10" s="71" t="n">
        <v>677.62</v>
      </c>
      <c r="K10" s="71" t="n">
        <f aca="false">I10*100/FX826</f>
        <v>1044.15830705463</v>
      </c>
      <c r="L10" s="71" t="n">
        <f aca="false">I10*100/FY826</f>
        <v>1526.73641975309</v>
      </c>
      <c r="M10" s="71" t="n">
        <f aca="false">E10*100/FX826</f>
        <v>2210.12635138482</v>
      </c>
      <c r="N10" s="71" t="n">
        <f aca="false">E10*100/FY826</f>
        <v>3231.57932098766</v>
      </c>
      <c r="P10" s="72" t="n">
        <f aca="false">E10/3</f>
        <v>478.096666666667</v>
      </c>
      <c r="Q10" s="73" t="n">
        <f aca="false">5*P10</f>
        <v>2390.48333333333</v>
      </c>
      <c r="R10" s="74" t="n">
        <f aca="false">P10*7</f>
        <v>3346.67666666667</v>
      </c>
      <c r="S10" s="74" t="n">
        <f aca="false">P10*10</f>
        <v>4780.96666666667</v>
      </c>
      <c r="T10" s="74" t="n">
        <f aca="false">P10*16</f>
        <v>7649.54666666667</v>
      </c>
      <c r="U10" s="74" t="n">
        <f aca="false">P10*22</f>
        <v>10518.1266666667</v>
      </c>
      <c r="V10" s="71"/>
      <c r="X10" s="73" t="n">
        <v>831.472480969612</v>
      </c>
      <c r="Y10" s="74" t="n">
        <v>1164.05452478074</v>
      </c>
      <c r="Z10" s="74" t="n">
        <v>1662.94496193922</v>
      </c>
      <c r="AA10" s="74" t="n">
        <v>2660.7084648144</v>
      </c>
      <c r="AB10" s="74" t="n">
        <v>3658.47196768957</v>
      </c>
      <c r="AD10" s="74" t="n">
        <f aca="false">X10*32/100</f>
        <v>266.071193910276</v>
      </c>
      <c r="AE10" s="74" t="n">
        <f aca="false">Y10*32/100</f>
        <v>372.497447929837</v>
      </c>
      <c r="AF10" s="74" t="n">
        <f aca="false">Z10*32/100</f>
        <v>532.14238782055</v>
      </c>
      <c r="AG10" s="74" t="n">
        <f aca="false">AA10*32/100</f>
        <v>851.426708740608</v>
      </c>
      <c r="AH10" s="74" t="n">
        <f aca="false">AB10*32/100</f>
        <v>1170.71102966066</v>
      </c>
      <c r="AO10" s="0" t="n">
        <f aca="false">128/AO5</f>
        <v>0.163404255319149</v>
      </c>
      <c r="AP10" s="0" t="n">
        <f aca="false">0.34*AO5</f>
        <v>266.333333333333</v>
      </c>
      <c r="AV10" s="0" t="n">
        <f aca="false">128*100/27</f>
        <v>474.074074074074</v>
      </c>
      <c r="BC10" s="73" t="s">
        <v>33</v>
      </c>
      <c r="BD10" s="74" t="n">
        <v>1050</v>
      </c>
      <c r="BE10" s="74" t="n">
        <f aca="false">BK14/0.32</f>
        <v>1017.1875</v>
      </c>
      <c r="BF10" s="74" t="n">
        <v>1308</v>
      </c>
      <c r="BG10" s="74" t="n">
        <v>1700</v>
      </c>
      <c r="BH10" s="74" t="n">
        <v>1789</v>
      </c>
      <c r="BJ10" s="73" t="s">
        <v>31</v>
      </c>
      <c r="BK10" s="73" t="n">
        <v>139.5</v>
      </c>
      <c r="BL10" s="73" t="n">
        <v>179.2</v>
      </c>
      <c r="BM10" s="73" t="n">
        <v>232.96</v>
      </c>
      <c r="BN10" s="74" t="n">
        <v>245.12</v>
      </c>
      <c r="BQ10" s="58" t="s">
        <v>127</v>
      </c>
      <c r="BR10" s="58" t="s">
        <v>131</v>
      </c>
      <c r="BS10" s="58" t="s">
        <v>132</v>
      </c>
      <c r="BT10" s="58" t="n">
        <v>260</v>
      </c>
      <c r="BV10" s="47" t="n">
        <f aca="false">BV6+1</f>
        <v>1996</v>
      </c>
      <c r="BW10" s="48" t="n">
        <f aca="false">BW6</f>
        <v>1</v>
      </c>
      <c r="BX10" s="49" t="n">
        <f aca="false">BY10</f>
        <v>225</v>
      </c>
      <c r="BY10" s="50" t="n">
        <f aca="false">BY9</f>
        <v>225</v>
      </c>
      <c r="BZ10" s="49" t="n">
        <f aca="false">BY10*0.32</f>
        <v>72</v>
      </c>
      <c r="CA10" s="51" t="n">
        <f aca="false">CB10</f>
        <v>276</v>
      </c>
      <c r="CB10" s="52" t="n">
        <f aca="false">CB9</f>
        <v>276</v>
      </c>
      <c r="CC10" s="53" t="n">
        <f aca="false">CB10*0.32</f>
        <v>88.32</v>
      </c>
      <c r="CD10" s="49" t="n">
        <f aca="false">CE10</f>
        <v>369</v>
      </c>
      <c r="CE10" s="50" t="n">
        <f aca="false">CE9</f>
        <v>369</v>
      </c>
      <c r="CF10" s="49" t="n">
        <f aca="false">CE10*0.32</f>
        <v>118.08</v>
      </c>
      <c r="CG10" s="51" t="n">
        <f aca="false">CH10</f>
        <v>553</v>
      </c>
      <c r="CH10" s="52" t="n">
        <f aca="false">CH9</f>
        <v>553</v>
      </c>
      <c r="CI10" s="53" t="n">
        <f aca="false">CH10*0.32</f>
        <v>176.96</v>
      </c>
      <c r="CJ10" s="49" t="n">
        <f aca="false">CK10</f>
        <v>923</v>
      </c>
      <c r="CK10" s="50" t="n">
        <f aca="false">CK9</f>
        <v>923</v>
      </c>
      <c r="CL10" s="49" t="n">
        <f aca="false">CK10*0.32</f>
        <v>295.36</v>
      </c>
      <c r="CM10" s="51" t="n">
        <f aca="false">CN10</f>
        <v>1291</v>
      </c>
      <c r="CN10" s="52" t="n">
        <f aca="false">CN9</f>
        <v>1291</v>
      </c>
      <c r="CO10" s="53" t="n">
        <f aca="false">CN10*0.32</f>
        <v>413.12</v>
      </c>
      <c r="CP10" s="49" t="n">
        <f aca="false">CQ10</f>
        <v>1844</v>
      </c>
      <c r="CQ10" s="50" t="n">
        <f aca="false">CQ9</f>
        <v>1844</v>
      </c>
      <c r="CR10" s="49" t="n">
        <f aca="false">CQ10*0.32</f>
        <v>590.08</v>
      </c>
      <c r="CS10" s="51" t="n">
        <f aca="false">CT10</f>
        <v>2767</v>
      </c>
      <c r="CT10" s="52" t="n">
        <f aca="false">CT9</f>
        <v>2767</v>
      </c>
      <c r="CU10" s="53" t="n">
        <f aca="false">CT10*0.32</f>
        <v>885.44</v>
      </c>
      <c r="CV10" s="49" t="n">
        <f aca="false">CW10</f>
        <v>3689</v>
      </c>
      <c r="CW10" s="50" t="n">
        <f aca="false">CW9</f>
        <v>3689</v>
      </c>
      <c r="CX10" s="49" t="n">
        <f aca="false">CW10*0.32</f>
        <v>1180.48</v>
      </c>
      <c r="CY10" s="51" t="n">
        <f aca="false">CZ10</f>
        <v>4500</v>
      </c>
      <c r="CZ10" s="52" t="n">
        <f aca="false">CZ9</f>
        <v>4500</v>
      </c>
      <c r="DA10" s="53" t="n">
        <f aca="false">CZ10*0.32</f>
        <v>1440</v>
      </c>
      <c r="DC10" s="54" t="n">
        <f aca="false">DC6+1</f>
        <v>2008</v>
      </c>
      <c r="DD10" s="55" t="n">
        <f aca="false">DD6</f>
        <v>4</v>
      </c>
      <c r="DE10" s="49" t="n">
        <f aca="false">DE9</f>
        <v>1875</v>
      </c>
      <c r="DF10" s="50" t="n">
        <f aca="false">DF9</f>
        <v>400</v>
      </c>
      <c r="DG10" s="49" t="n">
        <f aca="false">DG9</f>
        <v>128</v>
      </c>
      <c r="DH10" s="51" t="n">
        <f aca="false">DH9</f>
        <v>1875</v>
      </c>
      <c r="DI10" s="52" t="n">
        <f aca="false">DI9</f>
        <v>560</v>
      </c>
      <c r="DJ10" s="53" t="n">
        <f aca="false">DJ9</f>
        <v>179.2</v>
      </c>
      <c r="DK10" s="49" t="n">
        <f aca="false">DK9</f>
        <v>1250</v>
      </c>
      <c r="DL10" s="50" t="n">
        <f aca="false">DL9</f>
        <v>800</v>
      </c>
      <c r="DM10" s="49" t="n">
        <f aca="false">DM9</f>
        <v>256</v>
      </c>
      <c r="DN10" s="51" t="n">
        <f aca="false">DN9</f>
        <v>2500</v>
      </c>
      <c r="DO10" s="52" t="n">
        <f aca="false">DO9</f>
        <v>1280</v>
      </c>
      <c r="DP10" s="53" t="n">
        <f aca="false">DP9</f>
        <v>409.6</v>
      </c>
      <c r="DQ10" s="49" t="n">
        <f aca="false">DQ9</f>
        <v>2500.08333333333</v>
      </c>
      <c r="DR10" s="50" t="n">
        <f aca="false">DR9</f>
        <v>1760</v>
      </c>
      <c r="DS10" s="49" t="n">
        <f aca="false">DS9</f>
        <v>563.2</v>
      </c>
      <c r="DU10" s="0" t="n">
        <f aca="false">DU11+1</f>
        <v>1077</v>
      </c>
      <c r="DV10" s="47" t="n">
        <v>1996</v>
      </c>
      <c r="DW10" s="48" t="n">
        <v>1</v>
      </c>
      <c r="DX10" s="49" t="n">
        <f aca="false">BX10*100/FX639</f>
        <v>958.858505284874</v>
      </c>
      <c r="DY10" s="50" t="n">
        <f aca="false">BY10*100/FY639</f>
        <v>1890.22070015221</v>
      </c>
      <c r="DZ10" s="49" t="n">
        <f aca="false">BZ10*100/FY639</f>
        <v>604.870624048707</v>
      </c>
      <c r="EA10" s="51" t="n">
        <f aca="false">CA10*100/FX639</f>
        <v>1176.19976648278</v>
      </c>
      <c r="EB10" s="52" t="n">
        <f aca="false">CB10*100/FY639</f>
        <v>2318.67072552004</v>
      </c>
      <c r="EC10" s="53" t="n">
        <f aca="false">CC10*100/FY639</f>
        <v>741.974632166414</v>
      </c>
      <c r="ED10" s="49" t="n">
        <f aca="false">CD10*100/FX639</f>
        <v>1572.52794866719</v>
      </c>
      <c r="EE10" s="50" t="n">
        <f aca="false">CE10*100/FY639</f>
        <v>3099.96194824962</v>
      </c>
      <c r="EF10" s="49" t="n">
        <f aca="false">CF10*100/FY639</f>
        <v>991.987823439879</v>
      </c>
      <c r="EG10" s="51" t="n">
        <f aca="false">CG10*100/FX639</f>
        <v>2356.66112632238</v>
      </c>
      <c r="EH10" s="52" t="n">
        <f aca="false">CH10*100/FY639</f>
        <v>4645.74243192965</v>
      </c>
      <c r="EI10" s="53" t="n">
        <f aca="false">CI10*100/FY639</f>
        <v>1486.63757821749</v>
      </c>
      <c r="EJ10" s="49" t="n">
        <f aca="false">CJ10*100/FX639</f>
        <v>3933.45066834639</v>
      </c>
      <c r="EK10" s="50" t="n">
        <f aca="false">CK10*100/FY639</f>
        <v>7754.10536106884</v>
      </c>
      <c r="EL10" s="49" t="n">
        <f aca="false">CL10*100/FY639</f>
        <v>2481.31371554203</v>
      </c>
      <c r="EM10" s="51" t="n">
        <f aca="false">CM10*100/FX639</f>
        <v>5501.71702365677</v>
      </c>
      <c r="EN10" s="52" t="n">
        <f aca="false">CN10*100/FY639</f>
        <v>10845.6663284289</v>
      </c>
      <c r="EO10" s="53" t="n">
        <f aca="false">CO10*100/FY639</f>
        <v>3470.61322509725</v>
      </c>
      <c r="EP10" s="49" t="n">
        <f aca="false">CP10*100/FX639</f>
        <v>7858.37814997914</v>
      </c>
      <c r="EQ10" s="50" t="n">
        <f aca="false">CQ10*100/FY639</f>
        <v>15491.4087603586</v>
      </c>
      <c r="ER10" s="49" t="n">
        <f aca="false">CR10*100/FY639</f>
        <v>4957.25080331474</v>
      </c>
      <c r="ES10" s="51" t="n">
        <f aca="false">CS10*100/FX639</f>
        <v>11791.8288183255</v>
      </c>
      <c r="ET10" s="52" t="n">
        <f aca="false">CT10*100/FY639</f>
        <v>23245.5141214274</v>
      </c>
      <c r="EU10" s="53" t="n">
        <f aca="false">CU10*100/FY639</f>
        <v>7438.56451885676</v>
      </c>
      <c r="EV10" s="49" t="n">
        <f aca="false">CV10*100/FX639</f>
        <v>15721.0178933151</v>
      </c>
      <c r="EW10" s="50" t="n">
        <f aca="false">CW10*100/FY639</f>
        <v>30991.2185016067</v>
      </c>
      <c r="EX10" s="49" t="n">
        <f aca="false">CX10*100/FY639</f>
        <v>9917.18992051413</v>
      </c>
      <c r="EY10" s="51" t="n">
        <f aca="false">CY10*100/FX639</f>
        <v>19177.1701056975</v>
      </c>
      <c r="EZ10" s="52" t="n">
        <f aca="false">CZ10*100/FY639</f>
        <v>37804.4140030442</v>
      </c>
      <c r="FA10" s="53" t="n">
        <f aca="false">DA10*100/FY639</f>
        <v>12097.4124809741</v>
      </c>
      <c r="FB10" s="0" t="n">
        <f aca="false">FB11+1</f>
        <v>1026</v>
      </c>
      <c r="FC10" s="54" t="n">
        <v>2008</v>
      </c>
      <c r="FD10" s="55" t="n">
        <v>4</v>
      </c>
      <c r="FE10" s="49" t="n">
        <f aca="false">DE10*100/FX792</f>
        <v>3715.23732871884</v>
      </c>
      <c r="FF10" s="50" t="n">
        <f aca="false">DF10*100/FY792</f>
        <v>1915.98173515981</v>
      </c>
      <c r="FG10" s="49" t="n">
        <f aca="false">DG10*100/FX792</f>
        <v>253.626868307206</v>
      </c>
      <c r="FH10" s="51" t="n">
        <f aca="false">DH10*100/FX792</f>
        <v>3715.23732871884</v>
      </c>
      <c r="FI10" s="52" t="n">
        <f aca="false">DI10*100/FY792</f>
        <v>2682.37442922374</v>
      </c>
      <c r="FJ10" s="53" t="n">
        <f aca="false">DJ10*100/FX792</f>
        <v>355.077615630088</v>
      </c>
      <c r="FK10" s="49" t="n">
        <f aca="false">DK10*100/FX792</f>
        <v>2476.82488581256</v>
      </c>
      <c r="FL10" s="50" t="n">
        <f aca="false">DL10*100/FY792</f>
        <v>3831.96347031963</v>
      </c>
      <c r="FM10" s="49" t="n">
        <f aca="false">DM10*100/FX792</f>
        <v>507.253736614412</v>
      </c>
      <c r="FN10" s="56" t="n">
        <f aca="false">DN10*100/FX792</f>
        <v>4953.64977162512</v>
      </c>
      <c r="FO10" s="52" t="n">
        <f aca="false">DO10*100/FY792</f>
        <v>6131.1415525114</v>
      </c>
      <c r="FP10" s="53" t="n">
        <f aca="false">DP10*100/FX792</f>
        <v>811.60597858306</v>
      </c>
      <c r="FQ10" s="49" t="n">
        <f aca="false">DQ10*100/FX792</f>
        <v>4953.81489328417</v>
      </c>
      <c r="FR10" s="50" t="n">
        <f aca="false">DR10*100/FY792</f>
        <v>8430.31963470318</v>
      </c>
      <c r="FS10" s="49" t="n">
        <f aca="false">DS10*100/FX792</f>
        <v>1115.95822055171</v>
      </c>
      <c r="FV10" s="57" t="n">
        <f aca="false">FV22-1</f>
        <v>1943</v>
      </c>
      <c r="FW10" s="57" t="n">
        <v>9.33263353661265E-013</v>
      </c>
      <c r="FX10" s="57" t="n">
        <f aca="false">FW10*100/204.803696158069</f>
        <v>4.55686772830978E-013</v>
      </c>
      <c r="FY10" s="57"/>
      <c r="FZ10" s="57"/>
      <c r="GB10" s="13"/>
    </row>
    <row r="11" customFormat="false" ht="15" hidden="false" customHeight="false" outlineLevel="0" collapsed="false">
      <c r="A11" s="58" t="s">
        <v>133</v>
      </c>
      <c r="B11" s="59" t="n">
        <v>40955</v>
      </c>
      <c r="C11" s="60" t="s">
        <v>134</v>
      </c>
      <c r="D11" s="61" t="n">
        <v>0.1762</v>
      </c>
      <c r="E11" s="62" t="n">
        <v>1687.01</v>
      </c>
      <c r="F11" s="62" t="n">
        <v>12359.39</v>
      </c>
      <c r="G11" s="62" t="n">
        <v>586.79</v>
      </c>
      <c r="H11" s="62" t="n">
        <v>19070.55</v>
      </c>
      <c r="I11" s="62" t="n">
        <v>797.02</v>
      </c>
      <c r="K11" s="62" t="n">
        <f aca="false">I11*100/FX832</f>
        <v>1172.56405367362</v>
      </c>
      <c r="L11" s="62" t="n">
        <f aca="false">I11*100/FY832</f>
        <v>1526.7792220531</v>
      </c>
      <c r="M11" s="62" t="n">
        <f aca="false">E11*100/FX832</f>
        <v>2481.90419837385</v>
      </c>
      <c r="N11" s="62" t="n">
        <f aca="false">E11*100/FY832</f>
        <v>3231.65267546085</v>
      </c>
      <c r="P11" s="63" t="n">
        <f aca="false">E11/3</f>
        <v>562.336666666667</v>
      </c>
      <c r="Q11" s="64" t="n">
        <f aca="false">5*P11</f>
        <v>2811.68333333333</v>
      </c>
      <c r="R11" s="65" t="n">
        <f aca="false">P11*7</f>
        <v>3936.35666666667</v>
      </c>
      <c r="S11" s="65" t="n">
        <f aca="false">P11*10</f>
        <v>5623.36666666667</v>
      </c>
      <c r="T11" s="65" t="n">
        <f aca="false">P11*16</f>
        <v>8997.38666666667</v>
      </c>
      <c r="U11" s="65" t="n">
        <f aca="false">P11*22</f>
        <v>12371.4066666667</v>
      </c>
      <c r="V11" s="62"/>
      <c r="X11" s="64" t="n">
        <v>977.977932116458</v>
      </c>
      <c r="Y11" s="65" t="n">
        <v>1369.1609320471</v>
      </c>
      <c r="Z11" s="65" t="n">
        <v>1955.95586423292</v>
      </c>
      <c r="AA11" s="65" t="n">
        <v>3129.5252963147</v>
      </c>
      <c r="AB11" s="65" t="n">
        <v>4303.09472839648</v>
      </c>
      <c r="AD11" s="65" t="n">
        <f aca="false">X11*32/100</f>
        <v>312.952938277267</v>
      </c>
      <c r="AE11" s="65" t="n">
        <f aca="false">Y11*32/100</f>
        <v>438.131498255072</v>
      </c>
      <c r="AF11" s="65" t="n">
        <f aca="false">Z11*32/100</f>
        <v>625.905876554534</v>
      </c>
      <c r="AG11" s="65" t="n">
        <f aca="false">AA11*32/100</f>
        <v>1001.4480948207</v>
      </c>
      <c r="AH11" s="65" t="n">
        <f aca="false">AB11*32/100</f>
        <v>1376.99031308687</v>
      </c>
      <c r="AL11" s="0" t="s">
        <v>135</v>
      </c>
      <c r="BC11" s="64" t="s">
        <v>34</v>
      </c>
      <c r="BD11" s="65" t="n">
        <v>1500</v>
      </c>
      <c r="BE11" s="65" t="n">
        <f aca="false">BK15/0.32</f>
        <v>1453.125</v>
      </c>
      <c r="BF11" s="65" t="n">
        <v>1869</v>
      </c>
      <c r="BG11" s="65" t="n">
        <v>2429</v>
      </c>
      <c r="BH11" s="65" t="n">
        <v>2557</v>
      </c>
      <c r="BJ11" s="64" t="s">
        <v>136</v>
      </c>
      <c r="BK11" s="64" t="n">
        <v>153</v>
      </c>
      <c r="BL11" s="64" t="n">
        <v>196</v>
      </c>
      <c r="BM11" s="64" t="n">
        <v>254.8</v>
      </c>
      <c r="BN11" s="65" t="n">
        <v>268.1</v>
      </c>
      <c r="BQ11" s="75" t="s">
        <v>131</v>
      </c>
      <c r="BR11" s="75"/>
      <c r="BS11" s="75" t="s">
        <v>132</v>
      </c>
      <c r="BT11" s="75" t="n">
        <v>280</v>
      </c>
      <c r="BV11" s="76" t="n">
        <f aca="false">BV7+1</f>
        <v>1996</v>
      </c>
      <c r="BW11" s="77" t="n">
        <f aca="false">BW7</f>
        <v>2</v>
      </c>
      <c r="BX11" s="78" t="n">
        <f aca="false">BY11</f>
        <v>228</v>
      </c>
      <c r="BY11" s="79" t="n">
        <v>228</v>
      </c>
      <c r="BZ11" s="78" t="n">
        <f aca="false">BY11*0.32</f>
        <v>72.96</v>
      </c>
      <c r="CA11" s="80" t="n">
        <f aca="false">CB11</f>
        <v>280</v>
      </c>
      <c r="CB11" s="81" t="n">
        <v>280</v>
      </c>
      <c r="CC11" s="82" t="n">
        <f aca="false">CB11*0.32</f>
        <v>89.6</v>
      </c>
      <c r="CD11" s="78" t="n">
        <f aca="false">CE11</f>
        <v>374</v>
      </c>
      <c r="CE11" s="79" t="n">
        <v>374</v>
      </c>
      <c r="CF11" s="78" t="n">
        <f aca="false">CE11*0.32</f>
        <v>119.68</v>
      </c>
      <c r="CG11" s="80" t="n">
        <f aca="false">CH11</f>
        <v>560</v>
      </c>
      <c r="CH11" s="81" t="n">
        <v>560</v>
      </c>
      <c r="CI11" s="82" t="n">
        <f aca="false">CH11*0.32</f>
        <v>179.2</v>
      </c>
      <c r="CJ11" s="78" t="n">
        <f aca="false">CK11</f>
        <v>935</v>
      </c>
      <c r="CK11" s="79" t="n">
        <v>935</v>
      </c>
      <c r="CL11" s="78" t="n">
        <f aca="false">CK11*0.32</f>
        <v>299.2</v>
      </c>
      <c r="CM11" s="80" t="n">
        <f aca="false">CN11</f>
        <v>1308</v>
      </c>
      <c r="CN11" s="81" t="n">
        <v>1308</v>
      </c>
      <c r="CO11" s="82" t="n">
        <f aca="false">CN11*0.32</f>
        <v>418.56</v>
      </c>
      <c r="CP11" s="78" t="n">
        <f aca="false">CQ11</f>
        <v>1869</v>
      </c>
      <c r="CQ11" s="79" t="n">
        <v>1869</v>
      </c>
      <c r="CR11" s="78" t="n">
        <f aca="false">CQ11*0.32</f>
        <v>598.08</v>
      </c>
      <c r="CS11" s="80" t="n">
        <f aca="false">CT11</f>
        <v>2804</v>
      </c>
      <c r="CT11" s="81" t="n">
        <v>2804</v>
      </c>
      <c r="CU11" s="82" t="n">
        <f aca="false">CT11*0.32</f>
        <v>897.28</v>
      </c>
      <c r="CV11" s="78" t="n">
        <f aca="false">CW11</f>
        <v>3738</v>
      </c>
      <c r="CW11" s="79" t="n">
        <v>3738</v>
      </c>
      <c r="CX11" s="78" t="n">
        <f aca="false">CW11*0.32</f>
        <v>1196.16</v>
      </c>
      <c r="CY11" s="80" t="n">
        <f aca="false">CZ11</f>
        <v>4560</v>
      </c>
      <c r="CZ11" s="81" t="n">
        <v>4560</v>
      </c>
      <c r="DA11" s="82" t="n">
        <f aca="false">CZ11*0.32</f>
        <v>1459.2</v>
      </c>
      <c r="DC11" s="47" t="n">
        <f aca="false">DC7+1</f>
        <v>2009</v>
      </c>
      <c r="DD11" s="48" t="n">
        <f aca="false">DD7</f>
        <v>1</v>
      </c>
      <c r="DE11" s="49" t="n">
        <f aca="false">DE10</f>
        <v>1875</v>
      </c>
      <c r="DF11" s="50" t="n">
        <f aca="false">DF10</f>
        <v>400</v>
      </c>
      <c r="DG11" s="49" t="n">
        <f aca="false">DG10</f>
        <v>128</v>
      </c>
      <c r="DH11" s="51" t="n">
        <f aca="false">DH10</f>
        <v>1875</v>
      </c>
      <c r="DI11" s="52" t="n">
        <f aca="false">DI10</f>
        <v>560</v>
      </c>
      <c r="DJ11" s="53" t="n">
        <f aca="false">DJ10</f>
        <v>179.2</v>
      </c>
      <c r="DK11" s="49" t="n">
        <f aca="false">DK10</f>
        <v>1250</v>
      </c>
      <c r="DL11" s="50" t="n">
        <f aca="false">DL10</f>
        <v>800</v>
      </c>
      <c r="DM11" s="49" t="n">
        <f aca="false">DM10</f>
        <v>256</v>
      </c>
      <c r="DN11" s="51" t="n">
        <f aca="false">DN10</f>
        <v>2500</v>
      </c>
      <c r="DO11" s="52" t="n">
        <f aca="false">DO10</f>
        <v>1280</v>
      </c>
      <c r="DP11" s="53" t="n">
        <f aca="false">DP10</f>
        <v>409.6</v>
      </c>
      <c r="DQ11" s="49" t="n">
        <f aca="false">DQ10</f>
        <v>2500.08333333333</v>
      </c>
      <c r="DR11" s="50" t="n">
        <f aca="false">DR10</f>
        <v>1760</v>
      </c>
      <c r="DS11" s="49" t="n">
        <f aca="false">DS10</f>
        <v>563.2</v>
      </c>
      <c r="DU11" s="0" t="n">
        <f aca="false">DU12+1</f>
        <v>1076</v>
      </c>
      <c r="DV11" s="54" t="n">
        <v>1996</v>
      </c>
      <c r="DW11" s="55" t="n">
        <v>2</v>
      </c>
      <c r="DX11" s="49" t="n">
        <f aca="false">BX11*100/FX642</f>
        <v>977.770780563364</v>
      </c>
      <c r="DY11" s="50" t="n">
        <f aca="false">BY11*100/FY642</f>
        <v>1915.42364282091</v>
      </c>
      <c r="DZ11" s="49" t="n">
        <f aca="false">BZ11*100/FY642</f>
        <v>612.93556570269</v>
      </c>
      <c r="EA11" s="51" t="n">
        <f aca="false">CA11*100/FX642</f>
        <v>1200.77113402518</v>
      </c>
      <c r="EB11" s="52" t="n">
        <f aca="false">CB11*100/FY642</f>
        <v>2352.2746490783</v>
      </c>
      <c r="EC11" s="53" t="n">
        <f aca="false">CC11*100/FY642</f>
        <v>752.727887705057</v>
      </c>
      <c r="ED11" s="49" t="n">
        <f aca="false">CD11*100/FX642</f>
        <v>1603.88715759078</v>
      </c>
      <c r="EE11" s="50" t="n">
        <f aca="false">CE11*100/FY642</f>
        <v>3141.96685269745</v>
      </c>
      <c r="EF11" s="49" t="n">
        <f aca="false">CF11*100/FY642</f>
        <v>1005.42939286318</v>
      </c>
      <c r="EG11" s="51" t="n">
        <f aca="false">CG11*100/FX642</f>
        <v>2401.54226805037</v>
      </c>
      <c r="EH11" s="52" t="n">
        <f aca="false">CH11*100/FY642</f>
        <v>4704.54929815661</v>
      </c>
      <c r="EI11" s="53" t="n">
        <f aca="false">CI11*100/FY642</f>
        <v>1505.45577541012</v>
      </c>
      <c r="EJ11" s="49" t="n">
        <f aca="false">CJ11*100/FX642</f>
        <v>4009.71789397696</v>
      </c>
      <c r="EK11" s="50" t="n">
        <f aca="false">CK11*100/FY642</f>
        <v>7854.91713174362</v>
      </c>
      <c r="EL11" s="49" t="n">
        <f aca="false">CL11*100/FY642</f>
        <v>2513.57348215796</v>
      </c>
      <c r="EM11" s="51" t="n">
        <f aca="false">CM11*100/FX642</f>
        <v>5609.31658323193</v>
      </c>
      <c r="EN11" s="52" t="n">
        <f aca="false">CN11*100/FY642</f>
        <v>10988.4830035515</v>
      </c>
      <c r="EO11" s="53" t="n">
        <f aca="false">CO11*100/FY642</f>
        <v>3516.31456113648</v>
      </c>
      <c r="EP11" s="49" t="n">
        <f aca="false">CP11*100/FX642</f>
        <v>8015.14731961811</v>
      </c>
      <c r="EQ11" s="50" t="n">
        <f aca="false">CQ11*100/FY642</f>
        <v>15701.4332825977</v>
      </c>
      <c r="ER11" s="49" t="n">
        <f aca="false">CR11*100/FY642</f>
        <v>5024.45865043126</v>
      </c>
      <c r="ES11" s="51" t="n">
        <f aca="false">CS11*100/FX642</f>
        <v>12024.8652135951</v>
      </c>
      <c r="ET11" s="52" t="n">
        <f aca="false">CT11*100/FY642</f>
        <v>23556.3504143413</v>
      </c>
      <c r="EU11" s="53" t="n">
        <f aca="false">CU11*100/FY642</f>
        <v>7538.03213258922</v>
      </c>
      <c r="EV11" s="49" t="n">
        <f aca="false">CV11*100/FX642</f>
        <v>16030.2946392362</v>
      </c>
      <c r="EW11" s="50" t="n">
        <f aca="false">CW11*100/FY642</f>
        <v>31402.8665651954</v>
      </c>
      <c r="EX11" s="49" t="n">
        <f aca="false">CX11*100/FY642</f>
        <v>10048.9173008625</v>
      </c>
      <c r="EY11" s="51" t="n">
        <f aca="false">CY11*100/FX642</f>
        <v>19555.4156112673</v>
      </c>
      <c r="EZ11" s="52" t="n">
        <f aca="false">CZ11*100/FY642</f>
        <v>38308.4728564181</v>
      </c>
      <c r="FA11" s="53" t="n">
        <f aca="false">DA11*100/FY642</f>
        <v>12258.7113140538</v>
      </c>
      <c r="FB11" s="0" t="n">
        <f aca="false">FB12+1</f>
        <v>1025</v>
      </c>
      <c r="FC11" s="47" t="n">
        <v>2009</v>
      </c>
      <c r="FD11" s="48" t="n">
        <v>1</v>
      </c>
      <c r="FE11" s="49" t="n">
        <f aca="false">DE11*100/FX795</f>
        <v>3667.33769741552</v>
      </c>
      <c r="FF11" s="50" t="n">
        <f aca="false">DF11*100/FY795</f>
        <v>1873.39759851176</v>
      </c>
      <c r="FG11" s="49" t="n">
        <f aca="false">DG11*100/FX795</f>
        <v>250.356920143566</v>
      </c>
      <c r="FH11" s="51" t="n">
        <f aca="false">DH11*100/FX795</f>
        <v>3667.33769741552</v>
      </c>
      <c r="FI11" s="52" t="n">
        <f aca="false">DI11*100/FY795</f>
        <v>2622.75663791646</v>
      </c>
      <c r="FJ11" s="53" t="n">
        <f aca="false">DJ11*100/FX795</f>
        <v>350.499688200993</v>
      </c>
      <c r="FK11" s="49" t="n">
        <f aca="false">DK11*100/FX795</f>
        <v>2444.89179827701</v>
      </c>
      <c r="FL11" s="50" t="n">
        <f aca="false">DL11*100/FY795</f>
        <v>3746.79519702352</v>
      </c>
      <c r="FM11" s="49" t="n">
        <f aca="false">DM11*100/FX795</f>
        <v>500.713840287133</v>
      </c>
      <c r="FN11" s="56" t="n">
        <f aca="false">DN11*100/FX795</f>
        <v>4889.78359655403</v>
      </c>
      <c r="FO11" s="52" t="n">
        <f aca="false">DO11*100/FY795</f>
        <v>5994.87231523763</v>
      </c>
      <c r="FP11" s="53" t="n">
        <f aca="false">DP11*100/FX795</f>
        <v>801.142144459412</v>
      </c>
      <c r="FQ11" s="49" t="n">
        <f aca="false">DQ11*100/FX795</f>
        <v>4889.94658934058</v>
      </c>
      <c r="FR11" s="50" t="n">
        <f aca="false">DR11*100/FY795</f>
        <v>8242.94943345174</v>
      </c>
      <c r="FS11" s="49" t="n">
        <f aca="false">DS11*100/FX795</f>
        <v>1101.57044863169</v>
      </c>
      <c r="FV11" s="12" t="n">
        <f aca="false">FV23-1</f>
        <v>1943</v>
      </c>
      <c r="FW11" s="12" t="n">
        <v>9.42955336084654E-013</v>
      </c>
      <c r="FX11" s="12" t="n">
        <f aca="false">FW11*100/204.803696158069</f>
        <v>4.60419100716266E-013</v>
      </c>
      <c r="FY11" s="12"/>
      <c r="FZ11" s="12"/>
      <c r="GB11" s="13"/>
    </row>
    <row r="12" customFormat="false" ht="25.55" hidden="false" customHeight="false" outlineLevel="0" collapsed="false">
      <c r="A12" s="67" t="s">
        <v>137</v>
      </c>
      <c r="B12" s="68" t="n">
        <v>41129</v>
      </c>
      <c r="C12" s="69" t="s">
        <v>138</v>
      </c>
      <c r="D12" s="70" t="n">
        <v>0.1142</v>
      </c>
      <c r="E12" s="71" t="n">
        <v>1879.67</v>
      </c>
      <c r="F12" s="71" t="n">
        <v>13770.83</v>
      </c>
      <c r="G12" s="71" t="n">
        <v>653.81</v>
      </c>
      <c r="H12" s="71" t="n">
        <v>21248.45</v>
      </c>
      <c r="I12" s="71" t="n">
        <v>888.04</v>
      </c>
      <c r="K12" s="71" t="n">
        <f aca="false">I12*100/FX838</f>
        <v>1243.83719283417</v>
      </c>
      <c r="L12" s="71" t="n">
        <f aca="false">I12*100/FY838</f>
        <v>1526.77399627938</v>
      </c>
      <c r="M12" s="71" t="n">
        <f aca="false">E12*100/FX838</f>
        <v>2632.76818190013</v>
      </c>
      <c r="N12" s="71" t="n">
        <f aca="false">E12*100/FY838</f>
        <v>3231.64640960595</v>
      </c>
      <c r="P12" s="72" t="n">
        <f aca="false">E12/3</f>
        <v>626.556666666667</v>
      </c>
      <c r="Q12" s="73" t="n">
        <f aca="false">5*P12</f>
        <v>3132.78333333333</v>
      </c>
      <c r="R12" s="74" t="n">
        <f aca="false">P12*7</f>
        <v>4385.89666666667</v>
      </c>
      <c r="S12" s="74" t="n">
        <f aca="false">P12*10</f>
        <v>6265.56666666667</v>
      </c>
      <c r="T12" s="74" t="n">
        <f aca="false">P12*16</f>
        <v>10024.9066666667</v>
      </c>
      <c r="U12" s="74" t="n">
        <f aca="false">P12*22</f>
        <v>13784.2466666667</v>
      </c>
      <c r="V12" s="71"/>
      <c r="X12" s="73" t="n">
        <v>1089.66301196416</v>
      </c>
      <c r="Y12" s="74" t="n">
        <v>1525.51911048688</v>
      </c>
      <c r="Z12" s="74" t="n">
        <v>2179.32602392831</v>
      </c>
      <c r="AA12" s="74" t="n">
        <v>3486.91708515383</v>
      </c>
      <c r="AB12" s="74" t="n">
        <v>4794.50814637935</v>
      </c>
      <c r="AD12" s="74" t="n">
        <f aca="false">X12*32/100</f>
        <v>348.692163828531</v>
      </c>
      <c r="AE12" s="74" t="n">
        <f aca="false">Y12*32/100</f>
        <v>488.166115355802</v>
      </c>
      <c r="AF12" s="74" t="n">
        <f aca="false">Z12*32/100</f>
        <v>697.384327657059</v>
      </c>
      <c r="AG12" s="74" t="n">
        <f aca="false">AA12*32/100</f>
        <v>1115.81346724923</v>
      </c>
      <c r="AH12" s="74" t="n">
        <f aca="false">AB12*32/100</f>
        <v>1534.24260684139</v>
      </c>
      <c r="AL12" s="83" t="s">
        <v>139</v>
      </c>
      <c r="AM12" s="83" t="s">
        <v>140</v>
      </c>
      <c r="BC12" s="73" t="s">
        <v>35</v>
      </c>
      <c r="BD12" s="74" t="n">
        <v>2250</v>
      </c>
      <c r="BE12" s="74" t="n">
        <f aca="false">BK17/0.32</f>
        <v>2179.6875</v>
      </c>
      <c r="BF12" s="74" t="n">
        <v>2804</v>
      </c>
      <c r="BG12" s="74" t="n">
        <v>3645</v>
      </c>
      <c r="BH12" s="74" t="n">
        <v>3837</v>
      </c>
      <c r="BJ12" s="73" t="s">
        <v>32</v>
      </c>
      <c r="BK12" s="73" t="n">
        <v>232.5</v>
      </c>
      <c r="BL12" s="73" t="n">
        <v>299.2</v>
      </c>
      <c r="BM12" s="73" t="n">
        <v>388.8</v>
      </c>
      <c r="BN12" s="74" t="n">
        <v>409.28</v>
      </c>
      <c r="BQ12" s="58"/>
      <c r="BR12" s="58"/>
      <c r="BS12" s="88"/>
      <c r="BT12" s="58"/>
      <c r="BV12" s="47" t="n">
        <f aca="false">BV8+1</f>
        <v>1996</v>
      </c>
      <c r="BW12" s="48" t="n">
        <f aca="false">BW8</f>
        <v>3</v>
      </c>
      <c r="BX12" s="49" t="n">
        <f aca="false">BY12</f>
        <v>228</v>
      </c>
      <c r="BY12" s="50" t="n">
        <f aca="false">BY11</f>
        <v>228</v>
      </c>
      <c r="BZ12" s="49" t="n">
        <f aca="false">BY12*0.32</f>
        <v>72.96</v>
      </c>
      <c r="CA12" s="51" t="n">
        <f aca="false">CB12</f>
        <v>280</v>
      </c>
      <c r="CB12" s="52" t="n">
        <f aca="false">CB11</f>
        <v>280</v>
      </c>
      <c r="CC12" s="53" t="n">
        <f aca="false">CB12*0.32</f>
        <v>89.6</v>
      </c>
      <c r="CD12" s="49" t="n">
        <f aca="false">CE12</f>
        <v>374</v>
      </c>
      <c r="CE12" s="50" t="n">
        <f aca="false">CE11</f>
        <v>374</v>
      </c>
      <c r="CF12" s="49" t="n">
        <f aca="false">CE12*0.32</f>
        <v>119.68</v>
      </c>
      <c r="CG12" s="51" t="n">
        <f aca="false">CH12</f>
        <v>560</v>
      </c>
      <c r="CH12" s="52" t="n">
        <f aca="false">CH11</f>
        <v>560</v>
      </c>
      <c r="CI12" s="53" t="n">
        <f aca="false">CH12*0.32</f>
        <v>179.2</v>
      </c>
      <c r="CJ12" s="49" t="n">
        <f aca="false">CK12</f>
        <v>935</v>
      </c>
      <c r="CK12" s="50" t="n">
        <f aca="false">CK11</f>
        <v>935</v>
      </c>
      <c r="CL12" s="49" t="n">
        <f aca="false">CK12*0.32</f>
        <v>299.2</v>
      </c>
      <c r="CM12" s="51" t="n">
        <f aca="false">CN12</f>
        <v>1308</v>
      </c>
      <c r="CN12" s="52" t="n">
        <f aca="false">CN11</f>
        <v>1308</v>
      </c>
      <c r="CO12" s="53" t="n">
        <f aca="false">CN12*0.32</f>
        <v>418.56</v>
      </c>
      <c r="CP12" s="49" t="n">
        <f aca="false">CQ12</f>
        <v>1869</v>
      </c>
      <c r="CQ12" s="50" t="n">
        <f aca="false">CQ11</f>
        <v>1869</v>
      </c>
      <c r="CR12" s="49" t="n">
        <f aca="false">CQ12*0.32</f>
        <v>598.08</v>
      </c>
      <c r="CS12" s="51" t="n">
        <f aca="false">CT12</f>
        <v>2804</v>
      </c>
      <c r="CT12" s="52" t="n">
        <f aca="false">CT11</f>
        <v>2804</v>
      </c>
      <c r="CU12" s="53" t="n">
        <f aca="false">CT12*0.32</f>
        <v>897.28</v>
      </c>
      <c r="CV12" s="49" t="n">
        <f aca="false">CW12</f>
        <v>3738</v>
      </c>
      <c r="CW12" s="50" t="n">
        <f aca="false">CW11</f>
        <v>3738</v>
      </c>
      <c r="CX12" s="49" t="n">
        <f aca="false">CW12*0.32</f>
        <v>1196.16</v>
      </c>
      <c r="CY12" s="51" t="n">
        <f aca="false">CZ12</f>
        <v>4560</v>
      </c>
      <c r="CZ12" s="52" t="n">
        <f aca="false">CZ11</f>
        <v>4560</v>
      </c>
      <c r="DA12" s="53" t="n">
        <f aca="false">CZ12*0.32</f>
        <v>1459.2</v>
      </c>
      <c r="DC12" s="54" t="n">
        <f aca="false">DC8+1</f>
        <v>2009</v>
      </c>
      <c r="DD12" s="55" t="n">
        <f aca="false">DD8</f>
        <v>2</v>
      </c>
      <c r="DE12" s="49" t="n">
        <f aca="false">DE11</f>
        <v>1875</v>
      </c>
      <c r="DF12" s="50" t="n">
        <f aca="false">X5</f>
        <v>446.763935905161</v>
      </c>
      <c r="DG12" s="49" t="n">
        <f aca="false">DF12*0.32</f>
        <v>142.964459489652</v>
      </c>
      <c r="DH12" s="51" t="n">
        <f aca="false">DH11</f>
        <v>1875</v>
      </c>
      <c r="DI12" s="52" t="n">
        <f aca="false">Y5</f>
        <v>625.465776681862</v>
      </c>
      <c r="DJ12" s="53" t="n">
        <f aca="false">DI12*0.32</f>
        <v>200.149048538196</v>
      </c>
      <c r="DK12" s="49" t="n">
        <f aca="false">DK11</f>
        <v>1250</v>
      </c>
      <c r="DL12" s="50" t="n">
        <f aca="false">Z5</f>
        <v>893.527871810322</v>
      </c>
      <c r="DM12" s="49" t="n">
        <f aca="false">DL12*0.32</f>
        <v>285.928918979303</v>
      </c>
      <c r="DN12" s="51" t="n">
        <f aca="false">DN11</f>
        <v>2500</v>
      </c>
      <c r="DO12" s="52" t="n">
        <f aca="false">AA5</f>
        <v>1429.64272810383</v>
      </c>
      <c r="DP12" s="53" t="n">
        <f aca="false">DO12*0.32</f>
        <v>457.485672993226</v>
      </c>
      <c r="DQ12" s="49" t="n">
        <f aca="false">DQ11</f>
        <v>2500.08333333333</v>
      </c>
      <c r="DR12" s="50" t="n">
        <f aca="false">AB5</f>
        <v>1965.75758439734</v>
      </c>
      <c r="DS12" s="49" t="n">
        <f aca="false">DR12*0.32</f>
        <v>629.042427007149</v>
      </c>
      <c r="DU12" s="0" t="n">
        <f aca="false">DU13+1</f>
        <v>1075</v>
      </c>
      <c r="DV12" s="47" t="n">
        <v>1996</v>
      </c>
      <c r="DW12" s="48" t="n">
        <v>3</v>
      </c>
      <c r="DX12" s="49" t="n">
        <f aca="false">BX12*100/FX645</f>
        <v>973.226514642503</v>
      </c>
      <c r="DY12" s="50" t="n">
        <f aca="false">BY12*100/FY645</f>
        <v>1915.42364282091</v>
      </c>
      <c r="DZ12" s="49" t="n">
        <f aca="false">BZ12*100/FY645</f>
        <v>612.93556570269</v>
      </c>
      <c r="EA12" s="51" t="n">
        <f aca="false">CA12*100/FX645</f>
        <v>1195.19045657851</v>
      </c>
      <c r="EB12" s="52" t="n">
        <f aca="false">CB12*100/FY645</f>
        <v>2352.2746490783</v>
      </c>
      <c r="EC12" s="53" t="n">
        <f aca="false">CC12*100/FY645</f>
        <v>752.727887705057</v>
      </c>
      <c r="ED12" s="49" t="n">
        <f aca="false">CD12*100/FX645</f>
        <v>1596.4329670013</v>
      </c>
      <c r="EE12" s="50" t="n">
        <f aca="false">CE12*100/FY645</f>
        <v>3141.96685269745</v>
      </c>
      <c r="EF12" s="49" t="n">
        <f aca="false">CF12*100/FY645</f>
        <v>1005.42939286318</v>
      </c>
      <c r="EG12" s="51" t="n">
        <f aca="false">CG12*100/FX645</f>
        <v>2390.38091315702</v>
      </c>
      <c r="EH12" s="52" t="n">
        <f aca="false">CH12*100/FY645</f>
        <v>4704.54929815661</v>
      </c>
      <c r="EI12" s="53" t="n">
        <f aca="false">CI12*100/FY645</f>
        <v>1505.45577541012</v>
      </c>
      <c r="EJ12" s="49" t="n">
        <f aca="false">CJ12*100/FX645</f>
        <v>3991.08241750325</v>
      </c>
      <c r="EK12" s="50" t="n">
        <f aca="false">CK12*100/FY645</f>
        <v>7854.91713174362</v>
      </c>
      <c r="EL12" s="49" t="n">
        <f aca="false">CL12*100/FY645</f>
        <v>2513.57348215796</v>
      </c>
      <c r="EM12" s="51" t="n">
        <f aca="false">CM12*100/FX645</f>
        <v>5583.24684715962</v>
      </c>
      <c r="EN12" s="52" t="n">
        <f aca="false">CN12*100/FY645</f>
        <v>10988.4830035515</v>
      </c>
      <c r="EO12" s="53" t="n">
        <f aca="false">CO12*100/FY645</f>
        <v>3516.31456113648</v>
      </c>
      <c r="EP12" s="49" t="n">
        <f aca="false">CP12*100/FX645</f>
        <v>7977.89629766157</v>
      </c>
      <c r="EQ12" s="50" t="n">
        <f aca="false">CQ12*100/FY645</f>
        <v>15701.4332825977</v>
      </c>
      <c r="ER12" s="49" t="n">
        <f aca="false">CR12*100/FY645</f>
        <v>5024.45865043126</v>
      </c>
      <c r="ES12" s="51" t="n">
        <f aca="false">CS12*100/FX645</f>
        <v>11968.9787151648</v>
      </c>
      <c r="ET12" s="52" t="n">
        <f aca="false">CT12*100/FY645</f>
        <v>23556.3504143413</v>
      </c>
      <c r="EU12" s="53" t="n">
        <f aca="false">CU12*100/FY645</f>
        <v>7538.03213258922</v>
      </c>
      <c r="EV12" s="49" t="n">
        <f aca="false">CV12*100/FX645</f>
        <v>15955.7925953231</v>
      </c>
      <c r="EW12" s="50" t="n">
        <f aca="false">CW12*100/FY645</f>
        <v>31402.8665651954</v>
      </c>
      <c r="EX12" s="49" t="n">
        <f aca="false">CX12*100/FY645</f>
        <v>10048.9173008625</v>
      </c>
      <c r="EY12" s="51" t="n">
        <f aca="false">CY12*100/FX645</f>
        <v>19464.5302928501</v>
      </c>
      <c r="EZ12" s="52" t="n">
        <f aca="false">CZ12*100/FY645</f>
        <v>38308.4728564181</v>
      </c>
      <c r="FA12" s="53" t="n">
        <f aca="false">DA12*100/FY645</f>
        <v>12258.7113140538</v>
      </c>
      <c r="FB12" s="0" t="n">
        <f aca="false">FB13+1</f>
        <v>1024</v>
      </c>
      <c r="FC12" s="54" t="n">
        <v>2009</v>
      </c>
      <c r="FD12" s="55" t="n">
        <v>2</v>
      </c>
      <c r="FE12" s="49" t="n">
        <f aca="false">DE12*100/FX798</f>
        <v>3619.97483311067</v>
      </c>
      <c r="FF12" s="50" t="n">
        <f aca="false">DF12*100/FY798</f>
        <v>1873.41650444249</v>
      </c>
      <c r="FG12" s="49" t="n">
        <f aca="false">DG12*100/FX798</f>
        <v>276.014797536964</v>
      </c>
      <c r="FH12" s="51" t="n">
        <f aca="false">DH12*100/FX798</f>
        <v>3619.97483311067</v>
      </c>
      <c r="FI12" s="52" t="n">
        <f aca="false">DI12*100/FY798</f>
        <v>2622.76745016519</v>
      </c>
      <c r="FJ12" s="53" t="n">
        <f aca="false">DJ12*100/FX798</f>
        <v>386.418409908967</v>
      </c>
      <c r="FK12" s="49" t="n">
        <f aca="false">DK12*100/FX798</f>
        <v>2413.31655540711</v>
      </c>
      <c r="FL12" s="50" t="n">
        <f aca="false">DL12*100/FY798</f>
        <v>3746.83300888499</v>
      </c>
      <c r="FM12" s="49" t="n">
        <f aca="false">DM12*100/FX798</f>
        <v>552.029595073928</v>
      </c>
      <c r="FN12" s="56" t="n">
        <f aca="false">DN12*100/FX798</f>
        <v>4826.63311081422</v>
      </c>
      <c r="FO12" s="52" t="n">
        <f aca="false">DO12*100/FY798</f>
        <v>5994.92498618881</v>
      </c>
      <c r="FP12" s="53" t="n">
        <f aca="false">DP12*100/FX798</f>
        <v>883.246198796892</v>
      </c>
      <c r="FQ12" s="49" t="n">
        <f aca="false">DQ12*100/FX798</f>
        <v>4826.79399858458</v>
      </c>
      <c r="FR12" s="50" t="n">
        <f aca="false">DR12*100/FY798</f>
        <v>8243.01696349265</v>
      </c>
      <c r="FS12" s="49" t="n">
        <f aca="false">DS12*100/FX798</f>
        <v>1214.46280251986</v>
      </c>
      <c r="FV12" s="35" t="n">
        <f aca="false">FV24-1</f>
        <v>1943</v>
      </c>
      <c r="FW12" s="35" t="n">
        <v>9.42955336084654E-013</v>
      </c>
      <c r="FX12" s="35" t="n">
        <f aca="false">FW12*100/204.803696158069</f>
        <v>4.60419100716266E-013</v>
      </c>
      <c r="FY12" s="35"/>
      <c r="FZ12" s="35"/>
      <c r="GB12" s="13"/>
    </row>
    <row r="13" customFormat="false" ht="25.55" hidden="false" customHeight="false" outlineLevel="0" collapsed="false">
      <c r="A13" s="58" t="s">
        <v>141</v>
      </c>
      <c r="B13" s="59" t="n">
        <v>41312</v>
      </c>
      <c r="C13" s="60" t="s">
        <v>142</v>
      </c>
      <c r="D13" s="61" t="n">
        <v>0.1518</v>
      </c>
      <c r="E13" s="62" t="n">
        <v>2165</v>
      </c>
      <c r="F13" s="62" t="n">
        <v>15861.24</v>
      </c>
      <c r="G13" s="62" t="n">
        <v>753.05</v>
      </c>
      <c r="H13" s="62" t="n">
        <v>24473.92</v>
      </c>
      <c r="I13" s="62" t="n">
        <v>1022.84</v>
      </c>
      <c r="K13" s="62" t="n">
        <f aca="false">I13*100/FX844</f>
        <v>1360.7107020352</v>
      </c>
      <c r="L13" s="62" t="n">
        <f aca="false">I13*100/FY844</f>
        <v>1526.73530187722</v>
      </c>
      <c r="M13" s="62" t="n">
        <f aca="false">E13*100/FX844</f>
        <v>2880.15590894589</v>
      </c>
      <c r="N13" s="62" t="n">
        <f aca="false">E13*100/FY844</f>
        <v>3231.5728056824</v>
      </c>
      <c r="P13" s="63" t="n">
        <f aca="false">E13/3</f>
        <v>721.666666666667</v>
      </c>
      <c r="Q13" s="64" t="n">
        <f aca="false">5*P13</f>
        <v>3608.33333333333</v>
      </c>
      <c r="R13" s="65" t="n">
        <f aca="false">P13*7</f>
        <v>5051.66666666667</v>
      </c>
      <c r="S13" s="65" t="n">
        <f aca="false">P13*10</f>
        <v>7216.66666666667</v>
      </c>
      <c r="T13" s="65" t="n">
        <f aca="false">P13*16</f>
        <v>11546.6666666667</v>
      </c>
      <c r="U13" s="65" t="n">
        <f aca="false">P13*22</f>
        <v>15876.6666666667</v>
      </c>
      <c r="V13" s="62"/>
      <c r="X13" s="64" t="n">
        <v>1255.07385718032</v>
      </c>
      <c r="Y13" s="65" t="n">
        <v>1757.09291145879</v>
      </c>
      <c r="Z13" s="65" t="n">
        <v>2510.14771436063</v>
      </c>
      <c r="AA13" s="65" t="n">
        <v>4016.23109868019</v>
      </c>
      <c r="AB13" s="65" t="n">
        <v>5522.31448299974</v>
      </c>
      <c r="AD13" s="65" t="n">
        <f aca="false">X13*32/100</f>
        <v>401.623634297702</v>
      </c>
      <c r="AE13" s="65" t="n">
        <f aca="false">Y13*32/100</f>
        <v>562.269731666813</v>
      </c>
      <c r="AF13" s="65" t="n">
        <f aca="false">Z13*32/100</f>
        <v>803.247268595402</v>
      </c>
      <c r="AG13" s="65" t="n">
        <f aca="false">AA13*32/100</f>
        <v>1285.19395157766</v>
      </c>
      <c r="AH13" s="65" t="n">
        <f aca="false">AB13*32/100</f>
        <v>1767.14063455992</v>
      </c>
      <c r="AL13" s="89" t="s">
        <v>36</v>
      </c>
      <c r="AM13" s="83" t="s">
        <v>143</v>
      </c>
      <c r="BC13" s="64" t="s">
        <v>36</v>
      </c>
      <c r="BD13" s="65" t="n">
        <v>3000</v>
      </c>
      <c r="BE13" s="65" t="n">
        <f aca="false">BK18/0.32</f>
        <v>2906.25</v>
      </c>
      <c r="BF13" s="65" t="n">
        <v>3738</v>
      </c>
      <c r="BG13" s="65" t="n">
        <v>4560</v>
      </c>
      <c r="BH13" s="65" t="n">
        <v>4800</v>
      </c>
      <c r="BJ13" s="64" t="s">
        <v>144</v>
      </c>
      <c r="BK13" s="64" t="n">
        <v>255</v>
      </c>
      <c r="BL13" s="64" t="n">
        <v>327.25</v>
      </c>
      <c r="BM13" s="64" t="n">
        <v>425.25</v>
      </c>
      <c r="BN13" s="65" t="n">
        <v>447.65</v>
      </c>
      <c r="BQ13" s="75" t="s">
        <v>131</v>
      </c>
      <c r="BR13" s="75" t="s">
        <v>145</v>
      </c>
      <c r="BS13" s="75"/>
      <c r="BT13" s="75" t="n">
        <v>308</v>
      </c>
      <c r="BV13" s="76" t="n">
        <f aca="false">BV9+1</f>
        <v>1996</v>
      </c>
      <c r="BW13" s="77" t="n">
        <f aca="false">BW9</f>
        <v>4</v>
      </c>
      <c r="BX13" s="78" t="n">
        <f aca="false">BY13</f>
        <v>296</v>
      </c>
      <c r="BY13" s="79" t="n">
        <v>296</v>
      </c>
      <c r="BZ13" s="78" t="n">
        <f aca="false">BY13*0.32</f>
        <v>94.72</v>
      </c>
      <c r="CA13" s="80" t="n">
        <f aca="false">CB13</f>
        <v>364</v>
      </c>
      <c r="CB13" s="81" t="n">
        <v>364</v>
      </c>
      <c r="CC13" s="82" t="n">
        <f aca="false">CB13*0.32</f>
        <v>116.48</v>
      </c>
      <c r="CD13" s="78" t="n">
        <f aca="false">CE13</f>
        <v>486</v>
      </c>
      <c r="CE13" s="79" t="n">
        <f aca="false">BG7</f>
        <v>486</v>
      </c>
      <c r="CF13" s="78" t="n">
        <f aca="false">CE13*0.32</f>
        <v>155.52</v>
      </c>
      <c r="CG13" s="80" t="n">
        <f aca="false">CH13</f>
        <v>728</v>
      </c>
      <c r="CH13" s="81" t="n">
        <v>728</v>
      </c>
      <c r="CI13" s="82" t="n">
        <f aca="false">CH13*0.32</f>
        <v>232.96</v>
      </c>
      <c r="CJ13" s="78" t="n">
        <f aca="false">CK13</f>
        <v>1215</v>
      </c>
      <c r="CK13" s="79" t="n">
        <v>1215</v>
      </c>
      <c r="CL13" s="78" t="n">
        <f aca="false">CK13*0.32</f>
        <v>388.8</v>
      </c>
      <c r="CM13" s="80" t="n">
        <f aca="false">CN13</f>
        <v>1700</v>
      </c>
      <c r="CN13" s="81" t="n">
        <v>1700</v>
      </c>
      <c r="CO13" s="82" t="n">
        <f aca="false">CN13*0.32</f>
        <v>544</v>
      </c>
      <c r="CP13" s="78" t="n">
        <f aca="false">CQ13</f>
        <v>2429</v>
      </c>
      <c r="CQ13" s="79" t="n">
        <v>2429</v>
      </c>
      <c r="CR13" s="78" t="n">
        <f aca="false">CQ13*0.32</f>
        <v>777.28</v>
      </c>
      <c r="CS13" s="80" t="n">
        <f aca="false">CT13</f>
        <v>3645</v>
      </c>
      <c r="CT13" s="81" t="n">
        <v>3645</v>
      </c>
      <c r="CU13" s="82" t="n">
        <f aca="false">CT13*0.32</f>
        <v>1166.4</v>
      </c>
      <c r="CV13" s="78" t="n">
        <f aca="false">CW13</f>
        <v>4560</v>
      </c>
      <c r="CW13" s="79" t="n">
        <v>4560</v>
      </c>
      <c r="CX13" s="78" t="n">
        <f aca="false">CW13*0.32</f>
        <v>1459.2</v>
      </c>
      <c r="CY13" s="80" t="n">
        <f aca="false">CZ13</f>
        <v>4560</v>
      </c>
      <c r="CZ13" s="81" t="n">
        <v>4560</v>
      </c>
      <c r="DA13" s="82" t="n">
        <f aca="false">CZ13*0.32</f>
        <v>1459.2</v>
      </c>
      <c r="DC13" s="47" t="n">
        <f aca="false">DC9+1</f>
        <v>2009</v>
      </c>
      <c r="DD13" s="48" t="n">
        <f aca="false">DD9</f>
        <v>3</v>
      </c>
      <c r="DE13" s="49" t="n">
        <f aca="false">DE12</f>
        <v>1875</v>
      </c>
      <c r="DF13" s="50" t="n">
        <f aca="false">DF12</f>
        <v>446.763935905161</v>
      </c>
      <c r="DG13" s="49" t="n">
        <f aca="false">DF13*0.32</f>
        <v>142.964459489652</v>
      </c>
      <c r="DH13" s="51" t="n">
        <f aca="false">DH12</f>
        <v>1875</v>
      </c>
      <c r="DI13" s="52" t="n">
        <f aca="false">DI12</f>
        <v>625.465776681862</v>
      </c>
      <c r="DJ13" s="53" t="n">
        <f aca="false">DI13*0.32</f>
        <v>200.149048538196</v>
      </c>
      <c r="DK13" s="49" t="n">
        <f aca="false">DK12</f>
        <v>1250</v>
      </c>
      <c r="DL13" s="50" t="n">
        <f aca="false">DL12</f>
        <v>893.527871810322</v>
      </c>
      <c r="DM13" s="49" t="n">
        <f aca="false">DL13*0.32</f>
        <v>285.928918979303</v>
      </c>
      <c r="DN13" s="51" t="n">
        <f aca="false">DN12</f>
        <v>2500</v>
      </c>
      <c r="DO13" s="52" t="n">
        <f aca="false">DO12</f>
        <v>1429.64272810383</v>
      </c>
      <c r="DP13" s="53" t="n">
        <f aca="false">DO13*0.32</f>
        <v>457.485672993226</v>
      </c>
      <c r="DQ13" s="49" t="n">
        <f aca="false">DQ12</f>
        <v>2500.08333333333</v>
      </c>
      <c r="DR13" s="50" t="n">
        <f aca="false">DR12</f>
        <v>1965.75758439734</v>
      </c>
      <c r="DS13" s="49" t="n">
        <f aca="false">DR13*0.32</f>
        <v>629.042427007149</v>
      </c>
      <c r="DU13" s="0" t="n">
        <f aca="false">DU14+1</f>
        <v>1074</v>
      </c>
      <c r="DV13" s="54" t="n">
        <v>1996</v>
      </c>
      <c r="DW13" s="55" t="n">
        <v>4</v>
      </c>
      <c r="DX13" s="49" t="n">
        <f aca="false">BX13*100/FX648</f>
        <v>1256.8233520266</v>
      </c>
      <c r="DY13" s="50" t="n">
        <f aca="false">BY13*100/FY648</f>
        <v>2486.69034331135</v>
      </c>
      <c r="DZ13" s="49" t="n">
        <f aca="false">BZ13*100/FY648</f>
        <v>795.740909859632</v>
      </c>
      <c r="EA13" s="51" t="n">
        <f aca="false">CA13*100/FX648</f>
        <v>1545.55304100568</v>
      </c>
      <c r="EB13" s="52" t="n">
        <f aca="false">CB13*100/FY648</f>
        <v>3057.9570438018</v>
      </c>
      <c r="EC13" s="53" t="n">
        <f aca="false">CC13*100/FY648</f>
        <v>978.546254016575</v>
      </c>
      <c r="ED13" s="49" t="n">
        <f aca="false">CD13*100/FX648</f>
        <v>2063.56807123286</v>
      </c>
      <c r="EE13" s="50" t="n">
        <f aca="false">CE13*100/FY648</f>
        <v>4082.87671232877</v>
      </c>
      <c r="EF13" s="49" t="n">
        <f aca="false">CF13*100/FY648</f>
        <v>1306.52054794521</v>
      </c>
      <c r="EG13" s="51" t="n">
        <f aca="false">CG13*100/FX648</f>
        <v>3091.10608201136</v>
      </c>
      <c r="EH13" s="52" t="n">
        <f aca="false">CH13*100/FY648</f>
        <v>6115.91408760359</v>
      </c>
      <c r="EI13" s="53" t="n">
        <f aca="false">CI13*100/FY648</f>
        <v>1957.09250803315</v>
      </c>
      <c r="EJ13" s="49" t="n">
        <f aca="false">CJ13*100/FX648</f>
        <v>5158.92017808215</v>
      </c>
      <c r="EK13" s="50" t="n">
        <f aca="false">CK13*100/FY648</f>
        <v>10207.1917808219</v>
      </c>
      <c r="EL13" s="49" t="n">
        <f aca="false">CL13*100/FY648</f>
        <v>3266.30136986302</v>
      </c>
      <c r="EM13" s="51" t="n">
        <f aca="false">CM13*100/FX648</f>
        <v>7218.24222447708</v>
      </c>
      <c r="EN13" s="52" t="n">
        <f aca="false">CN13*100/FY648</f>
        <v>14281.6675122611</v>
      </c>
      <c r="EO13" s="53" t="n">
        <f aca="false">CO13*100/FY648</f>
        <v>4570.13360392356</v>
      </c>
      <c r="EP13" s="49" t="n">
        <f aca="false">CP13*100/FX648</f>
        <v>10313.5943313264</v>
      </c>
      <c r="EQ13" s="50" t="n">
        <f aca="false">CQ13*100/FY648</f>
        <v>20405.9825807543</v>
      </c>
      <c r="ER13" s="49" t="n">
        <f aca="false">CR13*100/FY648</f>
        <v>6529.91442584137</v>
      </c>
      <c r="ES13" s="51" t="n">
        <f aca="false">CS13*100/FX648</f>
        <v>15476.7605342465</v>
      </c>
      <c r="ET13" s="52" t="n">
        <f aca="false">CT13*100/FY648</f>
        <v>30621.5753424658</v>
      </c>
      <c r="EU13" s="53" t="n">
        <f aca="false">CU13*100/FY648</f>
        <v>9798.90410958905</v>
      </c>
      <c r="EV13" s="49" t="n">
        <f aca="false">CV13*100/FX648</f>
        <v>19361.8732609503</v>
      </c>
      <c r="EW13" s="50" t="n">
        <f aca="false">CW13*100/FY648</f>
        <v>38308.4728564181</v>
      </c>
      <c r="EX13" s="49" t="n">
        <f aca="false">CX13*100/FY648</f>
        <v>12258.7113140538</v>
      </c>
      <c r="EY13" s="51" t="n">
        <f aca="false">CY13*100/FX648</f>
        <v>19361.8732609503</v>
      </c>
      <c r="EZ13" s="52" t="n">
        <f aca="false">CZ13*100/FY648</f>
        <v>38308.4728564181</v>
      </c>
      <c r="FA13" s="53" t="n">
        <f aca="false">DA13*100/FY648</f>
        <v>12258.7113140538</v>
      </c>
      <c r="FB13" s="0" t="n">
        <f aca="false">FB14+1</f>
        <v>1023</v>
      </c>
      <c r="FC13" s="47" t="n">
        <v>2009</v>
      </c>
      <c r="FD13" s="48" t="n">
        <v>3</v>
      </c>
      <c r="FE13" s="49" t="n">
        <f aca="false">DE13*100/FX801</f>
        <v>3552.98788209085</v>
      </c>
      <c r="FF13" s="50" t="n">
        <f aca="false">DF13*100/FY801</f>
        <v>1873.41650444249</v>
      </c>
      <c r="FG13" s="49" t="n">
        <f aca="false">DG13*100/FX801</f>
        <v>270.90719580608</v>
      </c>
      <c r="FH13" s="51" t="n">
        <f aca="false">DH13*100/FX801</f>
        <v>3552.98788209085</v>
      </c>
      <c r="FI13" s="52" t="n">
        <f aca="false">DI13*100/FY801</f>
        <v>2622.76745016519</v>
      </c>
      <c r="FJ13" s="53" t="n">
        <f aca="false">DJ13*100/FX801</f>
        <v>379.267810169719</v>
      </c>
      <c r="FK13" s="49" t="n">
        <f aca="false">DK13*100/FX801</f>
        <v>2368.65858806057</v>
      </c>
      <c r="FL13" s="50" t="n">
        <f aca="false">DL13*100/FY801</f>
        <v>3746.83300888499</v>
      </c>
      <c r="FM13" s="49" t="n">
        <f aca="false">DM13*100/FX801</f>
        <v>541.814391612161</v>
      </c>
      <c r="FN13" s="56" t="n">
        <f aca="false">DN13*100/FX801</f>
        <v>4737.31717612114</v>
      </c>
      <c r="FO13" s="52" t="n">
        <f aca="false">DO13*100/FY801</f>
        <v>5994.92498618881</v>
      </c>
      <c r="FP13" s="53" t="n">
        <f aca="false">DP13*100/FX801</f>
        <v>866.901894600058</v>
      </c>
      <c r="FQ13" s="49" t="n">
        <f aca="false">DQ13*100/FX801</f>
        <v>4737.47508669367</v>
      </c>
      <c r="FR13" s="50" t="n">
        <f aca="false">DR13*100/FY801</f>
        <v>8243.01696349265</v>
      </c>
      <c r="FS13" s="49" t="n">
        <f aca="false">DS13*100/FX801</f>
        <v>1191.98939758796</v>
      </c>
      <c r="FV13" s="57" t="n">
        <f aca="false">FV25-1</f>
        <v>1943</v>
      </c>
      <c r="FW13" s="57" t="n">
        <v>9.39973187646688E-013</v>
      </c>
      <c r="FX13" s="57" t="n">
        <f aca="false">FW13*100/204.803696158069</f>
        <v>4.58962999828485E-013</v>
      </c>
      <c r="FY13" s="57"/>
      <c r="FZ13" s="57"/>
      <c r="GB13" s="13"/>
    </row>
    <row r="14" customFormat="false" ht="25.55" hidden="false" customHeight="false" outlineLevel="0" collapsed="false">
      <c r="A14" s="67" t="s">
        <v>146</v>
      </c>
      <c r="B14" s="68" t="n">
        <v>41501</v>
      </c>
      <c r="C14" s="69" t="s">
        <v>147</v>
      </c>
      <c r="D14" s="70" t="n">
        <v>0.1441</v>
      </c>
      <c r="E14" s="71" t="n">
        <v>2476.98</v>
      </c>
      <c r="F14" s="71" t="n">
        <v>18146.84</v>
      </c>
      <c r="G14" s="71" t="n">
        <v>861.57</v>
      </c>
      <c r="H14" s="71" t="n">
        <v>28000.65</v>
      </c>
      <c r="I14" s="71" t="n">
        <v>1170.23</v>
      </c>
      <c r="K14" s="71" t="n">
        <f aca="false">I14*100/FX850</f>
        <v>1483.45772069236</v>
      </c>
      <c r="L14" s="71" t="n">
        <f aca="false">I14*100/FY850</f>
        <v>1526.76126078133</v>
      </c>
      <c r="M14" s="71" t="n">
        <f aca="false">E14*100/FX850</f>
        <v>3139.97684643237</v>
      </c>
      <c r="N14" s="71" t="n">
        <f aca="false">E14*100/FY850</f>
        <v>3231.63575342466</v>
      </c>
      <c r="P14" s="72" t="n">
        <f aca="false">E14/3</f>
        <v>825.66</v>
      </c>
      <c r="Q14" s="73" t="n">
        <f aca="false">5*P14</f>
        <v>4128.3</v>
      </c>
      <c r="R14" s="74" t="n">
        <f aca="false">P14*7</f>
        <v>5779.62</v>
      </c>
      <c r="S14" s="74" t="n">
        <f aca="false">P14*10</f>
        <v>8256.6</v>
      </c>
      <c r="T14" s="74" t="n">
        <f aca="false">P14*16</f>
        <v>13210.56</v>
      </c>
      <c r="U14" s="74" t="n">
        <f aca="false">P14*22</f>
        <v>18164.52</v>
      </c>
      <c r="V14" s="71"/>
      <c r="X14" s="73" t="n">
        <v>1435.93</v>
      </c>
      <c r="Y14" s="74" t="n">
        <v>2010.29</v>
      </c>
      <c r="Z14" s="74" t="n">
        <v>2871.86</v>
      </c>
      <c r="AA14" s="74" t="n">
        <v>4594.97</v>
      </c>
      <c r="AB14" s="74" t="n">
        <v>6318.08</v>
      </c>
      <c r="AD14" s="74" t="n">
        <f aca="false">X14*32/100</f>
        <v>459.4976</v>
      </c>
      <c r="AE14" s="74" t="n">
        <f aca="false">Y14*32/100</f>
        <v>643.2928</v>
      </c>
      <c r="AF14" s="74" t="n">
        <f aca="false">Z14*32/100</f>
        <v>918.9952</v>
      </c>
      <c r="AG14" s="74" t="n">
        <f aca="false">AA14*32/100</f>
        <v>1470.3904</v>
      </c>
      <c r="AH14" s="74" t="n">
        <f aca="false">AB14*32/100</f>
        <v>2021.7856</v>
      </c>
      <c r="AL14" s="89" t="s">
        <v>38</v>
      </c>
      <c r="AM14" s="83" t="s">
        <v>148</v>
      </c>
      <c r="BC14" s="90" t="s">
        <v>37</v>
      </c>
      <c r="BD14" s="91" t="n">
        <v>3660</v>
      </c>
      <c r="BE14" s="91" t="n">
        <f aca="false">BK19/0.32</f>
        <v>4359.375</v>
      </c>
      <c r="BF14" s="91" t="n">
        <v>4560</v>
      </c>
      <c r="BG14" s="91" t="n">
        <v>4560</v>
      </c>
      <c r="BH14" s="91" t="n">
        <v>4800</v>
      </c>
      <c r="BJ14" s="73" t="s">
        <v>33</v>
      </c>
      <c r="BK14" s="73" t="n">
        <v>325.5</v>
      </c>
      <c r="BL14" s="73" t="n">
        <v>418.56</v>
      </c>
      <c r="BM14" s="73" t="n">
        <v>544</v>
      </c>
      <c r="BN14" s="74" t="n">
        <v>572.48</v>
      </c>
      <c r="BQ14" s="58" t="s">
        <v>145</v>
      </c>
      <c r="BR14" s="58" t="s">
        <v>149</v>
      </c>
      <c r="BS14" s="58" t="s">
        <v>150</v>
      </c>
      <c r="BT14" s="58" t="n">
        <v>350</v>
      </c>
      <c r="BV14" s="47" t="n">
        <f aca="false">BV10+1</f>
        <v>1997</v>
      </c>
      <c r="BW14" s="48" t="n">
        <f aca="false">BW10</f>
        <v>1</v>
      </c>
      <c r="BX14" s="49" t="n">
        <f aca="false">BY14</f>
        <v>296</v>
      </c>
      <c r="BY14" s="50" t="n">
        <f aca="false">BY13</f>
        <v>296</v>
      </c>
      <c r="BZ14" s="49" t="n">
        <f aca="false">BY14*0.32</f>
        <v>94.72</v>
      </c>
      <c r="CA14" s="51" t="n">
        <f aca="false">CB14</f>
        <v>364</v>
      </c>
      <c r="CB14" s="52" t="n">
        <f aca="false">CB13</f>
        <v>364</v>
      </c>
      <c r="CC14" s="53" t="n">
        <f aca="false">CB14*0.32</f>
        <v>116.48</v>
      </c>
      <c r="CD14" s="49" t="n">
        <f aca="false">CE14</f>
        <v>486</v>
      </c>
      <c r="CE14" s="50" t="n">
        <f aca="false">CE13</f>
        <v>486</v>
      </c>
      <c r="CF14" s="49" t="n">
        <f aca="false">CE14*0.32</f>
        <v>155.52</v>
      </c>
      <c r="CG14" s="51" t="n">
        <f aca="false">CH14</f>
        <v>728</v>
      </c>
      <c r="CH14" s="52" t="n">
        <f aca="false">CH13</f>
        <v>728</v>
      </c>
      <c r="CI14" s="53" t="n">
        <f aca="false">CH14*0.32</f>
        <v>232.96</v>
      </c>
      <c r="CJ14" s="49" t="n">
        <f aca="false">CK14</f>
        <v>1215</v>
      </c>
      <c r="CK14" s="50" t="n">
        <f aca="false">CK13</f>
        <v>1215</v>
      </c>
      <c r="CL14" s="49" t="n">
        <f aca="false">CK14*0.32</f>
        <v>388.8</v>
      </c>
      <c r="CM14" s="51" t="n">
        <f aca="false">CN14</f>
        <v>1700</v>
      </c>
      <c r="CN14" s="52" t="n">
        <f aca="false">CN13</f>
        <v>1700</v>
      </c>
      <c r="CO14" s="53" t="n">
        <f aca="false">CN14*0.32</f>
        <v>544</v>
      </c>
      <c r="CP14" s="49" t="n">
        <f aca="false">CQ14</f>
        <v>2429</v>
      </c>
      <c r="CQ14" s="50" t="n">
        <f aca="false">CQ13</f>
        <v>2429</v>
      </c>
      <c r="CR14" s="49" t="n">
        <f aca="false">CQ14*0.32</f>
        <v>777.28</v>
      </c>
      <c r="CS14" s="51" t="n">
        <f aca="false">CT14</f>
        <v>3645</v>
      </c>
      <c r="CT14" s="52" t="n">
        <f aca="false">CT13</f>
        <v>3645</v>
      </c>
      <c r="CU14" s="53" t="n">
        <f aca="false">CT14*0.32</f>
        <v>1166.4</v>
      </c>
      <c r="CV14" s="49" t="n">
        <f aca="false">CW14</f>
        <v>4560</v>
      </c>
      <c r="CW14" s="50" t="n">
        <f aca="false">CW13</f>
        <v>4560</v>
      </c>
      <c r="CX14" s="49" t="n">
        <f aca="false">CW14*0.32</f>
        <v>1459.2</v>
      </c>
      <c r="CY14" s="51" t="n">
        <f aca="false">CZ14</f>
        <v>4560</v>
      </c>
      <c r="CZ14" s="52" t="n">
        <f aca="false">CZ13</f>
        <v>4560</v>
      </c>
      <c r="DA14" s="53" t="n">
        <f aca="false">CZ14*0.32</f>
        <v>1459.2</v>
      </c>
      <c r="DC14" s="54" t="n">
        <f aca="false">DC10+1</f>
        <v>2009</v>
      </c>
      <c r="DD14" s="55" t="n">
        <f aca="false">DD10</f>
        <v>4</v>
      </c>
      <c r="DE14" s="49" t="n">
        <f aca="false">DE13</f>
        <v>1875</v>
      </c>
      <c r="DF14" s="50" t="n">
        <f aca="false">X6</f>
        <v>479.5564088006</v>
      </c>
      <c r="DG14" s="49" t="n">
        <f aca="false">DF14*0.32</f>
        <v>153.458050816192</v>
      </c>
      <c r="DH14" s="51" t="n">
        <f aca="false">DH13</f>
        <v>1875</v>
      </c>
      <c r="DI14" s="52" t="n">
        <f aca="false">Y6</f>
        <v>671.37496469031</v>
      </c>
      <c r="DJ14" s="53" t="n">
        <f aca="false">DI14*0.32</f>
        <v>214.839988700899</v>
      </c>
      <c r="DK14" s="49" t="n">
        <f aca="false">DK13</f>
        <v>1250</v>
      </c>
      <c r="DL14" s="50" t="n">
        <f aca="false">Z6</f>
        <v>959.112817601199</v>
      </c>
      <c r="DM14" s="49" t="n">
        <f aca="false">DL14*0.32</f>
        <v>306.916101632384</v>
      </c>
      <c r="DN14" s="51" t="n">
        <f aca="false">DN13</f>
        <v>2500</v>
      </c>
      <c r="DO14" s="52" t="n">
        <f aca="false">AA6</f>
        <v>1534.57850434665</v>
      </c>
      <c r="DP14" s="53" t="n">
        <f aca="false">DO14*0.32</f>
        <v>491.065121390928</v>
      </c>
      <c r="DQ14" s="49" t="n">
        <f aca="false">DQ13</f>
        <v>2500.08333333333</v>
      </c>
      <c r="DR14" s="50" t="n">
        <f aca="false">AB6</f>
        <v>2110.04419109211</v>
      </c>
      <c r="DS14" s="49" t="n">
        <f aca="false">DR14*0.32</f>
        <v>675.214141149475</v>
      </c>
      <c r="DU14" s="0" t="n">
        <f aca="false">DU15+1</f>
        <v>1073</v>
      </c>
      <c r="DV14" s="47" t="n">
        <v>1997</v>
      </c>
      <c r="DW14" s="48" t="n">
        <v>1</v>
      </c>
      <c r="DX14" s="49" t="n">
        <f aca="false">BX14*100/FX651</f>
        <v>1249.75223359511</v>
      </c>
      <c r="DY14" s="50" t="n">
        <f aca="false">BY14*100/FY651</f>
        <v>2486.69034331135</v>
      </c>
      <c r="DZ14" s="49" t="n">
        <f aca="false">BZ14*100/FY651</f>
        <v>795.740909859632</v>
      </c>
      <c r="EA14" s="51" t="n">
        <f aca="false">CA14*100/FX651</f>
        <v>1536.85747644804</v>
      </c>
      <c r="EB14" s="52" t="n">
        <f aca="false">CB14*100/FY651</f>
        <v>3057.9570438018</v>
      </c>
      <c r="EC14" s="53" t="n">
        <f aca="false">CC14*100/FY651</f>
        <v>978.546254016575</v>
      </c>
      <c r="ED14" s="49" t="n">
        <f aca="false">CD14*100/FX651</f>
        <v>2051.95805921359</v>
      </c>
      <c r="EE14" s="50" t="n">
        <f aca="false">CE14*100/FY651</f>
        <v>4082.87671232877</v>
      </c>
      <c r="EF14" s="49" t="n">
        <f aca="false">CF14*100/FY651</f>
        <v>1306.52054794521</v>
      </c>
      <c r="EG14" s="51" t="n">
        <f aca="false">CG14*100/FX651</f>
        <v>3073.71495289608</v>
      </c>
      <c r="EH14" s="52" t="n">
        <f aca="false">CH14*100/FY651</f>
        <v>6115.91408760359</v>
      </c>
      <c r="EI14" s="53" t="n">
        <f aca="false">CI14*100/FY651</f>
        <v>1957.09250803315</v>
      </c>
      <c r="EJ14" s="49" t="n">
        <f aca="false">CJ14*100/FX651</f>
        <v>5129.89514803398</v>
      </c>
      <c r="EK14" s="50" t="n">
        <f aca="false">CK14*100/FY651</f>
        <v>10207.1917808219</v>
      </c>
      <c r="EL14" s="49" t="n">
        <f aca="false">CL14*100/FY651</f>
        <v>3266.30136986302</v>
      </c>
      <c r="EM14" s="51" t="n">
        <f aca="false">CM14*100/FX651</f>
        <v>7177.63107132327</v>
      </c>
      <c r="EN14" s="52" t="n">
        <f aca="false">CN14*100/FY651</f>
        <v>14281.6675122611</v>
      </c>
      <c r="EO14" s="53" t="n">
        <f aca="false">CO14*100/FY651</f>
        <v>4570.13360392356</v>
      </c>
      <c r="EP14" s="49" t="n">
        <f aca="false">CP14*100/FX651</f>
        <v>10255.5681601437</v>
      </c>
      <c r="EQ14" s="50" t="n">
        <f aca="false">CQ14*100/FY651</f>
        <v>20405.9825807543</v>
      </c>
      <c r="ER14" s="49" t="n">
        <f aca="false">CR14*100/FY651</f>
        <v>6529.91442584137</v>
      </c>
      <c r="ES14" s="51" t="n">
        <f aca="false">CS14*100/FX651</f>
        <v>15389.6854441019</v>
      </c>
      <c r="ET14" s="52" t="n">
        <f aca="false">CT14*100/FY651</f>
        <v>30621.5753424658</v>
      </c>
      <c r="EU14" s="53" t="n">
        <f aca="false">CU14*100/FY651</f>
        <v>9798.90410958905</v>
      </c>
      <c r="EV14" s="49" t="n">
        <f aca="false">CV14*100/FX651</f>
        <v>19252.9398148436</v>
      </c>
      <c r="EW14" s="50" t="n">
        <f aca="false">CW14*100/FY651</f>
        <v>38308.4728564181</v>
      </c>
      <c r="EX14" s="49" t="n">
        <f aca="false">CX14*100/FY651</f>
        <v>12258.7113140538</v>
      </c>
      <c r="EY14" s="51" t="n">
        <f aca="false">CY14*100/FX651</f>
        <v>19252.9398148436</v>
      </c>
      <c r="EZ14" s="52" t="n">
        <f aca="false">CZ14*100/FY651</f>
        <v>38308.4728564181</v>
      </c>
      <c r="FA14" s="53" t="n">
        <f aca="false">DA14*100/FY651</f>
        <v>12258.7113140538</v>
      </c>
      <c r="FB14" s="0" t="n">
        <f aca="false">FB15+1</f>
        <v>1022</v>
      </c>
      <c r="FC14" s="54" t="n">
        <v>2009</v>
      </c>
      <c r="FD14" s="55" t="n">
        <v>4</v>
      </c>
      <c r="FE14" s="49" t="n">
        <f aca="false">DE14*100/FX804</f>
        <v>3470.15118648454</v>
      </c>
      <c r="FF14" s="50" t="n">
        <f aca="false">DF14*100/FY804</f>
        <v>1873.41675377802</v>
      </c>
      <c r="FG14" s="49" t="n">
        <f aca="false">DG14*100/FX804</f>
        <v>284.012073128221</v>
      </c>
      <c r="FH14" s="51" t="n">
        <f aca="false">DH14*100/FX804</f>
        <v>3470.15118648454</v>
      </c>
      <c r="FI14" s="52" t="n">
        <f aca="false">DI14*100/FY804</f>
        <v>2622.76779923285</v>
      </c>
      <c r="FJ14" s="53" t="n">
        <f aca="false">DJ14*100/FX804</f>
        <v>397.614528903867</v>
      </c>
      <c r="FK14" s="49" t="n">
        <f aca="false">DK14*100/FX804</f>
        <v>2313.43412432303</v>
      </c>
      <c r="FL14" s="50" t="n">
        <f aca="false">DL14*100/FY804</f>
        <v>3746.83350755605</v>
      </c>
      <c r="FM14" s="49" t="n">
        <f aca="false">DM14*100/FX804</f>
        <v>568.024146256441</v>
      </c>
      <c r="FN14" s="56" t="n">
        <f aca="false">DN14*100/FX804</f>
        <v>4626.86824864606</v>
      </c>
      <c r="FO14" s="52" t="n">
        <f aca="false">DO14*100/FY804</f>
        <v>5994.92578406147</v>
      </c>
      <c r="FP14" s="53" t="n">
        <f aca="false">DP14*100/FX804</f>
        <v>908.837447272482</v>
      </c>
      <c r="FQ14" s="49" t="n">
        <f aca="false">DQ14*100/FX804</f>
        <v>4627.02247758768</v>
      </c>
      <c r="FR14" s="50" t="n">
        <f aca="false">DR14*100/FY804</f>
        <v>8243.01806056692</v>
      </c>
      <c r="FS14" s="49" t="n">
        <f aca="false">DS14*100/FX804</f>
        <v>1249.65074828853</v>
      </c>
      <c r="FV14" s="12" t="n">
        <f aca="false">FV26-1</f>
        <v>1944</v>
      </c>
      <c r="FW14" s="12" t="n">
        <v>9.46533914210213E-013</v>
      </c>
      <c r="FX14" s="12" t="n">
        <f aca="false">FW14*100/204.803696158069</f>
        <v>4.62166421781603E-013</v>
      </c>
      <c r="FY14" s="12"/>
      <c r="FZ14" s="12"/>
      <c r="GB14" s="13"/>
    </row>
    <row r="15" customFormat="false" ht="25.55" hidden="false" customHeight="false" outlineLevel="0" collapsed="false">
      <c r="A15" s="58" t="s">
        <v>151</v>
      </c>
      <c r="B15" s="59" t="n">
        <v>41674</v>
      </c>
      <c r="C15" s="60" t="s">
        <v>152</v>
      </c>
      <c r="D15" s="61" t="n">
        <v>0.1131</v>
      </c>
      <c r="E15" s="62" t="n">
        <v>2757.13</v>
      </c>
      <c r="F15" s="62" t="n">
        <v>20199.25</v>
      </c>
      <c r="G15" s="62" t="n">
        <v>959.01</v>
      </c>
      <c r="H15" s="62" t="n">
        <v>31167.56</v>
      </c>
      <c r="I15" s="62" t="n">
        <v>1302.58</v>
      </c>
      <c r="K15" s="62" t="n">
        <f aca="false">I15*100/FX856</f>
        <v>1453.25376828075</v>
      </c>
      <c r="L15" s="62" t="n">
        <f aca="false">I15*100/FY856</f>
        <v>1526.7259749704</v>
      </c>
      <c r="M15" s="62" t="n">
        <f aca="false">E15*100/FX856</f>
        <v>3076.05641276535</v>
      </c>
      <c r="N15" s="62" t="n">
        <f aca="false">E15*100/FY856</f>
        <v>3231.57271520379</v>
      </c>
      <c r="P15" s="63" t="n">
        <f aca="false">E15/3</f>
        <v>919.043333333334</v>
      </c>
      <c r="Q15" s="64" t="n">
        <f aca="false">5*P15</f>
        <v>4595.21666666667</v>
      </c>
      <c r="R15" s="65" t="n">
        <f aca="false">P15*7</f>
        <v>6433.30333333333</v>
      </c>
      <c r="S15" s="65" t="n">
        <f aca="false">P15*10</f>
        <v>9190.43333333334</v>
      </c>
      <c r="T15" s="65" t="n">
        <f aca="false">P15*16</f>
        <v>14704.6933333333</v>
      </c>
      <c r="U15" s="65" t="n">
        <f aca="false">P15*22</f>
        <v>20218.9533333333</v>
      </c>
      <c r="V15" s="62"/>
      <c r="X15" s="64" t="n">
        <v>1598.333683</v>
      </c>
      <c r="Y15" s="65" t="n">
        <v>2237.653799</v>
      </c>
      <c r="Z15" s="65" t="n">
        <v>3196.667366</v>
      </c>
      <c r="AA15" s="65" t="n">
        <v>5114.661107</v>
      </c>
      <c r="AB15" s="65" t="n">
        <v>7032.654848</v>
      </c>
      <c r="AD15" s="65" t="n">
        <f aca="false">X15*32/100</f>
        <v>511.46677856</v>
      </c>
      <c r="AE15" s="65" t="n">
        <f aca="false">Y15*32/100</f>
        <v>716.04921568</v>
      </c>
      <c r="AF15" s="65" t="n">
        <f aca="false">Z15*32/100</f>
        <v>1022.93355712</v>
      </c>
      <c r="AG15" s="65" t="n">
        <f aca="false">AA15*32/100</f>
        <v>1636.69155424</v>
      </c>
      <c r="AH15" s="65" t="n">
        <f aca="false">AB15*32/100</f>
        <v>2250.44955136</v>
      </c>
      <c r="AL15" s="89" t="s">
        <v>39</v>
      </c>
      <c r="AM15" s="83" t="s">
        <v>153</v>
      </c>
      <c r="BJ15" s="64" t="s">
        <v>34</v>
      </c>
      <c r="BK15" s="64" t="n">
        <v>465</v>
      </c>
      <c r="BL15" s="64" t="n">
        <v>598.08</v>
      </c>
      <c r="BM15" s="64" t="n">
        <v>777.28</v>
      </c>
      <c r="BN15" s="65" t="n">
        <v>818.24</v>
      </c>
      <c r="BQ15" s="75" t="s">
        <v>149</v>
      </c>
      <c r="BR15" s="75" t="s">
        <v>154</v>
      </c>
      <c r="BS15" s="75" t="s">
        <v>155</v>
      </c>
      <c r="BT15" s="75" t="n">
        <v>390</v>
      </c>
      <c r="BV15" s="76" t="n">
        <f aca="false">BV11+1</f>
        <v>1997</v>
      </c>
      <c r="BW15" s="77" t="n">
        <f aca="false">BW11</f>
        <v>2</v>
      </c>
      <c r="BX15" s="78" t="n">
        <f aca="false">BY15</f>
        <v>312</v>
      </c>
      <c r="BY15" s="79" t="n">
        <v>312</v>
      </c>
      <c r="BZ15" s="78" t="n">
        <f aca="false">BY15*0.32</f>
        <v>99.84</v>
      </c>
      <c r="CA15" s="80" t="n">
        <f aca="false">CB15</f>
        <v>383</v>
      </c>
      <c r="CB15" s="81" t="n">
        <v>383</v>
      </c>
      <c r="CC15" s="82" t="n">
        <f aca="false">CB15*0.32</f>
        <v>122.56</v>
      </c>
      <c r="CD15" s="78" t="n">
        <f aca="false">CE15</f>
        <v>512</v>
      </c>
      <c r="CE15" s="79" t="n">
        <f aca="false">BH7</f>
        <v>512</v>
      </c>
      <c r="CF15" s="78" t="n">
        <f aca="false">CE15*0.32</f>
        <v>163.84</v>
      </c>
      <c r="CG15" s="80" t="n">
        <f aca="false">CH15</f>
        <v>766</v>
      </c>
      <c r="CH15" s="81" t="n">
        <f aca="false">BH8</f>
        <v>766</v>
      </c>
      <c r="CI15" s="82" t="n">
        <f aca="false">CH15*0.32</f>
        <v>245.12</v>
      </c>
      <c r="CJ15" s="78" t="n">
        <f aca="false">CK15</f>
        <v>1279</v>
      </c>
      <c r="CK15" s="79" t="n">
        <v>1279</v>
      </c>
      <c r="CL15" s="78" t="n">
        <f aca="false">CK15*0.32</f>
        <v>409.28</v>
      </c>
      <c r="CM15" s="80" t="n">
        <f aca="false">CN15</f>
        <v>1789</v>
      </c>
      <c r="CN15" s="81" t="n">
        <v>1789</v>
      </c>
      <c r="CO15" s="82" t="n">
        <f aca="false">CN15*0.32</f>
        <v>572.48</v>
      </c>
      <c r="CP15" s="78" t="n">
        <f aca="false">CQ15</f>
        <v>2557</v>
      </c>
      <c r="CQ15" s="79" t="n">
        <v>2557</v>
      </c>
      <c r="CR15" s="78" t="n">
        <f aca="false">CQ15*0.32</f>
        <v>818.24</v>
      </c>
      <c r="CS15" s="80" t="n">
        <f aca="false">CT15</f>
        <v>3837</v>
      </c>
      <c r="CT15" s="81" t="n">
        <v>3837</v>
      </c>
      <c r="CU15" s="82" t="n">
        <f aca="false">CT15*0.32</f>
        <v>1227.84</v>
      </c>
      <c r="CV15" s="78" t="n">
        <f aca="false">CW15</f>
        <v>4800</v>
      </c>
      <c r="CW15" s="79" t="n">
        <v>4800</v>
      </c>
      <c r="CX15" s="78" t="n">
        <f aca="false">CW15*0.32</f>
        <v>1536</v>
      </c>
      <c r="CY15" s="80" t="n">
        <f aca="false">CZ15</f>
        <v>4800</v>
      </c>
      <c r="CZ15" s="81" t="n">
        <v>4800</v>
      </c>
      <c r="DA15" s="82" t="n">
        <f aca="false">CZ15*0.32</f>
        <v>1536</v>
      </c>
      <c r="DC15" s="47" t="n">
        <f aca="false">DC11+1</f>
        <v>2010</v>
      </c>
      <c r="DD15" s="48" t="n">
        <f aca="false">DD11</f>
        <v>1</v>
      </c>
      <c r="DE15" s="49" t="n">
        <f aca="false">DE14</f>
        <v>1875</v>
      </c>
      <c r="DF15" s="50" t="n">
        <f aca="false">DF14</f>
        <v>479.5564088006</v>
      </c>
      <c r="DG15" s="49" t="n">
        <f aca="false">DF15*0.32</f>
        <v>153.458050816192</v>
      </c>
      <c r="DH15" s="51" t="n">
        <f aca="false">DH14</f>
        <v>1875</v>
      </c>
      <c r="DI15" s="52" t="n">
        <f aca="false">DI14</f>
        <v>671.37496469031</v>
      </c>
      <c r="DJ15" s="53" t="n">
        <f aca="false">DI15*0.32</f>
        <v>214.839988700899</v>
      </c>
      <c r="DK15" s="49" t="n">
        <f aca="false">DK14</f>
        <v>1250</v>
      </c>
      <c r="DL15" s="50" t="n">
        <f aca="false">DL14</f>
        <v>959.112817601199</v>
      </c>
      <c r="DM15" s="49" t="n">
        <f aca="false">DL15*0.32</f>
        <v>306.916101632384</v>
      </c>
      <c r="DN15" s="51" t="n">
        <f aca="false">DN14</f>
        <v>2500</v>
      </c>
      <c r="DO15" s="52" t="n">
        <f aca="false">DO14</f>
        <v>1534.57850434665</v>
      </c>
      <c r="DP15" s="53" t="n">
        <f aca="false">DO15*0.32</f>
        <v>491.065121390928</v>
      </c>
      <c r="DQ15" s="49" t="n">
        <f aca="false">DQ14</f>
        <v>2500.08333333333</v>
      </c>
      <c r="DR15" s="50" t="n">
        <f aca="false">DR14</f>
        <v>2110.04419109211</v>
      </c>
      <c r="DS15" s="49" t="n">
        <f aca="false">DR15*0.32</f>
        <v>675.214141149475</v>
      </c>
      <c r="DU15" s="0" t="n">
        <f aca="false">DU16+1</f>
        <v>1072</v>
      </c>
      <c r="DV15" s="54" t="n">
        <v>1997</v>
      </c>
      <c r="DW15" s="55" t="n">
        <v>2</v>
      </c>
      <c r="DX15" s="49" t="n">
        <f aca="false">BX15*100/FX654</f>
        <v>1329.32530538293</v>
      </c>
      <c r="DY15" s="50" t="n">
        <f aca="false">BY15*100/FY654</f>
        <v>2621.1060375444</v>
      </c>
      <c r="DZ15" s="49" t="n">
        <f aca="false">BZ15*100/FY654</f>
        <v>838.753932014207</v>
      </c>
      <c r="EA15" s="51" t="n">
        <f aca="false">CA15*100/FX654</f>
        <v>1631.83202551815</v>
      </c>
      <c r="EB15" s="52" t="n">
        <f aca="false">CB15*100/FY654</f>
        <v>3217.57568070354</v>
      </c>
      <c r="EC15" s="53" t="n">
        <f aca="false">CC15*100/FY654</f>
        <v>1029.62421782513</v>
      </c>
      <c r="ED15" s="49" t="n">
        <f aca="false">CD15*100/FX654</f>
        <v>2181.45691139762</v>
      </c>
      <c r="EE15" s="50" t="n">
        <f aca="false">CE15*100/FY654</f>
        <v>4301.30221545747</v>
      </c>
      <c r="EF15" s="49" t="n">
        <f aca="false">CF15*100/FY654</f>
        <v>1376.41670894639</v>
      </c>
      <c r="EG15" s="51" t="n">
        <f aca="false">CG15*100/FX654</f>
        <v>3263.66405103629</v>
      </c>
      <c r="EH15" s="52" t="n">
        <f aca="false">CH15*100/FY654</f>
        <v>6435.15136140708</v>
      </c>
      <c r="EI15" s="53" t="n">
        <f aca="false">CI15*100/FY654</f>
        <v>2059.24843565026</v>
      </c>
      <c r="EJ15" s="49" t="n">
        <f aca="false">CJ15*100/FX654</f>
        <v>5449.38162046399</v>
      </c>
      <c r="EK15" s="50" t="n">
        <f aca="false">CK15*100/FY654</f>
        <v>10744.8545577541</v>
      </c>
      <c r="EL15" s="49" t="n">
        <f aca="false">CL15*100/FY654</f>
        <v>3438.35345848132</v>
      </c>
      <c r="EM15" s="51" t="n">
        <f aca="false">CM15*100/FX654</f>
        <v>7622.31721580147</v>
      </c>
      <c r="EN15" s="52" t="n">
        <f aca="false">CN15*100/FY654</f>
        <v>15029.3548114325</v>
      </c>
      <c r="EO15" s="53" t="n">
        <f aca="false">CO15*100/FY654</f>
        <v>4809.39353965839</v>
      </c>
      <c r="EP15" s="49" t="n">
        <f aca="false">CP15*100/FX654</f>
        <v>10894.5025828979</v>
      </c>
      <c r="EQ15" s="50" t="n">
        <f aca="false">CQ15*100/FY654</f>
        <v>21481.3081346187</v>
      </c>
      <c r="ER15" s="49" t="n">
        <f aca="false">CR15*100/FY654</f>
        <v>6874.01860307797</v>
      </c>
      <c r="ES15" s="51" t="n">
        <f aca="false">CS15*100/FX654</f>
        <v>16348.144861392</v>
      </c>
      <c r="ET15" s="52" t="n">
        <f aca="false">CT15*100/FY654</f>
        <v>32234.5636732623</v>
      </c>
      <c r="EU15" s="53" t="n">
        <f aca="false">CU15*100/FY654</f>
        <v>10315.0603754439</v>
      </c>
      <c r="EV15" s="49" t="n">
        <f aca="false">CV15*100/FX654</f>
        <v>20451.1585443527</v>
      </c>
      <c r="EW15" s="50" t="n">
        <f aca="false">CW15*100/FY654</f>
        <v>40324.7082699138</v>
      </c>
      <c r="EX15" s="49" t="n">
        <f aca="false">CX15*100/FY654</f>
        <v>12903.9066463724</v>
      </c>
      <c r="EY15" s="51" t="n">
        <f aca="false">CY15*100/FX654</f>
        <v>20451.1585443527</v>
      </c>
      <c r="EZ15" s="52" t="n">
        <f aca="false">CZ15*100/FY654</f>
        <v>40324.7082699138</v>
      </c>
      <c r="FA15" s="53" t="n">
        <f aca="false">DA15*100/FY654</f>
        <v>12903.9066463724</v>
      </c>
      <c r="FB15" s="0" t="n">
        <f aca="false">FB16+1</f>
        <v>1021</v>
      </c>
      <c r="FC15" s="47" t="n">
        <v>2010</v>
      </c>
      <c r="FD15" s="48" t="n">
        <v>1</v>
      </c>
      <c r="FE15" s="49" t="n">
        <f aca="false">DE15*100/FX807</f>
        <v>3360.81682387869</v>
      </c>
      <c r="FF15" s="50" t="n">
        <f aca="false">DF15*100/FY807</f>
        <v>1873.41675377802</v>
      </c>
      <c r="FG15" s="49" t="n">
        <f aca="false">DG15*100/FX807</f>
        <v>275.063679436101</v>
      </c>
      <c r="FH15" s="51" t="n">
        <f aca="false">DH15*100/FX807</f>
        <v>3360.81682387869</v>
      </c>
      <c r="FI15" s="52" t="n">
        <f aca="false">DI15*100/FY807</f>
        <v>2622.76779923285</v>
      </c>
      <c r="FJ15" s="53" t="n">
        <f aca="false">DJ15*100/FX807</f>
        <v>385.086852516208</v>
      </c>
      <c r="FK15" s="49" t="n">
        <f aca="false">DK15*100/FX807</f>
        <v>2240.54454925246</v>
      </c>
      <c r="FL15" s="50" t="n">
        <f aca="false">DL15*100/FY807</f>
        <v>3746.83350755605</v>
      </c>
      <c r="FM15" s="49" t="n">
        <f aca="false">DM15*100/FX807</f>
        <v>550.127358872201</v>
      </c>
      <c r="FN15" s="56" t="n">
        <f aca="false">DN15*100/FX807</f>
        <v>4481.08909850492</v>
      </c>
      <c r="FO15" s="52" t="n">
        <f aca="false">DO15*100/FY807</f>
        <v>5994.92578406147</v>
      </c>
      <c r="FP15" s="53" t="n">
        <f aca="false">DP15*100/FX807</f>
        <v>880.202624848354</v>
      </c>
      <c r="FQ15" s="49" t="n">
        <f aca="false">DQ15*100/FX807</f>
        <v>4481.23846814154</v>
      </c>
      <c r="FR15" s="50" t="n">
        <f aca="false">DR15*100/FY807</f>
        <v>8243.01806056692</v>
      </c>
      <c r="FS15" s="49" t="n">
        <f aca="false">DS15*100/FX807</f>
        <v>1210.27789082451</v>
      </c>
      <c r="FV15" s="35" t="n">
        <f aca="false">FV27-1</f>
        <v>1944</v>
      </c>
      <c r="FW15" s="35" t="n">
        <v>9.48472310694891E-013</v>
      </c>
      <c r="FX15" s="35" t="n">
        <f aca="false">FW15*100/204.803696158069</f>
        <v>4.6311288735866E-013</v>
      </c>
      <c r="FY15" s="35"/>
      <c r="FZ15" s="35"/>
      <c r="GB15" s="13"/>
    </row>
    <row r="16" customFormat="false" ht="61.65" hidden="false" customHeight="false" outlineLevel="0" collapsed="false">
      <c r="A16" s="67" t="s">
        <v>156</v>
      </c>
      <c r="B16" s="68" t="n">
        <v>41871</v>
      </c>
      <c r="C16" s="69" t="s">
        <v>157</v>
      </c>
      <c r="D16" s="70" t="n">
        <v>0.1721</v>
      </c>
      <c r="E16" s="92" t="n">
        <v>3231.63</v>
      </c>
      <c r="F16" s="71" t="n">
        <v>23675.54</v>
      </c>
      <c r="G16" s="71" t="n">
        <v>1124.06</v>
      </c>
      <c r="H16" s="71" t="n">
        <v>36531.48</v>
      </c>
      <c r="I16" s="71" t="n">
        <v>1526.75</v>
      </c>
      <c r="K16" s="71" t="n">
        <f aca="false">I16*100/FX862</f>
        <v>1563.12520823055</v>
      </c>
      <c r="L16" s="71" t="n">
        <f aca="false">I16*100/FY862</f>
        <v>1526.75</v>
      </c>
      <c r="M16" s="71" t="n">
        <f aca="false">E16*100/FX862</f>
        <v>3308.62440915284</v>
      </c>
      <c r="N16" s="71" t="n">
        <f aca="false">E16*100/FY862</f>
        <v>3231.63</v>
      </c>
      <c r="P16" s="72" t="n">
        <f aca="false">E16/3</f>
        <v>1077.21</v>
      </c>
      <c r="Q16" s="73" t="n">
        <f aca="false">5*P16</f>
        <v>5386.05</v>
      </c>
      <c r="R16" s="73" t="n">
        <f aca="false">P16*7</f>
        <v>7540.47</v>
      </c>
      <c r="S16" s="74" t="n">
        <f aca="false">P16*10</f>
        <v>10772.1</v>
      </c>
      <c r="T16" s="74" t="n">
        <f aca="false">P16*16</f>
        <v>17235.36</v>
      </c>
      <c r="U16" s="74" t="n">
        <f aca="false">P16*22</f>
        <v>23698.62</v>
      </c>
      <c r="V16" s="71"/>
      <c r="X16" s="73" t="n">
        <v>1873.4069098443</v>
      </c>
      <c r="Y16" s="73" t="n">
        <v>2622.7540178079</v>
      </c>
      <c r="Z16" s="74" t="n">
        <v>3746.8138196886</v>
      </c>
      <c r="AA16" s="74" t="n">
        <v>5994.8942835147</v>
      </c>
      <c r="AB16" s="74" t="n">
        <v>8242.9747473408</v>
      </c>
      <c r="AD16" s="74" t="n">
        <f aca="false">X16*32/100</f>
        <v>599.490211150176</v>
      </c>
      <c r="AE16" s="74" t="n">
        <f aca="false">Y16*32/100</f>
        <v>839.281285698528</v>
      </c>
      <c r="AF16" s="74" t="n">
        <f aca="false">Z16*32/100</f>
        <v>1198.98042230035</v>
      </c>
      <c r="AG16" s="74" t="n">
        <f aca="false">AA16*32/100</f>
        <v>1918.3661707247</v>
      </c>
      <c r="AH16" s="74" t="n">
        <f aca="false">AB16*32/100</f>
        <v>2637.75191914906</v>
      </c>
      <c r="AL16" s="89" t="s">
        <v>40</v>
      </c>
      <c r="AM16" s="83" t="s">
        <v>158</v>
      </c>
      <c r="BD16" s="83" t="s">
        <v>90</v>
      </c>
      <c r="BE16" s="83"/>
      <c r="BJ16" s="73" t="s">
        <v>159</v>
      </c>
      <c r="BK16" s="73" t="n">
        <v>510</v>
      </c>
      <c r="BL16" s="73" t="n">
        <v>654.15</v>
      </c>
      <c r="BM16" s="73" t="n">
        <v>850.15</v>
      </c>
      <c r="BN16" s="74" t="n">
        <v>894.95</v>
      </c>
      <c r="BQ16" s="58" t="s">
        <v>154</v>
      </c>
      <c r="BR16" s="58" t="s">
        <v>160</v>
      </c>
      <c r="BS16" s="58" t="s">
        <v>161</v>
      </c>
      <c r="BT16" s="58" t="n">
        <v>470</v>
      </c>
      <c r="BV16" s="47" t="n">
        <f aca="false">BV12+1</f>
        <v>1997</v>
      </c>
      <c r="BW16" s="48" t="n">
        <f aca="false">BW12</f>
        <v>3</v>
      </c>
      <c r="BX16" s="49" t="n">
        <f aca="false">BY16</f>
        <v>312</v>
      </c>
      <c r="BY16" s="50" t="n">
        <f aca="false">BY15</f>
        <v>312</v>
      </c>
      <c r="BZ16" s="49" t="n">
        <f aca="false">BY16*0.32</f>
        <v>99.84</v>
      </c>
      <c r="CA16" s="51" t="n">
        <f aca="false">CB16</f>
        <v>383</v>
      </c>
      <c r="CB16" s="52" t="n">
        <f aca="false">CB15</f>
        <v>383</v>
      </c>
      <c r="CC16" s="53" t="n">
        <f aca="false">CB16*0.32</f>
        <v>122.56</v>
      </c>
      <c r="CD16" s="49" t="n">
        <f aca="false">CE16</f>
        <v>512</v>
      </c>
      <c r="CE16" s="50" t="n">
        <f aca="false">CE15</f>
        <v>512</v>
      </c>
      <c r="CF16" s="49" t="n">
        <f aca="false">CE16*0.32</f>
        <v>163.84</v>
      </c>
      <c r="CG16" s="51" t="n">
        <f aca="false">CH16</f>
        <v>766</v>
      </c>
      <c r="CH16" s="52" t="n">
        <f aca="false">CH15</f>
        <v>766</v>
      </c>
      <c r="CI16" s="53" t="n">
        <f aca="false">CH16*0.32</f>
        <v>245.12</v>
      </c>
      <c r="CJ16" s="49" t="n">
        <f aca="false">CK16</f>
        <v>1279</v>
      </c>
      <c r="CK16" s="50" t="n">
        <f aca="false">CK15</f>
        <v>1279</v>
      </c>
      <c r="CL16" s="49" t="n">
        <f aca="false">CK16*0.32</f>
        <v>409.28</v>
      </c>
      <c r="CM16" s="51" t="n">
        <f aca="false">CN16</f>
        <v>1789</v>
      </c>
      <c r="CN16" s="52" t="n">
        <f aca="false">CN15</f>
        <v>1789</v>
      </c>
      <c r="CO16" s="53" t="n">
        <f aca="false">CN16*0.32</f>
        <v>572.48</v>
      </c>
      <c r="CP16" s="49" t="n">
        <f aca="false">CQ16</f>
        <v>2557</v>
      </c>
      <c r="CQ16" s="50" t="n">
        <f aca="false">CQ15</f>
        <v>2557</v>
      </c>
      <c r="CR16" s="49" t="n">
        <f aca="false">CQ16*0.32</f>
        <v>818.24</v>
      </c>
      <c r="CS16" s="51" t="n">
        <f aca="false">CT16</f>
        <v>3837</v>
      </c>
      <c r="CT16" s="52" t="n">
        <f aca="false">CT15</f>
        <v>3837</v>
      </c>
      <c r="CU16" s="53" t="n">
        <f aca="false">CT16*0.32</f>
        <v>1227.84</v>
      </c>
      <c r="CV16" s="49" t="n">
        <f aca="false">CW16</f>
        <v>4800</v>
      </c>
      <c r="CW16" s="50" t="n">
        <f aca="false">CW15</f>
        <v>4800</v>
      </c>
      <c r="CX16" s="49" t="n">
        <f aca="false">CW16*0.32</f>
        <v>1536</v>
      </c>
      <c r="CY16" s="51" t="n">
        <f aca="false">CZ16</f>
        <v>4800</v>
      </c>
      <c r="CZ16" s="52" t="n">
        <f aca="false">CZ15</f>
        <v>4800</v>
      </c>
      <c r="DA16" s="53" t="n">
        <f aca="false">CZ16*0.32</f>
        <v>1536</v>
      </c>
      <c r="DC16" s="54" t="n">
        <f aca="false">DC12+1</f>
        <v>2010</v>
      </c>
      <c r="DD16" s="55" t="n">
        <f aca="false">DD12</f>
        <v>2</v>
      </c>
      <c r="DE16" s="49" t="n">
        <f aca="false">DE15</f>
        <v>1875</v>
      </c>
      <c r="DF16" s="50" t="n">
        <f aca="false">X7</f>
        <v>518.927989963129</v>
      </c>
      <c r="DG16" s="49" t="n">
        <f aca="false">DF16*0.32</f>
        <v>166.056956788201</v>
      </c>
      <c r="DH16" s="51" t="n">
        <f aca="false">DH15</f>
        <v>1875</v>
      </c>
      <c r="DI16" s="52" t="n">
        <f aca="false">Y7</f>
        <v>726.494849291385</v>
      </c>
      <c r="DJ16" s="53" t="n">
        <f aca="false">DI16*0.32</f>
        <v>232.478351773243</v>
      </c>
      <c r="DK16" s="49" t="n">
        <f aca="false">DK15</f>
        <v>1250</v>
      </c>
      <c r="DL16" s="50" t="n">
        <f aca="false">Z7</f>
        <v>1037.85597992626</v>
      </c>
      <c r="DM16" s="49" t="n">
        <f aca="false">DL16*0.32</f>
        <v>332.113913576403</v>
      </c>
      <c r="DN16" s="51" t="n">
        <f aca="false">DN15</f>
        <v>2500</v>
      </c>
      <c r="DO16" s="52" t="n">
        <f aca="false">AA7</f>
        <v>1660.56739955352</v>
      </c>
      <c r="DP16" s="53" t="n">
        <f aca="false">DO16*0.32</f>
        <v>531.381567857127</v>
      </c>
      <c r="DQ16" s="49" t="n">
        <f aca="false">DQ15</f>
        <v>2500.08333333333</v>
      </c>
      <c r="DR16" s="50" t="n">
        <f aca="false">AB7</f>
        <v>2283.27881918077</v>
      </c>
      <c r="DS16" s="49" t="n">
        <f aca="false">DR16*0.32</f>
        <v>730.649222137846</v>
      </c>
      <c r="DU16" s="0" t="n">
        <f aca="false">DU17+1</f>
        <v>1071</v>
      </c>
      <c r="DV16" s="47" t="n">
        <v>1997</v>
      </c>
      <c r="DW16" s="48" t="n">
        <v>3</v>
      </c>
      <c r="DX16" s="49" t="n">
        <f aca="false">BX16*100/FX657</f>
        <v>1321.19040961046</v>
      </c>
      <c r="DY16" s="50" t="n">
        <f aca="false">BY16*100/FY657</f>
        <v>2621.1060375444</v>
      </c>
      <c r="DZ16" s="49" t="n">
        <f aca="false">BZ16*100/FY657</f>
        <v>838.753932014207</v>
      </c>
      <c r="EA16" s="51" t="n">
        <f aca="false">CA16*100/FX657</f>
        <v>1621.84591948977</v>
      </c>
      <c r="EB16" s="52" t="n">
        <f aca="false">CB16*100/FY657</f>
        <v>3217.57568070354</v>
      </c>
      <c r="EC16" s="53" t="n">
        <f aca="false">CC16*100/FY657</f>
        <v>1029.62421782513</v>
      </c>
      <c r="ED16" s="49" t="n">
        <f aca="false">CD16*100/FX657</f>
        <v>2168.10733884794</v>
      </c>
      <c r="EE16" s="50" t="n">
        <f aca="false">CE16*100/FY657</f>
        <v>4301.30221545747</v>
      </c>
      <c r="EF16" s="49" t="n">
        <f aca="false">CF16*100/FY657</f>
        <v>1376.41670894639</v>
      </c>
      <c r="EG16" s="51" t="n">
        <f aca="false">CG16*100/FX657</f>
        <v>3243.69183897954</v>
      </c>
      <c r="EH16" s="52" t="n">
        <f aca="false">CH16*100/FY657</f>
        <v>6435.15136140708</v>
      </c>
      <c r="EI16" s="53" t="n">
        <f aca="false">CI16*100/FY657</f>
        <v>2059.24843565026</v>
      </c>
      <c r="EJ16" s="49" t="n">
        <f aca="false">CJ16*100/FX657</f>
        <v>5416.03376247366</v>
      </c>
      <c r="EK16" s="50" t="n">
        <f aca="false">CK16*100/FY657</f>
        <v>10744.8545577541</v>
      </c>
      <c r="EL16" s="49" t="n">
        <f aca="false">CL16*100/FY657</f>
        <v>3438.35345848132</v>
      </c>
      <c r="EM16" s="51" t="n">
        <f aca="false">CM16*100/FX657</f>
        <v>7575.67193202923</v>
      </c>
      <c r="EN16" s="52" t="n">
        <f aca="false">CN16*100/FY657</f>
        <v>15029.3548114325</v>
      </c>
      <c r="EO16" s="53" t="n">
        <f aca="false">CO16*100/FY657</f>
        <v>4809.39353965839</v>
      </c>
      <c r="EP16" s="49" t="n">
        <f aca="false">CP16*100/FX657</f>
        <v>10827.8329403011</v>
      </c>
      <c r="EQ16" s="50" t="n">
        <f aca="false">CQ16*100/FY657</f>
        <v>21481.3081346187</v>
      </c>
      <c r="ER16" s="49" t="n">
        <f aca="false">CR16*100/FY657</f>
        <v>6874.01860307797</v>
      </c>
      <c r="ES16" s="51" t="n">
        <f aca="false">CS16*100/FX657</f>
        <v>16248.101287421</v>
      </c>
      <c r="ET16" s="52" t="n">
        <f aca="false">CT16*100/FY657</f>
        <v>32234.5636732623</v>
      </c>
      <c r="EU16" s="53" t="n">
        <f aca="false">CU16*100/FY657</f>
        <v>10315.0603754439</v>
      </c>
      <c r="EV16" s="49" t="n">
        <f aca="false">CV16*100/FX657</f>
        <v>20326.0063016994</v>
      </c>
      <c r="EW16" s="50" t="n">
        <f aca="false">CW16*100/FY657</f>
        <v>40324.7082699138</v>
      </c>
      <c r="EX16" s="49" t="n">
        <f aca="false">CX16*100/FY657</f>
        <v>12903.9066463724</v>
      </c>
      <c r="EY16" s="51" t="n">
        <f aca="false">CY16*100/FX657</f>
        <v>20326.0063016994</v>
      </c>
      <c r="EZ16" s="52" t="n">
        <f aca="false">CZ16*100/FY657</f>
        <v>40324.7082699138</v>
      </c>
      <c r="FA16" s="53" t="n">
        <f aca="false">DA16*100/FY657</f>
        <v>12903.9066463724</v>
      </c>
      <c r="FB16" s="0" t="n">
        <f aca="false">FB17+1</f>
        <v>1020</v>
      </c>
      <c r="FC16" s="54" t="n">
        <v>2010</v>
      </c>
      <c r="FD16" s="55" t="n">
        <v>2</v>
      </c>
      <c r="FE16" s="49" t="n">
        <f aca="false">DE16*100/FX810</f>
        <v>3271.20649370797</v>
      </c>
      <c r="FF16" s="50" t="n">
        <f aca="false">DF16*100/FY810</f>
        <v>1873.42394752966</v>
      </c>
      <c r="FG16" s="49" t="n">
        <f aca="false">DG16*100/FX810</f>
        <v>289.710184197839</v>
      </c>
      <c r="FH16" s="51" t="n">
        <f aca="false">DH16*100/FX810</f>
        <v>3271.20649370797</v>
      </c>
      <c r="FI16" s="52" t="n">
        <f aca="false">DI16*100/FY810</f>
        <v>2622.77787042502</v>
      </c>
      <c r="FJ16" s="53" t="n">
        <f aca="false">DJ16*100/FX810</f>
        <v>405.591836782485</v>
      </c>
      <c r="FK16" s="49" t="n">
        <f aca="false">DK16*100/FX810</f>
        <v>2180.80432913865</v>
      </c>
      <c r="FL16" s="50" t="n">
        <f aca="false">DL16*100/FY810</f>
        <v>3746.84789505933</v>
      </c>
      <c r="FM16" s="49" t="n">
        <f aca="false">DM16*100/FX810</f>
        <v>579.42036839568</v>
      </c>
      <c r="FN16" s="56" t="n">
        <f aca="false">DN16*100/FX810</f>
        <v>4361.6086582773</v>
      </c>
      <c r="FO16" s="52" t="n">
        <f aca="false">DO16*100/FY810</f>
        <v>5994.94880403669</v>
      </c>
      <c r="FP16" s="53" t="n">
        <f aca="false">DP16*100/FX810</f>
        <v>927.071378885844</v>
      </c>
      <c r="FQ16" s="49" t="n">
        <f aca="false">DQ16*100/FX810</f>
        <v>4361.75404523257</v>
      </c>
      <c r="FR16" s="50" t="n">
        <f aca="false">DR16*100/FY810</f>
        <v>8243.049713014</v>
      </c>
      <c r="FS16" s="49" t="n">
        <f aca="false">DS16*100/FX810</f>
        <v>1274.722389376</v>
      </c>
      <c r="FV16" s="57" t="n">
        <f aca="false">FV28-1</f>
        <v>1944</v>
      </c>
      <c r="FW16" s="57" t="n">
        <v>9.54585714992717E-013</v>
      </c>
      <c r="FX16" s="57" t="n">
        <f aca="false">FW16*100/204.803696158069</f>
        <v>4.66097894178609E-013</v>
      </c>
      <c r="FY16" s="57"/>
      <c r="FZ16" s="57"/>
      <c r="GB16" s="13"/>
    </row>
    <row r="17" customFormat="false" ht="37.55" hidden="false" customHeight="false" outlineLevel="0" collapsed="false">
      <c r="A17" s="93" t="s">
        <v>162</v>
      </c>
      <c r="B17" s="94" t="n">
        <v>42045</v>
      </c>
      <c r="C17" s="95" t="s">
        <v>163</v>
      </c>
      <c r="D17" s="96" t="n">
        <v>0.1826</v>
      </c>
      <c r="E17" s="97" t="n">
        <v>3821.73</v>
      </c>
      <c r="F17" s="97" t="n">
        <v>27998.69</v>
      </c>
      <c r="G17" s="97" t="n">
        <v>1329.31</v>
      </c>
      <c r="H17" s="97" t="n">
        <v>43202.17</v>
      </c>
      <c r="I17" s="97" t="n">
        <v>1805.53</v>
      </c>
      <c r="K17" s="97" t="n">
        <f aca="false">I17*100/FX868</f>
        <v>1728.54168343851</v>
      </c>
      <c r="L17" s="97" t="n">
        <f aca="false">I17*100/FY868</f>
        <v>1526.74615254524</v>
      </c>
      <c r="M17" s="97" t="n">
        <f aca="false">E17*100/FX868</f>
        <v>3658.77033771106</v>
      </c>
      <c r="N17" s="97" t="n">
        <f aca="false">E17*100/FY868</f>
        <v>3231.633688483</v>
      </c>
      <c r="P17" s="85" t="n">
        <f aca="false">E17/3</f>
        <v>1273.91</v>
      </c>
      <c r="Q17" s="86" t="n">
        <f aca="false">5*P17</f>
        <v>6369.55</v>
      </c>
      <c r="R17" s="87" t="n">
        <f aca="false">P17*7</f>
        <v>8917.37</v>
      </c>
      <c r="S17" s="87" t="n">
        <f aca="false">P17*10</f>
        <v>12739.1</v>
      </c>
      <c r="T17" s="87" t="n">
        <f aca="false">P17*16</f>
        <v>20382.56</v>
      </c>
      <c r="U17" s="87" t="n">
        <f aca="false">P17*22</f>
        <v>28026.02</v>
      </c>
      <c r="V17" s="97"/>
      <c r="X17" s="86" t="n">
        <v>2215.49101158187</v>
      </c>
      <c r="Y17" s="87" t="n">
        <v>3101.66890145962</v>
      </c>
      <c r="Z17" s="87" t="n">
        <v>4430.98202316374</v>
      </c>
      <c r="AA17" s="87" t="n">
        <v>7089.56197968448</v>
      </c>
      <c r="AB17" s="87" t="n">
        <v>9748.14193620523</v>
      </c>
      <c r="AD17" s="87" t="n">
        <f aca="false">X17*32/100</f>
        <v>708.957123706198</v>
      </c>
      <c r="AE17" s="87" t="n">
        <f aca="false">Y17*32/100</f>
        <v>992.534048467078</v>
      </c>
      <c r="AF17" s="87" t="n">
        <f aca="false">Z17*32/100</f>
        <v>1417.9142474124</v>
      </c>
      <c r="AG17" s="87" t="n">
        <f aca="false">AA17*32/100</f>
        <v>2268.65983349903</v>
      </c>
      <c r="AH17" s="87" t="n">
        <f aca="false">AB17*32/100</f>
        <v>3119.40541958567</v>
      </c>
      <c r="AL17" s="89" t="s">
        <v>41</v>
      </c>
      <c r="AM17" s="83" t="s">
        <v>164</v>
      </c>
      <c r="BD17" s="83" t="s">
        <v>165</v>
      </c>
      <c r="BE17" s="83"/>
      <c r="BJ17" s="64" t="s">
        <v>35</v>
      </c>
      <c r="BK17" s="64" t="n">
        <v>697.5</v>
      </c>
      <c r="BL17" s="98" t="n">
        <v>897.28</v>
      </c>
      <c r="BM17" s="64" t="n">
        <v>1166.4</v>
      </c>
      <c r="BN17" s="65" t="n">
        <v>1227.84</v>
      </c>
      <c r="BQ17" s="75" t="s">
        <v>160</v>
      </c>
      <c r="BR17" s="75" t="s">
        <v>166</v>
      </c>
      <c r="BS17" s="75" t="s">
        <v>167</v>
      </c>
      <c r="BT17" s="75" t="n">
        <v>530</v>
      </c>
      <c r="BV17" s="54" t="n">
        <f aca="false">BV13+1</f>
        <v>1997</v>
      </c>
      <c r="BW17" s="55" t="n">
        <f aca="false">BW13</f>
        <v>4</v>
      </c>
      <c r="BX17" s="49" t="n">
        <f aca="false">BY17</f>
        <v>312</v>
      </c>
      <c r="BY17" s="50" t="n">
        <f aca="false">BY16</f>
        <v>312</v>
      </c>
      <c r="BZ17" s="49" t="n">
        <f aca="false">BY17*0.32</f>
        <v>99.84</v>
      </c>
      <c r="CA17" s="51" t="n">
        <f aca="false">CB17</f>
        <v>383</v>
      </c>
      <c r="CB17" s="52" t="n">
        <f aca="false">CB16</f>
        <v>383</v>
      </c>
      <c r="CC17" s="53" t="n">
        <f aca="false">CB17*0.32</f>
        <v>122.56</v>
      </c>
      <c r="CD17" s="49" t="n">
        <f aca="false">CE17</f>
        <v>512</v>
      </c>
      <c r="CE17" s="50" t="n">
        <f aca="false">CE16</f>
        <v>512</v>
      </c>
      <c r="CF17" s="49" t="n">
        <f aca="false">CE17*0.32</f>
        <v>163.84</v>
      </c>
      <c r="CG17" s="51" t="n">
        <f aca="false">CH17</f>
        <v>766</v>
      </c>
      <c r="CH17" s="52" t="n">
        <f aca="false">CH16</f>
        <v>766</v>
      </c>
      <c r="CI17" s="53" t="n">
        <f aca="false">CH17*0.32</f>
        <v>245.12</v>
      </c>
      <c r="CJ17" s="49" t="n">
        <f aca="false">CK17</f>
        <v>1279</v>
      </c>
      <c r="CK17" s="50" t="n">
        <f aca="false">CK16</f>
        <v>1279</v>
      </c>
      <c r="CL17" s="49" t="n">
        <f aca="false">CK17*0.32</f>
        <v>409.28</v>
      </c>
      <c r="CM17" s="51" t="n">
        <f aca="false">CN17</f>
        <v>1789</v>
      </c>
      <c r="CN17" s="52" t="n">
        <f aca="false">CN16</f>
        <v>1789</v>
      </c>
      <c r="CO17" s="53" t="n">
        <f aca="false">CN17*0.32</f>
        <v>572.48</v>
      </c>
      <c r="CP17" s="49" t="n">
        <f aca="false">CQ17</f>
        <v>2557</v>
      </c>
      <c r="CQ17" s="50" t="n">
        <f aca="false">CQ16</f>
        <v>2557</v>
      </c>
      <c r="CR17" s="49" t="n">
        <f aca="false">CQ17*0.32</f>
        <v>818.24</v>
      </c>
      <c r="CS17" s="51" t="n">
        <f aca="false">CT17</f>
        <v>3837</v>
      </c>
      <c r="CT17" s="52" t="n">
        <f aca="false">CT16</f>
        <v>3837</v>
      </c>
      <c r="CU17" s="53" t="n">
        <f aca="false">CT17*0.32</f>
        <v>1227.84</v>
      </c>
      <c r="CV17" s="49" t="n">
        <f aca="false">CW17</f>
        <v>4800</v>
      </c>
      <c r="CW17" s="50" t="n">
        <f aca="false">CW16</f>
        <v>4800</v>
      </c>
      <c r="CX17" s="49" t="n">
        <f aca="false">CW17*0.32</f>
        <v>1536</v>
      </c>
      <c r="CY17" s="51" t="n">
        <f aca="false">CZ17</f>
        <v>4800</v>
      </c>
      <c r="CZ17" s="52" t="n">
        <f aca="false">CZ16</f>
        <v>4800</v>
      </c>
      <c r="DA17" s="53" t="n">
        <f aca="false">CZ17*0.32</f>
        <v>1536</v>
      </c>
      <c r="DC17" s="47" t="n">
        <f aca="false">DC13+1</f>
        <v>2010</v>
      </c>
      <c r="DD17" s="48" t="n">
        <f aca="false">DD13</f>
        <v>3</v>
      </c>
      <c r="DE17" s="49" t="n">
        <f aca="false">DE16</f>
        <v>1875</v>
      </c>
      <c r="DF17" s="50" t="n">
        <f aca="false">DF16</f>
        <v>518.927989963129</v>
      </c>
      <c r="DG17" s="49" t="n">
        <f aca="false">DF17*0.32</f>
        <v>166.056956788201</v>
      </c>
      <c r="DH17" s="51" t="n">
        <f aca="false">DH16</f>
        <v>1875</v>
      </c>
      <c r="DI17" s="52" t="n">
        <f aca="false">DI16</f>
        <v>726.494849291385</v>
      </c>
      <c r="DJ17" s="53" t="n">
        <f aca="false">DI17*0.32</f>
        <v>232.478351773243</v>
      </c>
      <c r="DK17" s="49" t="n">
        <f aca="false">DK16</f>
        <v>1250</v>
      </c>
      <c r="DL17" s="50" t="n">
        <f aca="false">DL16</f>
        <v>1037.85597992626</v>
      </c>
      <c r="DM17" s="49" t="n">
        <f aca="false">DL17*0.32</f>
        <v>332.113913576403</v>
      </c>
      <c r="DN17" s="51" t="n">
        <f aca="false">DN16</f>
        <v>2500</v>
      </c>
      <c r="DO17" s="52" t="n">
        <f aca="false">DO16</f>
        <v>1660.56739955352</v>
      </c>
      <c r="DP17" s="53" t="n">
        <f aca="false">DO17*0.32</f>
        <v>531.381567857127</v>
      </c>
      <c r="DQ17" s="49" t="n">
        <f aca="false">DQ16</f>
        <v>2500.08333333333</v>
      </c>
      <c r="DR17" s="50" t="n">
        <f aca="false">DR16</f>
        <v>2283.27881918077</v>
      </c>
      <c r="DS17" s="49" t="n">
        <f aca="false">DR17*0.32</f>
        <v>730.649222137846</v>
      </c>
      <c r="DU17" s="0" t="n">
        <f aca="false">DU18+1</f>
        <v>1070</v>
      </c>
      <c r="DV17" s="54" t="n">
        <v>1997</v>
      </c>
      <c r="DW17" s="55" t="n">
        <v>4</v>
      </c>
      <c r="DX17" s="49" t="n">
        <f aca="false">BX17*100/FX660</f>
        <v>1326.46092492287</v>
      </c>
      <c r="DY17" s="50" t="n">
        <f aca="false">BY17*100/FY660</f>
        <v>2621.1060375444</v>
      </c>
      <c r="DZ17" s="49" t="n">
        <f aca="false">BZ17*100/FY660</f>
        <v>838.753932014207</v>
      </c>
      <c r="EA17" s="51" t="n">
        <f aca="false">CA17*100/FX660</f>
        <v>1628.3158148893</v>
      </c>
      <c r="EB17" s="52" t="n">
        <f aca="false">CB17*100/FY660</f>
        <v>3217.57568070354</v>
      </c>
      <c r="EC17" s="53" t="n">
        <f aca="false">CC17*100/FY660</f>
        <v>1029.62421782513</v>
      </c>
      <c r="ED17" s="49" t="n">
        <f aca="false">CD17*100/FX660</f>
        <v>2176.75638961702</v>
      </c>
      <c r="EE17" s="50" t="n">
        <f aca="false">CE17*100/FY660</f>
        <v>4301.30221545747</v>
      </c>
      <c r="EF17" s="49" t="n">
        <f aca="false">CF17*100/FY660</f>
        <v>1376.41670894639</v>
      </c>
      <c r="EG17" s="51" t="n">
        <f aca="false">CG17*100/FX660</f>
        <v>3256.63162977859</v>
      </c>
      <c r="EH17" s="52" t="n">
        <f aca="false">CH17*100/FY660</f>
        <v>6435.15136140708</v>
      </c>
      <c r="EI17" s="53" t="n">
        <f aca="false">CI17*100/FY660</f>
        <v>2059.24843565026</v>
      </c>
      <c r="EJ17" s="49" t="n">
        <f aca="false">CJ17*100/FX660</f>
        <v>5437.63949671909</v>
      </c>
      <c r="EK17" s="50" t="n">
        <f aca="false">CK17*100/FY660</f>
        <v>10744.8545577541</v>
      </c>
      <c r="EL17" s="49" t="n">
        <f aca="false">CL17*100/FY660</f>
        <v>3438.35345848132</v>
      </c>
      <c r="EM17" s="51" t="n">
        <f aca="false">CM17*100/FX660</f>
        <v>7605.89293168917</v>
      </c>
      <c r="EN17" s="52" t="n">
        <f aca="false">CN17*100/FY660</f>
        <v>15029.3548114325</v>
      </c>
      <c r="EO17" s="53" t="n">
        <f aca="false">CO17*100/FY660</f>
        <v>4809.39353965839</v>
      </c>
      <c r="EP17" s="49" t="n">
        <f aca="false">CP17*100/FX660</f>
        <v>10871.0275161147</v>
      </c>
      <c r="EQ17" s="50" t="n">
        <f aca="false">CQ17*100/FY660</f>
        <v>21481.3081346187</v>
      </c>
      <c r="ER17" s="49" t="n">
        <f aca="false">CR17*100/FY660</f>
        <v>6874.01860307797</v>
      </c>
      <c r="ES17" s="51" t="n">
        <f aca="false">CS17*100/FX660</f>
        <v>16312.9184901573</v>
      </c>
      <c r="ET17" s="52" t="n">
        <f aca="false">CT17*100/FY660</f>
        <v>32234.5636732623</v>
      </c>
      <c r="EU17" s="53" t="n">
        <f aca="false">CU17*100/FY660</f>
        <v>10315.0603754439</v>
      </c>
      <c r="EV17" s="49" t="n">
        <f aca="false">CV17*100/FX660</f>
        <v>20407.0911526596</v>
      </c>
      <c r="EW17" s="50" t="n">
        <f aca="false">CW17*100/FY660</f>
        <v>40324.7082699138</v>
      </c>
      <c r="EX17" s="49" t="n">
        <f aca="false">CX17*100/FY660</f>
        <v>12903.9066463724</v>
      </c>
      <c r="EY17" s="51" t="n">
        <f aca="false">CY17*100/FX660</f>
        <v>20407.0911526596</v>
      </c>
      <c r="EZ17" s="52" t="n">
        <f aca="false">CZ17*100/FY660</f>
        <v>40324.7082699138</v>
      </c>
      <c r="FA17" s="53" t="n">
        <f aca="false">DA17*100/FY660</f>
        <v>12903.9066463724</v>
      </c>
      <c r="FB17" s="0" t="n">
        <f aca="false">FB18+1</f>
        <v>1019</v>
      </c>
      <c r="FC17" s="47" t="n">
        <v>2010</v>
      </c>
      <c r="FD17" s="48" t="n">
        <v>3</v>
      </c>
      <c r="FE17" s="49" t="n">
        <f aca="false">DE17*100/FX813</f>
        <v>3197.9258019352</v>
      </c>
      <c r="FF17" s="50" t="n">
        <f aca="false">DF17*100/FY813</f>
        <v>1873.42394752966</v>
      </c>
      <c r="FG17" s="49" t="n">
        <f aca="false">DG17*100/FX813</f>
        <v>283.220174242042</v>
      </c>
      <c r="FH17" s="51" t="n">
        <f aca="false">DH17*100/FX813</f>
        <v>3197.9258019352</v>
      </c>
      <c r="FI17" s="52" t="n">
        <f aca="false">DI17*100/FY813</f>
        <v>2622.77787042502</v>
      </c>
      <c r="FJ17" s="53" t="n">
        <f aca="false">DJ17*100/FX813</f>
        <v>396.505877081079</v>
      </c>
      <c r="FK17" s="49" t="n">
        <f aca="false">DK17*100/FX813</f>
        <v>2131.95053462347</v>
      </c>
      <c r="FL17" s="50" t="n">
        <f aca="false">DL17*100/FY813</f>
        <v>3746.84789505933</v>
      </c>
      <c r="FM17" s="49" t="n">
        <f aca="false">DM17*100/FX813</f>
        <v>566.440348484084</v>
      </c>
      <c r="FN17" s="56" t="n">
        <f aca="false">DN17*100/FX813</f>
        <v>4263.90106924694</v>
      </c>
      <c r="FO17" s="52" t="n">
        <f aca="false">DO17*100/FY813</f>
        <v>5994.94880403669</v>
      </c>
      <c r="FP17" s="53" t="n">
        <f aca="false">DP17*100/FX813</f>
        <v>906.303374145647</v>
      </c>
      <c r="FQ17" s="49" t="n">
        <f aca="false">DQ17*100/FX813</f>
        <v>4264.04319928258</v>
      </c>
      <c r="FR17" s="50" t="n">
        <f aca="false">DR17*100/FY813</f>
        <v>8243.049713014</v>
      </c>
      <c r="FS17" s="49" t="n">
        <f aca="false">DS17*100/FX813</f>
        <v>1246.1663998072</v>
      </c>
      <c r="FV17" s="12" t="n">
        <f aca="false">FV29-1</f>
        <v>1944</v>
      </c>
      <c r="FW17" s="12" t="n">
        <v>9.43849980616046E-013</v>
      </c>
      <c r="FX17" s="12" t="n">
        <f aca="false">FW17*100/204.803696158069</f>
        <v>4.60855930982601E-013</v>
      </c>
      <c r="FY17" s="12"/>
      <c r="FZ17" s="12"/>
      <c r="GB17" s="13"/>
    </row>
    <row r="18" customFormat="false" ht="37.55" hidden="false" customHeight="false" outlineLevel="0" collapsed="false">
      <c r="A18" s="67" t="s">
        <v>168</v>
      </c>
      <c r="B18" s="68" t="n">
        <v>42229</v>
      </c>
      <c r="C18" s="69" t="s">
        <v>169</v>
      </c>
      <c r="D18" s="70" t="n">
        <v>0.1249</v>
      </c>
      <c r="E18" s="92" t="n">
        <v>4299.06</v>
      </c>
      <c r="F18" s="71" t="n">
        <v>31495.73</v>
      </c>
      <c r="G18" s="71" t="n">
        <v>1495.34</v>
      </c>
      <c r="H18" s="71" t="n">
        <v>48598.08</v>
      </c>
      <c r="I18" s="71" t="n">
        <v>2031.04</v>
      </c>
      <c r="K18" s="71" t="n">
        <f aca="false">I18*100/FX874</f>
        <v>1816.91409992827</v>
      </c>
      <c r="L18" s="71" t="n">
        <f aca="false">I18*100/FY874</f>
        <v>1526.74562860593</v>
      </c>
      <c r="M18" s="71" t="n">
        <f aca="false">E18*100/FX874</f>
        <v>3845.82417403776</v>
      </c>
      <c r="N18" s="71" t="n">
        <f aca="false">E18*100/FY874</f>
        <v>3231.63062377629</v>
      </c>
      <c r="P18" s="72" t="n">
        <f aca="false">E18/3</f>
        <v>1433.02</v>
      </c>
      <c r="Q18" s="73" t="n">
        <f aca="false">5*P18</f>
        <v>7165.1</v>
      </c>
      <c r="R18" s="73" t="n">
        <f aca="false">P18*7</f>
        <v>10031.14</v>
      </c>
      <c r="S18" s="74" t="n">
        <f aca="false">P18*10</f>
        <v>14330.2</v>
      </c>
      <c r="T18" s="74" t="n">
        <f aca="false">P18*16</f>
        <v>22928.32</v>
      </c>
      <c r="U18" s="74" t="n">
        <f aca="false">P18*22</f>
        <v>31526.44</v>
      </c>
      <c r="V18" s="71"/>
      <c r="X18" s="90" t="n">
        <v>2492.20583892844</v>
      </c>
      <c r="Y18" s="90" t="n">
        <v>3489.06734725193</v>
      </c>
      <c r="Z18" s="91" t="n">
        <v>4984.41167785689</v>
      </c>
      <c r="AA18" s="91" t="n">
        <v>7975.04827094708</v>
      </c>
      <c r="AB18" s="91" t="n">
        <v>10965.6848640373</v>
      </c>
      <c r="AD18" s="91" t="n">
        <f aca="false">X18*32/100</f>
        <v>797.505868457101</v>
      </c>
      <c r="AE18" s="91" t="n">
        <f aca="false">Y18*32/100</f>
        <v>1116.50155112062</v>
      </c>
      <c r="AF18" s="91" t="n">
        <f aca="false">Z18*32/100</f>
        <v>1595.0117369142</v>
      </c>
      <c r="AG18" s="91" t="n">
        <f aca="false">AA18*32/100</f>
        <v>2552.01544670307</v>
      </c>
      <c r="AH18" s="91" t="n">
        <f aca="false">AB18*32/100</f>
        <v>3509.01915649194</v>
      </c>
      <c r="BD18" s="83" t="s">
        <v>170</v>
      </c>
      <c r="BE18" s="83"/>
      <c r="BJ18" s="73" t="s">
        <v>36</v>
      </c>
      <c r="BK18" s="73" t="n">
        <v>930</v>
      </c>
      <c r="BL18" s="73" t="n">
        <v>1196.16</v>
      </c>
      <c r="BM18" s="73" t="n">
        <v>1459.2</v>
      </c>
      <c r="BN18" s="74" t="n">
        <v>1536</v>
      </c>
      <c r="BQ18" s="58" t="s">
        <v>166</v>
      </c>
      <c r="BR18" s="58" t="s">
        <v>171</v>
      </c>
      <c r="BS18" s="58" t="s">
        <v>172</v>
      </c>
      <c r="BT18" s="58" t="n">
        <v>596.2</v>
      </c>
      <c r="BV18" s="47" t="n">
        <f aca="false">BV14+1</f>
        <v>1998</v>
      </c>
      <c r="BW18" s="48" t="n">
        <f aca="false">BW14</f>
        <v>1</v>
      </c>
      <c r="BX18" s="49" t="n">
        <f aca="false">BY18</f>
        <v>312</v>
      </c>
      <c r="BY18" s="50" t="n">
        <f aca="false">BY17</f>
        <v>312</v>
      </c>
      <c r="BZ18" s="49" t="n">
        <f aca="false">BY18*0.32</f>
        <v>99.84</v>
      </c>
      <c r="CA18" s="51" t="n">
        <f aca="false">CB18</f>
        <v>383</v>
      </c>
      <c r="CB18" s="52" t="n">
        <f aca="false">CB17</f>
        <v>383</v>
      </c>
      <c r="CC18" s="53" t="n">
        <f aca="false">CB18*0.32</f>
        <v>122.56</v>
      </c>
      <c r="CD18" s="49" t="n">
        <f aca="false">CE18</f>
        <v>512</v>
      </c>
      <c r="CE18" s="50" t="n">
        <f aca="false">CE17</f>
        <v>512</v>
      </c>
      <c r="CF18" s="49" t="n">
        <f aca="false">CE18*0.32</f>
        <v>163.84</v>
      </c>
      <c r="CG18" s="51" t="n">
        <f aca="false">CH18</f>
        <v>766</v>
      </c>
      <c r="CH18" s="52" t="n">
        <f aca="false">CH17</f>
        <v>766</v>
      </c>
      <c r="CI18" s="53" t="n">
        <f aca="false">CH18*0.32</f>
        <v>245.12</v>
      </c>
      <c r="CJ18" s="49" t="n">
        <f aca="false">CK18</f>
        <v>1279</v>
      </c>
      <c r="CK18" s="50" t="n">
        <f aca="false">CK17</f>
        <v>1279</v>
      </c>
      <c r="CL18" s="49" t="n">
        <f aca="false">CK18*0.32</f>
        <v>409.28</v>
      </c>
      <c r="CM18" s="51" t="n">
        <f aca="false">CN18</f>
        <v>1789</v>
      </c>
      <c r="CN18" s="52" t="n">
        <f aca="false">CN17</f>
        <v>1789</v>
      </c>
      <c r="CO18" s="53" t="n">
        <f aca="false">CN18*0.32</f>
        <v>572.48</v>
      </c>
      <c r="CP18" s="49" t="n">
        <f aca="false">CQ18</f>
        <v>2557</v>
      </c>
      <c r="CQ18" s="50" t="n">
        <f aca="false">CQ17</f>
        <v>2557</v>
      </c>
      <c r="CR18" s="49" t="n">
        <f aca="false">CQ18*0.32</f>
        <v>818.24</v>
      </c>
      <c r="CS18" s="51" t="n">
        <f aca="false">CT18</f>
        <v>3837</v>
      </c>
      <c r="CT18" s="52" t="n">
        <f aca="false">CT17</f>
        <v>3837</v>
      </c>
      <c r="CU18" s="53" t="n">
        <f aca="false">CT18*0.32</f>
        <v>1227.84</v>
      </c>
      <c r="CV18" s="49" t="n">
        <f aca="false">CW18</f>
        <v>4800</v>
      </c>
      <c r="CW18" s="50" t="n">
        <f aca="false">CW17</f>
        <v>4800</v>
      </c>
      <c r="CX18" s="49" t="n">
        <f aca="false">CW18*0.32</f>
        <v>1536</v>
      </c>
      <c r="CY18" s="51" t="n">
        <f aca="false">CZ18</f>
        <v>4800</v>
      </c>
      <c r="CZ18" s="52" t="n">
        <f aca="false">CZ17</f>
        <v>4800</v>
      </c>
      <c r="DA18" s="53" t="n">
        <f aca="false">CZ18*0.32</f>
        <v>1536</v>
      </c>
      <c r="DC18" s="54" t="n">
        <f aca="false">DC14+1</f>
        <v>2010</v>
      </c>
      <c r="DD18" s="55" t="n">
        <f aca="false">DD14</f>
        <v>4</v>
      </c>
      <c r="DE18" s="49" t="n">
        <f aca="false">DE17</f>
        <v>1875</v>
      </c>
      <c r="DF18" s="50" t="n">
        <f aca="false">X8</f>
        <v>606.626820266898</v>
      </c>
      <c r="DG18" s="49" t="n">
        <f aca="false">DF18*0.32</f>
        <v>194.120582485407</v>
      </c>
      <c r="DH18" s="51" t="n">
        <f aca="false">DH17</f>
        <v>1875</v>
      </c>
      <c r="DI18" s="52" t="n">
        <f aca="false">Y8</f>
        <v>849.272478821629</v>
      </c>
      <c r="DJ18" s="53" t="n">
        <f aca="false">DI18*0.32</f>
        <v>271.767193222921</v>
      </c>
      <c r="DK18" s="49" t="n">
        <f aca="false">DK17</f>
        <v>1250</v>
      </c>
      <c r="DL18" s="50" t="n">
        <f aca="false">Z8</f>
        <v>1213.2536405338</v>
      </c>
      <c r="DM18" s="49" t="n">
        <f aca="false">DL18*0.32</f>
        <v>388.241164970816</v>
      </c>
      <c r="DN18" s="51" t="n">
        <f aca="false">DN17</f>
        <v>2500</v>
      </c>
      <c r="DO18" s="52" t="n">
        <f aca="false">AA8</f>
        <v>1941.20329007806</v>
      </c>
      <c r="DP18" s="53" t="n">
        <f aca="false">DO18*0.32</f>
        <v>621.185052824979</v>
      </c>
      <c r="DQ18" s="49" t="n">
        <f aca="false">DQ17</f>
        <v>2500.08333333333</v>
      </c>
      <c r="DR18" s="50" t="n">
        <f aca="false">AB8</f>
        <v>2669.15293962232</v>
      </c>
      <c r="DS18" s="49" t="n">
        <f aca="false">DR18*0.32</f>
        <v>854.128940679142</v>
      </c>
      <c r="DU18" s="0" t="n">
        <f aca="false">DU19+1</f>
        <v>1069</v>
      </c>
      <c r="DV18" s="47" t="n">
        <v>1998</v>
      </c>
      <c r="DW18" s="48" t="n">
        <v>1</v>
      </c>
      <c r="DX18" s="49" t="n">
        <f aca="false">BX18*100/FX663</f>
        <v>1311.36046557525</v>
      </c>
      <c r="DY18" s="50" t="n">
        <f aca="false">BY18*100/FY663</f>
        <v>2621.1060375444</v>
      </c>
      <c r="DZ18" s="49" t="n">
        <f aca="false">BZ18*100/FY663</f>
        <v>838.753932014207</v>
      </c>
      <c r="EA18" s="51" t="n">
        <f aca="false">CA18*100/FX663</f>
        <v>1609.77903306192</v>
      </c>
      <c r="EB18" s="52" t="n">
        <f aca="false">CB18*100/FY663</f>
        <v>3217.57568070354</v>
      </c>
      <c r="EC18" s="53" t="n">
        <f aca="false">CC18*100/FY663</f>
        <v>1029.62421782513</v>
      </c>
      <c r="ED18" s="49" t="n">
        <f aca="false">CD18*100/FX663</f>
        <v>2151.9761486363</v>
      </c>
      <c r="EE18" s="50" t="n">
        <f aca="false">CE18*100/FY663</f>
        <v>4301.30221545747</v>
      </c>
      <c r="EF18" s="49" t="n">
        <f aca="false">CF18*100/FY663</f>
        <v>1376.41670894639</v>
      </c>
      <c r="EG18" s="51" t="n">
        <f aca="false">CG18*100/FX663</f>
        <v>3219.55806612384</v>
      </c>
      <c r="EH18" s="52" t="n">
        <f aca="false">CH18*100/FY663</f>
        <v>6435.15136140708</v>
      </c>
      <c r="EI18" s="53" t="n">
        <f aca="false">CI18*100/FY663</f>
        <v>2059.24843565026</v>
      </c>
      <c r="EJ18" s="49" t="n">
        <f aca="false">CJ18*100/FX663</f>
        <v>5375.73729317545</v>
      </c>
      <c r="EK18" s="50" t="n">
        <f aca="false">CK18*100/FY663</f>
        <v>10744.8545577541</v>
      </c>
      <c r="EL18" s="49" t="n">
        <f aca="false">CL18*100/FY663</f>
        <v>3438.35345848132</v>
      </c>
      <c r="EM18" s="51" t="n">
        <f aca="false">CM18*100/FX663</f>
        <v>7519.30728498114</v>
      </c>
      <c r="EN18" s="52" t="n">
        <f aca="false">CN18*100/FY663</f>
        <v>15029.3548114325</v>
      </c>
      <c r="EO18" s="53" t="n">
        <f aca="false">CO18*100/FY663</f>
        <v>4809.39353965839</v>
      </c>
      <c r="EP18" s="49" t="n">
        <f aca="false">CP18*100/FX663</f>
        <v>10747.2715079356</v>
      </c>
      <c r="EQ18" s="50" t="n">
        <f aca="false">CQ18*100/FY663</f>
        <v>21481.3081346187</v>
      </c>
      <c r="ER18" s="49" t="n">
        <f aca="false">CR18*100/FY663</f>
        <v>6874.01860307797</v>
      </c>
      <c r="ES18" s="51" t="n">
        <f aca="false">CS18*100/FX663</f>
        <v>16127.2118795263</v>
      </c>
      <c r="ET18" s="52" t="n">
        <f aca="false">CT18*100/FY663</f>
        <v>32234.5636732623</v>
      </c>
      <c r="EU18" s="53" t="n">
        <f aca="false">CU18*100/FY663</f>
        <v>10315.0603754439</v>
      </c>
      <c r="EV18" s="49" t="n">
        <f aca="false">CV18*100/FX663</f>
        <v>20174.7763934653</v>
      </c>
      <c r="EW18" s="50" t="n">
        <f aca="false">CW18*100/FY663</f>
        <v>40324.7082699138</v>
      </c>
      <c r="EX18" s="49" t="n">
        <f aca="false">CX18*100/FY663</f>
        <v>12903.9066463724</v>
      </c>
      <c r="EY18" s="51" t="n">
        <f aca="false">CY18*100/FX663</f>
        <v>20174.7763934653</v>
      </c>
      <c r="EZ18" s="52" t="n">
        <f aca="false">CZ18*100/FY663</f>
        <v>40324.7082699138</v>
      </c>
      <c r="FA18" s="53" t="n">
        <f aca="false">DA18*100/FY663</f>
        <v>12903.9066463724</v>
      </c>
      <c r="FB18" s="0" t="n">
        <f aca="false">FB19+1</f>
        <v>1018</v>
      </c>
      <c r="FC18" s="54" t="n">
        <v>2010</v>
      </c>
      <c r="FD18" s="55" t="n">
        <v>4</v>
      </c>
      <c r="FE18" s="49" t="n">
        <f aca="false">DE18*100/FX816</f>
        <v>3125.56511717711</v>
      </c>
      <c r="FF18" s="50" t="n">
        <f aca="false">DF18*100/FY816</f>
        <v>1873.38221739957</v>
      </c>
      <c r="FG18" s="49" t="n">
        <f aca="false">DG18*100/FX816</f>
        <v>323.592811275995</v>
      </c>
      <c r="FH18" s="51" t="n">
        <f aca="false">DH18*100/FX816</f>
        <v>3125.56511717711</v>
      </c>
      <c r="FI18" s="52" t="n">
        <f aca="false">DI18*100/FY816</f>
        <v>2622.71944859163</v>
      </c>
      <c r="FJ18" s="53" t="n">
        <f aca="false">DJ18*100/FX816</f>
        <v>453.02723153637</v>
      </c>
      <c r="FK18" s="49" t="n">
        <f aca="false">DK18*100/FX816</f>
        <v>2083.71007811807</v>
      </c>
      <c r="FL18" s="50" t="n">
        <f aca="false">DL18*100/FY816</f>
        <v>3746.76443479916</v>
      </c>
      <c r="FM18" s="49" t="n">
        <f aca="false">DM18*100/FX816</f>
        <v>647.185622551992</v>
      </c>
      <c r="FN18" s="56" t="n">
        <f aca="false">DN18*100/FX816</f>
        <v>4167.42015623614</v>
      </c>
      <c r="FO18" s="52" t="n">
        <f aca="false">DO18*100/FY816</f>
        <v>5994.81526779475</v>
      </c>
      <c r="FP18" s="53" t="n">
        <f aca="false">DP18*100/FX816</f>
        <v>1035.49564395817</v>
      </c>
      <c r="FQ18" s="49" t="n">
        <f aca="false">DQ18*100/FX816</f>
        <v>4167.55907024135</v>
      </c>
      <c r="FR18" s="50" t="n">
        <f aca="false">DR18*100/FY816</f>
        <v>8242.86610079034</v>
      </c>
      <c r="FS18" s="49" t="n">
        <f aca="false">DS18*100/FX816</f>
        <v>1423.80566536435</v>
      </c>
      <c r="FV18" s="35" t="n">
        <f aca="false">FV30-1</f>
        <v>1944</v>
      </c>
      <c r="FW18" s="35" t="n">
        <v>9.39973187646688E-013</v>
      </c>
      <c r="FX18" s="35" t="n">
        <f aca="false">FW18*100/204.803696158069</f>
        <v>4.58962999828485E-013</v>
      </c>
      <c r="FY18" s="35"/>
      <c r="FZ18" s="35"/>
      <c r="GB18" s="13"/>
    </row>
    <row r="19" customFormat="false" ht="37.55" hidden="false" customHeight="false" outlineLevel="0" collapsed="false">
      <c r="A19" s="93" t="s">
        <v>173</v>
      </c>
      <c r="B19" s="94" t="n">
        <v>42418</v>
      </c>
      <c r="C19" s="95" t="s">
        <v>174</v>
      </c>
      <c r="D19" s="96" t="n">
        <v>0.1535</v>
      </c>
      <c r="E19" s="97" t="n">
        <v>4958.97</v>
      </c>
      <c r="F19" s="97" t="n">
        <v>36330.32</v>
      </c>
      <c r="G19" s="97" t="n">
        <v>1724.88</v>
      </c>
      <c r="H19" s="97" t="n">
        <v>56057.93</v>
      </c>
      <c r="I19" s="97" t="n">
        <v>2342.8</v>
      </c>
      <c r="K19" s="97" t="n">
        <f aca="false">I19*100/FX880</f>
        <v>1732.20940854974</v>
      </c>
      <c r="L19" s="97" t="n">
        <f aca="false">I19*100/FY880</f>
        <v>1526.74260483707</v>
      </c>
      <c r="M19" s="97" t="n">
        <f aca="false">E19*100/FX880</f>
        <v>3666.54195437763</v>
      </c>
      <c r="N19" s="97" t="n">
        <f aca="false">E19*100/FY880</f>
        <v>3231.63341945913</v>
      </c>
      <c r="P19" s="85" t="n">
        <f aca="false">E19/3</f>
        <v>1652.99</v>
      </c>
      <c r="Q19" s="86" t="n">
        <f aca="false">5*P19</f>
        <v>8264.95</v>
      </c>
      <c r="R19" s="87" t="n">
        <f aca="false">P19*7</f>
        <v>11570.93</v>
      </c>
      <c r="S19" s="87" t="n">
        <f aca="false">P19*10</f>
        <v>16529.9</v>
      </c>
      <c r="T19" s="87" t="n">
        <f aca="false">P19*16</f>
        <v>26447.84</v>
      </c>
      <c r="U19" s="87" t="n">
        <f aca="false">P19*22</f>
        <v>36365.78</v>
      </c>
      <c r="V19" s="71"/>
      <c r="X19" s="86" t="n">
        <f aca="false">X18*(1+D19)</f>
        <v>2874.75943520396</v>
      </c>
      <c r="Y19" s="87" t="n">
        <f aca="false">Y18*(1+D19)</f>
        <v>4024.6391850551</v>
      </c>
      <c r="Z19" s="87" t="n">
        <f aca="false">Z18*(1+D19)</f>
        <v>5749.51887040792</v>
      </c>
      <c r="AA19" s="87" t="n">
        <f aca="false">AA18*(1+D19)</f>
        <v>9199.21818053746</v>
      </c>
      <c r="AB19" s="87" t="n">
        <f aca="false">AB18*(1+D19)</f>
        <v>12648.917490667</v>
      </c>
      <c r="AD19" s="87" t="n">
        <f aca="false">X19*32/100</f>
        <v>919.923019265266</v>
      </c>
      <c r="AE19" s="87" t="n">
        <f aca="false">Y19*32/100</f>
        <v>1287.88453921763</v>
      </c>
      <c r="AF19" s="87" t="n">
        <f aca="false">Z19*32/100</f>
        <v>1839.84603853054</v>
      </c>
      <c r="AG19" s="87" t="n">
        <f aca="false">AA19*32/100</f>
        <v>2943.74981777199</v>
      </c>
      <c r="AH19" s="87" t="n">
        <f aca="false">AB19*32/100</f>
        <v>4047.65359701345</v>
      </c>
      <c r="BD19" s="83" t="s">
        <v>175</v>
      </c>
      <c r="BE19" s="83"/>
      <c r="BJ19" s="86" t="s">
        <v>37</v>
      </c>
      <c r="BK19" s="86" t="n">
        <v>1395</v>
      </c>
      <c r="BL19" s="86" t="n">
        <v>1459.2</v>
      </c>
      <c r="BM19" s="86" t="n">
        <v>1459.2</v>
      </c>
      <c r="BN19" s="87" t="n">
        <v>1536</v>
      </c>
      <c r="BQ19" s="75" t="s">
        <v>171</v>
      </c>
      <c r="BR19" s="75" t="s">
        <v>176</v>
      </c>
      <c r="BS19" s="75" t="s">
        <v>177</v>
      </c>
      <c r="BT19" s="75" t="n">
        <v>655</v>
      </c>
      <c r="BV19" s="54" t="n">
        <f aca="false">BV15+1</f>
        <v>1998</v>
      </c>
      <c r="BW19" s="55" t="n">
        <f aca="false">BW15</f>
        <v>2</v>
      </c>
      <c r="BX19" s="49" t="n">
        <f aca="false">BY19</f>
        <v>312</v>
      </c>
      <c r="BY19" s="50" t="n">
        <f aca="false">BY18</f>
        <v>312</v>
      </c>
      <c r="BZ19" s="49" t="n">
        <f aca="false">BY19*0.32</f>
        <v>99.84</v>
      </c>
      <c r="CA19" s="51" t="n">
        <f aca="false">CB19</f>
        <v>383</v>
      </c>
      <c r="CB19" s="52" t="n">
        <f aca="false">CB18</f>
        <v>383</v>
      </c>
      <c r="CC19" s="53" t="n">
        <f aca="false">CB19*0.32</f>
        <v>122.56</v>
      </c>
      <c r="CD19" s="49" t="n">
        <f aca="false">CE19</f>
        <v>512</v>
      </c>
      <c r="CE19" s="50" t="n">
        <f aca="false">CE18</f>
        <v>512</v>
      </c>
      <c r="CF19" s="49" t="n">
        <f aca="false">CE19*0.32</f>
        <v>163.84</v>
      </c>
      <c r="CG19" s="51" t="n">
        <f aca="false">CH19</f>
        <v>766</v>
      </c>
      <c r="CH19" s="52" t="n">
        <f aca="false">CH18</f>
        <v>766</v>
      </c>
      <c r="CI19" s="53" t="n">
        <f aca="false">CH19*0.32</f>
        <v>245.12</v>
      </c>
      <c r="CJ19" s="49" t="n">
        <f aca="false">CK19</f>
        <v>1279</v>
      </c>
      <c r="CK19" s="50" t="n">
        <f aca="false">CK18</f>
        <v>1279</v>
      </c>
      <c r="CL19" s="49" t="n">
        <f aca="false">CK19*0.32</f>
        <v>409.28</v>
      </c>
      <c r="CM19" s="51" t="n">
        <f aca="false">CN19</f>
        <v>1789</v>
      </c>
      <c r="CN19" s="52" t="n">
        <f aca="false">CN18</f>
        <v>1789</v>
      </c>
      <c r="CO19" s="53" t="n">
        <f aca="false">CN19*0.32</f>
        <v>572.48</v>
      </c>
      <c r="CP19" s="49" t="n">
        <f aca="false">CQ19</f>
        <v>2557</v>
      </c>
      <c r="CQ19" s="50" t="n">
        <f aca="false">CQ18</f>
        <v>2557</v>
      </c>
      <c r="CR19" s="49" t="n">
        <f aca="false">CQ19*0.32</f>
        <v>818.24</v>
      </c>
      <c r="CS19" s="51" t="n">
        <f aca="false">CT19</f>
        <v>3837</v>
      </c>
      <c r="CT19" s="52" t="n">
        <f aca="false">CT18</f>
        <v>3837</v>
      </c>
      <c r="CU19" s="53" t="n">
        <f aca="false">CT19*0.32</f>
        <v>1227.84</v>
      </c>
      <c r="CV19" s="49" t="n">
        <f aca="false">CW19</f>
        <v>4800</v>
      </c>
      <c r="CW19" s="50" t="n">
        <f aca="false">CW18</f>
        <v>4800</v>
      </c>
      <c r="CX19" s="49" t="n">
        <f aca="false">CW19*0.32</f>
        <v>1536</v>
      </c>
      <c r="CY19" s="51" t="n">
        <f aca="false">CZ19</f>
        <v>4800</v>
      </c>
      <c r="CZ19" s="52" t="n">
        <f aca="false">CZ18</f>
        <v>4800</v>
      </c>
      <c r="DA19" s="53" t="n">
        <f aca="false">CZ19*0.32</f>
        <v>1536</v>
      </c>
      <c r="DC19" s="47" t="n">
        <f aca="false">DC15+1</f>
        <v>2011</v>
      </c>
      <c r="DD19" s="48" t="n">
        <f aca="false">DD15</f>
        <v>1</v>
      </c>
      <c r="DE19" s="49" t="n">
        <f aca="false">DE18</f>
        <v>1875</v>
      </c>
      <c r="DF19" s="50" t="n">
        <f aca="false">DF18</f>
        <v>606.626820266898</v>
      </c>
      <c r="DG19" s="49" t="n">
        <f aca="false">DF19*0.32</f>
        <v>194.120582485407</v>
      </c>
      <c r="DH19" s="51" t="n">
        <f aca="false">DH18</f>
        <v>1875</v>
      </c>
      <c r="DI19" s="52" t="n">
        <f aca="false">DI18</f>
        <v>849.272478821629</v>
      </c>
      <c r="DJ19" s="53" t="n">
        <f aca="false">DI19*0.32</f>
        <v>271.767193222921</v>
      </c>
      <c r="DK19" s="49" t="n">
        <f aca="false">DK18</f>
        <v>1250</v>
      </c>
      <c r="DL19" s="50" t="n">
        <f aca="false">DL18</f>
        <v>1213.2536405338</v>
      </c>
      <c r="DM19" s="49" t="n">
        <f aca="false">DL19*0.32</f>
        <v>388.241164970816</v>
      </c>
      <c r="DN19" s="51" t="n">
        <f aca="false">DN18</f>
        <v>2500</v>
      </c>
      <c r="DO19" s="52" t="n">
        <f aca="false">DO18</f>
        <v>1941.20329007806</v>
      </c>
      <c r="DP19" s="53" t="n">
        <f aca="false">DO19*0.32</f>
        <v>621.185052824979</v>
      </c>
      <c r="DQ19" s="49" t="n">
        <f aca="false">DQ18</f>
        <v>2500.08333333333</v>
      </c>
      <c r="DR19" s="50" t="n">
        <f aca="false">DR18</f>
        <v>2669.15293962232</v>
      </c>
      <c r="DS19" s="49" t="n">
        <f aca="false">DR19*0.32</f>
        <v>854.128940679142</v>
      </c>
      <c r="DU19" s="0" t="n">
        <f aca="false">DU20+1</f>
        <v>1068</v>
      </c>
      <c r="DV19" s="54" t="n">
        <v>1998</v>
      </c>
      <c r="DW19" s="55" t="n">
        <v>2</v>
      </c>
      <c r="DX19" s="49" t="n">
        <f aca="false">BX19*100/FX666</f>
        <v>1313.81056088505</v>
      </c>
      <c r="DY19" s="50" t="n">
        <f aca="false">BY19*100/FY666</f>
        <v>2621.1060375444</v>
      </c>
      <c r="DZ19" s="49" t="n">
        <f aca="false">BZ19*100/FY666</f>
        <v>838.753932014207</v>
      </c>
      <c r="EA19" s="51" t="n">
        <f aca="false">CA19*100/FX666</f>
        <v>1612.7866821121</v>
      </c>
      <c r="EB19" s="52" t="n">
        <f aca="false">CB19*100/FY666</f>
        <v>3217.57568070354</v>
      </c>
      <c r="EC19" s="53" t="n">
        <f aca="false">CC19*100/FY666</f>
        <v>1029.62421782513</v>
      </c>
      <c r="ED19" s="49" t="n">
        <f aca="false">CD19*100/FX666</f>
        <v>2155.99681786265</v>
      </c>
      <c r="EE19" s="50" t="n">
        <f aca="false">CE19*100/FY666</f>
        <v>4301.30221545747</v>
      </c>
      <c r="EF19" s="49" t="n">
        <f aca="false">CF19*100/FY666</f>
        <v>1376.41670894639</v>
      </c>
      <c r="EG19" s="51" t="n">
        <f aca="false">CG19*100/FX666</f>
        <v>3225.57336422419</v>
      </c>
      <c r="EH19" s="52" t="n">
        <f aca="false">CH19*100/FY666</f>
        <v>6435.15136140708</v>
      </c>
      <c r="EI19" s="53" t="n">
        <f aca="false">CI19*100/FY666</f>
        <v>2059.24843565026</v>
      </c>
      <c r="EJ19" s="49" t="n">
        <f aca="false">CJ19*100/FX666</f>
        <v>5385.78111337173</v>
      </c>
      <c r="EK19" s="50" t="n">
        <f aca="false">CK19*100/FY666</f>
        <v>10744.8545577541</v>
      </c>
      <c r="EL19" s="49" t="n">
        <f aca="false">CL19*100/FY666</f>
        <v>3438.35345848132</v>
      </c>
      <c r="EM19" s="51" t="n">
        <f aca="false">CM19*100/FX666</f>
        <v>7533.3560686646</v>
      </c>
      <c r="EN19" s="52" t="n">
        <f aca="false">CN19*100/FY666</f>
        <v>15029.3548114325</v>
      </c>
      <c r="EO19" s="53" t="n">
        <f aca="false">CO19*100/FY666</f>
        <v>4809.39353965839</v>
      </c>
      <c r="EP19" s="49" t="n">
        <f aca="false">CP19*100/FX666</f>
        <v>10767.3512954586</v>
      </c>
      <c r="EQ19" s="50" t="n">
        <f aca="false">CQ19*100/FY666</f>
        <v>21481.3081346187</v>
      </c>
      <c r="ER19" s="49" t="n">
        <f aca="false">CR19*100/FY666</f>
        <v>6874.01860307797</v>
      </c>
      <c r="ES19" s="51" t="n">
        <f aca="false">CS19*100/FX666</f>
        <v>16157.3433401152</v>
      </c>
      <c r="ET19" s="52" t="n">
        <f aca="false">CT19*100/FY666</f>
        <v>32234.5636732623</v>
      </c>
      <c r="EU19" s="53" t="n">
        <f aca="false">CU19*100/FY666</f>
        <v>10315.0603754439</v>
      </c>
      <c r="EV19" s="49" t="n">
        <f aca="false">CV19*100/FX666</f>
        <v>20212.4701674623</v>
      </c>
      <c r="EW19" s="50" t="n">
        <f aca="false">CW19*100/FY666</f>
        <v>40324.7082699138</v>
      </c>
      <c r="EX19" s="49" t="n">
        <f aca="false">CX19*100/FY666</f>
        <v>12903.9066463724</v>
      </c>
      <c r="EY19" s="51" t="n">
        <f aca="false">CY19*100/FX666</f>
        <v>20212.4701674623</v>
      </c>
      <c r="EZ19" s="52" t="n">
        <f aca="false">CZ19*100/FY666</f>
        <v>40324.7082699138</v>
      </c>
      <c r="FA19" s="53" t="n">
        <f aca="false">DA19*100/FY666</f>
        <v>12903.9066463724</v>
      </c>
      <c r="FB19" s="0" t="n">
        <f aca="false">FB20+1</f>
        <v>1017</v>
      </c>
      <c r="FC19" s="47" t="n">
        <v>2011</v>
      </c>
      <c r="FD19" s="48" t="n">
        <v>1</v>
      </c>
      <c r="FE19" s="49" t="n">
        <f aca="false">DE19*100/FX819</f>
        <v>3054.70471956391</v>
      </c>
      <c r="FF19" s="50" t="n">
        <f aca="false">DF19*100/FY819</f>
        <v>1873.38221739957</v>
      </c>
      <c r="FG19" s="49" t="n">
        <f aca="false">DG19*100/FX819</f>
        <v>316.256565057424</v>
      </c>
      <c r="FH19" s="51" t="n">
        <f aca="false">DH19*100/FX819</f>
        <v>3054.70471956391</v>
      </c>
      <c r="FI19" s="52" t="n">
        <f aca="false">DI19*100/FY819</f>
        <v>2622.71944859163</v>
      </c>
      <c r="FJ19" s="53" t="n">
        <f aca="false">DJ19*100/FX819</f>
        <v>442.756548139038</v>
      </c>
      <c r="FK19" s="49" t="n">
        <f aca="false">DK19*100/FX819</f>
        <v>2036.46981304261</v>
      </c>
      <c r="FL19" s="50" t="n">
        <f aca="false">DL19*100/FY819</f>
        <v>3746.76443479916</v>
      </c>
      <c r="FM19" s="49" t="n">
        <f aca="false">DM19*100/FX819</f>
        <v>632.51313011485</v>
      </c>
      <c r="FN19" s="56" t="n">
        <f aca="false">DN19*100/FX819</f>
        <v>4072.93962608522</v>
      </c>
      <c r="FO19" s="52" t="n">
        <f aca="false">DO19*100/FY819</f>
        <v>5994.81526779475</v>
      </c>
      <c r="FP19" s="53" t="n">
        <f aca="false">DP19*100/FX819</f>
        <v>1012.01968671308</v>
      </c>
      <c r="FQ19" s="49" t="n">
        <f aca="false">DQ19*100/FX819</f>
        <v>4073.07539073942</v>
      </c>
      <c r="FR19" s="50" t="n">
        <f aca="false">DR19*100/FY819</f>
        <v>8242.86610079034</v>
      </c>
      <c r="FS19" s="49" t="n">
        <f aca="false">DS19*100/FX819</f>
        <v>1391.52624331131</v>
      </c>
      <c r="FV19" s="57" t="n">
        <f aca="false">FV31-1</f>
        <v>1944</v>
      </c>
      <c r="FW19" s="57" t="n">
        <v>9.57120541164989E-013</v>
      </c>
      <c r="FX19" s="57" t="n">
        <f aca="false">FW19*100/204.803696158069</f>
        <v>4.67335579933224E-013</v>
      </c>
      <c r="FY19" s="57"/>
      <c r="FZ19" s="57"/>
      <c r="GB19" s="13"/>
    </row>
    <row r="20" customFormat="false" ht="37.55" hidden="false" customHeight="false" outlineLevel="0" collapsed="false">
      <c r="A20" s="67" t="s">
        <v>178</v>
      </c>
      <c r="B20" s="68" t="s">
        <v>179</v>
      </c>
      <c r="C20" s="69" t="s">
        <v>180</v>
      </c>
      <c r="D20" s="70" t="n">
        <v>0.1416</v>
      </c>
      <c r="E20" s="92" t="n">
        <v>5661.16</v>
      </c>
      <c r="F20" s="71" t="n">
        <v>41474.69</v>
      </c>
      <c r="G20" s="71" t="n">
        <v>1969.12</v>
      </c>
      <c r="H20" s="71" t="n">
        <v>63995.73</v>
      </c>
      <c r="I20" s="71" t="n">
        <v>2674.54</v>
      </c>
      <c r="K20" s="71" t="n">
        <f aca="false">I20*100/FX886</f>
        <v>1696.24356104728</v>
      </c>
      <c r="L20" s="71" t="n">
        <f aca="false">I20*100/FY886</f>
        <v>1526.74233083245</v>
      </c>
      <c r="M20" s="71" t="n">
        <f aca="false">E20*100/FX886</f>
        <v>3590.41412656323</v>
      </c>
      <c r="N20" s="71" t="n">
        <f aca="false">E20*100/FY886</f>
        <v>3231.63333269101</v>
      </c>
      <c r="P20" s="72" t="n">
        <f aca="false">E20/3</f>
        <v>1887.05333333333</v>
      </c>
      <c r="Q20" s="73" t="n">
        <f aca="false">5*P20</f>
        <v>9435.26666666667</v>
      </c>
      <c r="R20" s="73" t="n">
        <f aca="false">P20*7</f>
        <v>13209.3733333333</v>
      </c>
      <c r="S20" s="74" t="n">
        <f aca="false">P20*10</f>
        <v>18870.5333333333</v>
      </c>
      <c r="T20" s="74" t="n">
        <f aca="false">P20*16</f>
        <v>30192.8533333333</v>
      </c>
      <c r="U20" s="74" t="n">
        <f aca="false">P20*22</f>
        <v>41515.1733333333</v>
      </c>
      <c r="V20" s="71"/>
      <c r="X20" s="90" t="n">
        <f aca="false">X19*(1+D20)</f>
        <v>3281.82537122884</v>
      </c>
      <c r="Y20" s="90" t="n">
        <f aca="false">Y19*(1+D20)</f>
        <v>4594.5280936589</v>
      </c>
      <c r="Z20" s="91" t="n">
        <f aca="false">Z19*(1+D20)</f>
        <v>6563.65074245768</v>
      </c>
      <c r="AA20" s="91" t="n">
        <f aca="false">AA19*(1+D20)</f>
        <v>10501.8274749016</v>
      </c>
      <c r="AB20" s="91" t="n">
        <f aca="false">AB19*(1+D20)</f>
        <v>14440.0042073455</v>
      </c>
      <c r="AD20" s="91" t="n">
        <f aca="false">X20*32/100</f>
        <v>1050.18411879323</v>
      </c>
      <c r="AE20" s="91" t="n">
        <f aca="false">Y20*32/100</f>
        <v>1470.24898997085</v>
      </c>
      <c r="AF20" s="91" t="n">
        <f aca="false">Z20*32/100</f>
        <v>2100.36823758646</v>
      </c>
      <c r="AG20" s="91" t="n">
        <f aca="false">AA20*32/100</f>
        <v>3360.5847919685</v>
      </c>
      <c r="AH20" s="91" t="n">
        <f aca="false">AB20*32/100</f>
        <v>4620.80134635055</v>
      </c>
      <c r="BD20" s="83" t="s">
        <v>181</v>
      </c>
      <c r="BE20" s="83"/>
      <c r="BJ20" s="83" t="s">
        <v>182</v>
      </c>
      <c r="BK20" s="83"/>
      <c r="BL20" s="83"/>
      <c r="BM20" s="83"/>
      <c r="BQ20" s="93" t="s">
        <v>176</v>
      </c>
      <c r="BR20" s="93" t="s">
        <v>183</v>
      </c>
      <c r="BS20" s="93" t="s">
        <v>177</v>
      </c>
      <c r="BT20" s="93" t="n">
        <v>690</v>
      </c>
      <c r="BV20" s="47" t="n">
        <f aca="false">BV16+1</f>
        <v>1998</v>
      </c>
      <c r="BW20" s="48" t="n">
        <f aca="false">BW16</f>
        <v>3</v>
      </c>
      <c r="BX20" s="49" t="n">
        <f aca="false">BY20</f>
        <v>312</v>
      </c>
      <c r="BY20" s="50" t="n">
        <f aca="false">BY19</f>
        <v>312</v>
      </c>
      <c r="BZ20" s="49" t="n">
        <f aca="false">BY20*0.32</f>
        <v>99.84</v>
      </c>
      <c r="CA20" s="51" t="n">
        <f aca="false">CB20</f>
        <v>383</v>
      </c>
      <c r="CB20" s="52" t="n">
        <f aca="false">CB19</f>
        <v>383</v>
      </c>
      <c r="CC20" s="53" t="n">
        <f aca="false">CB20*0.32</f>
        <v>122.56</v>
      </c>
      <c r="CD20" s="49" t="n">
        <f aca="false">CE20</f>
        <v>512</v>
      </c>
      <c r="CE20" s="50" t="n">
        <f aca="false">CE19</f>
        <v>512</v>
      </c>
      <c r="CF20" s="49" t="n">
        <f aca="false">CE20*0.32</f>
        <v>163.84</v>
      </c>
      <c r="CG20" s="51" t="n">
        <f aca="false">CH20</f>
        <v>766</v>
      </c>
      <c r="CH20" s="52" t="n">
        <f aca="false">CH19</f>
        <v>766</v>
      </c>
      <c r="CI20" s="53" t="n">
        <f aca="false">CH20*0.32</f>
        <v>245.12</v>
      </c>
      <c r="CJ20" s="49" t="n">
        <f aca="false">CK20</f>
        <v>1279</v>
      </c>
      <c r="CK20" s="50" t="n">
        <f aca="false">CK19</f>
        <v>1279</v>
      </c>
      <c r="CL20" s="49" t="n">
        <f aca="false">CK20*0.32</f>
        <v>409.28</v>
      </c>
      <c r="CM20" s="51" t="n">
        <f aca="false">CN20</f>
        <v>1789</v>
      </c>
      <c r="CN20" s="52" t="n">
        <f aca="false">CN19</f>
        <v>1789</v>
      </c>
      <c r="CO20" s="53" t="n">
        <f aca="false">CN20*0.32</f>
        <v>572.48</v>
      </c>
      <c r="CP20" s="49" t="n">
        <f aca="false">CQ20</f>
        <v>2557</v>
      </c>
      <c r="CQ20" s="50" t="n">
        <f aca="false">CQ19</f>
        <v>2557</v>
      </c>
      <c r="CR20" s="49" t="n">
        <f aca="false">CQ20*0.32</f>
        <v>818.24</v>
      </c>
      <c r="CS20" s="51" t="n">
        <f aca="false">CT20</f>
        <v>3837</v>
      </c>
      <c r="CT20" s="52" t="n">
        <f aca="false">CT19</f>
        <v>3837</v>
      </c>
      <c r="CU20" s="53" t="n">
        <f aca="false">CT20*0.32</f>
        <v>1227.84</v>
      </c>
      <c r="CV20" s="49" t="n">
        <f aca="false">CW20</f>
        <v>4800</v>
      </c>
      <c r="CW20" s="50" t="n">
        <f aca="false">CW19</f>
        <v>4800</v>
      </c>
      <c r="CX20" s="49" t="n">
        <f aca="false">CW20*0.32</f>
        <v>1536</v>
      </c>
      <c r="CY20" s="51" t="n">
        <f aca="false">CZ20</f>
        <v>4800</v>
      </c>
      <c r="CZ20" s="52" t="n">
        <f aca="false">CZ19</f>
        <v>4800</v>
      </c>
      <c r="DA20" s="53" t="n">
        <f aca="false">CZ20*0.32</f>
        <v>1536</v>
      </c>
      <c r="DC20" s="54" t="n">
        <f aca="false">DC16+1</f>
        <v>2011</v>
      </c>
      <c r="DD20" s="55" t="n">
        <f aca="false">DD16</f>
        <v>2</v>
      </c>
      <c r="DE20" s="49" t="n">
        <f aca="false">DE19</f>
        <v>1875</v>
      </c>
      <c r="DF20" s="50" t="n">
        <f aca="false">X9</f>
        <v>711.755248219151</v>
      </c>
      <c r="DG20" s="49" t="n">
        <f aca="false">DF20*0.32</f>
        <v>227.761679430128</v>
      </c>
      <c r="DH20" s="51" t="n">
        <f aca="false">DH19</f>
        <v>1875</v>
      </c>
      <c r="DI20" s="52" t="n">
        <f aca="false">Y9</f>
        <v>996.451399401417</v>
      </c>
      <c r="DJ20" s="53" t="n">
        <f aca="false">DI20*0.32</f>
        <v>318.864447808453</v>
      </c>
      <c r="DK20" s="49" t="n">
        <f aca="false">DK19</f>
        <v>1250</v>
      </c>
      <c r="DL20" s="50" t="n">
        <f aca="false">Z9</f>
        <v>1423.5104964383</v>
      </c>
      <c r="DM20" s="49" t="n">
        <f aca="false">DL20*0.32</f>
        <v>455.523358860256</v>
      </c>
      <c r="DN20" s="51" t="n">
        <f aca="false">DN19</f>
        <v>2500</v>
      </c>
      <c r="DO20" s="52" t="n">
        <f aca="false">AA9</f>
        <v>2277.61382024859</v>
      </c>
      <c r="DP20" s="53" t="n">
        <f aca="false">DO20*0.32</f>
        <v>728.836422479549</v>
      </c>
      <c r="DQ20" s="49" t="n">
        <f aca="false">DQ19</f>
        <v>2500.08333333333</v>
      </c>
      <c r="DR20" s="50" t="n">
        <f aca="false">AB9</f>
        <v>3131.71714405887</v>
      </c>
      <c r="DS20" s="49" t="n">
        <f aca="false">DR20*0.32</f>
        <v>1002.14948609884</v>
      </c>
      <c r="DU20" s="0" t="n">
        <f aca="false">DU21+1</f>
        <v>1067</v>
      </c>
      <c r="DV20" s="47" t="n">
        <v>1998</v>
      </c>
      <c r="DW20" s="48" t="n">
        <v>3</v>
      </c>
      <c r="DX20" s="49" t="n">
        <f aca="false">BX20*100/FX669</f>
        <v>1306.95763372887</v>
      </c>
      <c r="DY20" s="50" t="n">
        <f aca="false">BY20*100/FY669</f>
        <v>2621.1060375444</v>
      </c>
      <c r="DZ20" s="49" t="n">
        <f aca="false">BZ20*100/FY669</f>
        <v>838.753932014207</v>
      </c>
      <c r="EA20" s="51" t="n">
        <f aca="false">CA20*100/FX669</f>
        <v>1604.37427473768</v>
      </c>
      <c r="EB20" s="52" t="n">
        <f aca="false">CB20*100/FY669</f>
        <v>3217.57568070354</v>
      </c>
      <c r="EC20" s="53" t="n">
        <f aca="false">CC20*100/FY669</f>
        <v>1029.62421782513</v>
      </c>
      <c r="ED20" s="49" t="n">
        <f aca="false">CD20*100/FX669</f>
        <v>2144.75098868327</v>
      </c>
      <c r="EE20" s="50" t="n">
        <f aca="false">CE20*100/FY669</f>
        <v>4301.30221545747</v>
      </c>
      <c r="EF20" s="49" t="n">
        <f aca="false">CF20*100/FY669</f>
        <v>1376.41670894639</v>
      </c>
      <c r="EG20" s="51" t="n">
        <f aca="false">CG20*100/FX669</f>
        <v>3208.74854947536</v>
      </c>
      <c r="EH20" s="52" t="n">
        <f aca="false">CH20*100/FY669</f>
        <v>6435.15136140708</v>
      </c>
      <c r="EI20" s="53" t="n">
        <f aca="false">CI20*100/FY669</f>
        <v>2059.24843565026</v>
      </c>
      <c r="EJ20" s="49" t="n">
        <f aca="false">CJ20*100/FX669</f>
        <v>5357.6885049334</v>
      </c>
      <c r="EK20" s="50" t="n">
        <f aca="false">CK20*100/FY669</f>
        <v>10744.8545577541</v>
      </c>
      <c r="EL20" s="49" t="n">
        <f aca="false">CL20*100/FY669</f>
        <v>3438.35345848132</v>
      </c>
      <c r="EM20" s="51" t="n">
        <f aca="false">CM20*100/FX669</f>
        <v>7494.06156006712</v>
      </c>
      <c r="EN20" s="52" t="n">
        <f aca="false">CN20*100/FY669</f>
        <v>15029.3548114325</v>
      </c>
      <c r="EO20" s="53" t="n">
        <f aca="false">CO20*100/FY669</f>
        <v>4809.39353965839</v>
      </c>
      <c r="EP20" s="49" t="n">
        <f aca="false">CP20*100/FX669</f>
        <v>10711.188043092</v>
      </c>
      <c r="EQ20" s="50" t="n">
        <f aca="false">CQ20*100/FY669</f>
        <v>21481.3081346187</v>
      </c>
      <c r="ER20" s="49" t="n">
        <f aca="false">CR20*100/FY669</f>
        <v>6874.01860307797</v>
      </c>
      <c r="ES20" s="51" t="n">
        <f aca="false">CS20*100/FX669</f>
        <v>16073.0655148002</v>
      </c>
      <c r="ET20" s="52" t="n">
        <f aca="false">CT20*100/FY669</f>
        <v>32234.5636732623</v>
      </c>
      <c r="EU20" s="53" t="n">
        <f aca="false">CU20*100/FY669</f>
        <v>10315.0603754439</v>
      </c>
      <c r="EV20" s="49" t="n">
        <f aca="false">CV20*100/FX669</f>
        <v>20107.0405189056</v>
      </c>
      <c r="EW20" s="50" t="n">
        <f aca="false">CW20*100/FY669</f>
        <v>40324.7082699138</v>
      </c>
      <c r="EX20" s="49" t="n">
        <f aca="false">CX20*100/FY669</f>
        <v>12903.9066463724</v>
      </c>
      <c r="EY20" s="51" t="n">
        <f aca="false">CY20*100/FX669</f>
        <v>20107.0405189056</v>
      </c>
      <c r="EZ20" s="52" t="n">
        <f aca="false">CZ20*100/FY669</f>
        <v>40324.7082699138</v>
      </c>
      <c r="FA20" s="53" t="n">
        <f aca="false">DA20*100/FY669</f>
        <v>12903.9066463724</v>
      </c>
      <c r="FB20" s="0" t="n">
        <f aca="false">FB21+1</f>
        <v>1016</v>
      </c>
      <c r="FC20" s="54" t="n">
        <v>2011</v>
      </c>
      <c r="FD20" s="55" t="n">
        <v>2</v>
      </c>
      <c r="FE20" s="99" t="n">
        <f aca="false">DE20*100/FX822</f>
        <v>2982.11485824633</v>
      </c>
      <c r="FF20" s="50" t="n">
        <f aca="false">DF20*100/FY822</f>
        <v>1873.39807300165</v>
      </c>
      <c r="FG20" s="49" t="n">
        <f aca="false">DG20*100/FX822</f>
        <v>362.246127129452</v>
      </c>
      <c r="FH20" s="51" t="n">
        <f aca="false">DH20*100/FX822</f>
        <v>2982.11485824633</v>
      </c>
      <c r="FI20" s="52" t="n">
        <f aca="false">DI20*100/FY822</f>
        <v>2622.74164630204</v>
      </c>
      <c r="FJ20" s="53" t="n">
        <f aca="false">DJ20*100/FX822</f>
        <v>507.141550707253</v>
      </c>
      <c r="FK20" s="49" t="n">
        <f aca="false">DK20*100/FX822</f>
        <v>1988.07657216422</v>
      </c>
      <c r="FL20" s="50" t="n">
        <f aca="false">DL20*100/FY822</f>
        <v>3746.7961460033</v>
      </c>
      <c r="FM20" s="49" t="n">
        <f aca="false">DM20*100/FX822</f>
        <v>724.492254258903</v>
      </c>
      <c r="FN20" s="56" t="n">
        <f aca="false">DN20*100/FX822</f>
        <v>3976.15314432843</v>
      </c>
      <c r="FO20" s="52" t="n">
        <f aca="false">DO20*100/FY822</f>
        <v>5994.86600565516</v>
      </c>
      <c r="FP20" s="53" t="n">
        <f aca="false">DP20*100/FX822</f>
        <v>1159.18609317726</v>
      </c>
      <c r="FQ20" s="49" t="n">
        <f aca="false">DQ20*100/FX822</f>
        <v>3976.28568276658</v>
      </c>
      <c r="FR20" s="50" t="n">
        <f aca="false">DR20*100/FY822</f>
        <v>8242.935865307</v>
      </c>
      <c r="FS20" s="49" t="n">
        <f aca="false">DS20*100/FX822</f>
        <v>1593.87993209561</v>
      </c>
      <c r="FV20" s="57" t="n">
        <f aca="false">FV32-1</f>
        <v>1944</v>
      </c>
      <c r="FW20" s="57" t="n">
        <v>9.56225896633602E-013</v>
      </c>
      <c r="FX20" s="57"/>
      <c r="FY20" s="57"/>
      <c r="FZ20" s="57"/>
      <c r="GB20" s="13"/>
    </row>
    <row r="21" customFormat="false" ht="49.1" hidden="false" customHeight="false" outlineLevel="0" collapsed="false">
      <c r="A21" s="93" t="s">
        <v>184</v>
      </c>
      <c r="B21" s="94" t="n">
        <v>42769</v>
      </c>
      <c r="C21" s="95" t="s">
        <v>185</v>
      </c>
      <c r="D21" s="96" t="n">
        <v>0.1296</v>
      </c>
      <c r="E21" s="97" t="n">
        <v>6394.85</v>
      </c>
      <c r="F21" s="97" t="n">
        <v>46849.81</v>
      </c>
      <c r="G21" s="97" t="n">
        <v>2224.32</v>
      </c>
      <c r="H21" s="97" t="n">
        <v>72289.62</v>
      </c>
      <c r="I21" s="97" t="n">
        <v>3021.16</v>
      </c>
      <c r="K21" s="97" t="n">
        <f aca="false">I21*100/FX892</f>
        <v>1714.79686593431</v>
      </c>
      <c r="L21" s="97" t="n">
        <f aca="false">I21*100/FY892</f>
        <v>1526.74213677818</v>
      </c>
      <c r="M21" s="97" t="n">
        <f aca="false">E21*100/FX892</f>
        <v>3629.68817875255</v>
      </c>
      <c r="N21" s="97" t="n">
        <f aca="false">E21*100/FY892</f>
        <v>3231.6351842921</v>
      </c>
      <c r="P21" s="85" t="n">
        <f aca="false">E21/3</f>
        <v>2131.61666666667</v>
      </c>
      <c r="Q21" s="86" t="n">
        <f aca="false">5*P21</f>
        <v>10658.0833333333</v>
      </c>
      <c r="R21" s="87" t="n">
        <f aca="false">P21*7</f>
        <v>14921.3166666667</v>
      </c>
      <c r="S21" s="87" t="n">
        <f aca="false">P21*10</f>
        <v>21316.1666666667</v>
      </c>
      <c r="T21" s="87" t="n">
        <f aca="false">P21*16</f>
        <v>34105.8666666667</v>
      </c>
      <c r="U21" s="87" t="n">
        <f aca="false">P21*22</f>
        <v>46895.5666666667</v>
      </c>
      <c r="V21" s="71"/>
      <c r="X21" s="86" t="n">
        <f aca="false">X20*(1+D21)</f>
        <v>3707.1499393401</v>
      </c>
      <c r="Y21" s="87" t="n">
        <f aca="false">Y20*(1+D21)</f>
        <v>5189.97893459709</v>
      </c>
      <c r="Z21" s="87" t="n">
        <f aca="false">Z20*(1+D21)</f>
        <v>7414.2998786802</v>
      </c>
      <c r="AA21" s="87" t="n">
        <f aca="false">AA20*(1+D21)</f>
        <v>11862.8643156488</v>
      </c>
      <c r="AB21" s="87" t="n">
        <f aca="false">AB20*(1+D21)</f>
        <v>16311.4287526175</v>
      </c>
      <c r="AD21" s="87" t="n">
        <f aca="false">X21*32/100</f>
        <v>1186.28798058883</v>
      </c>
      <c r="AE21" s="87" t="n">
        <f aca="false">Y21*32/100</f>
        <v>1660.79325907107</v>
      </c>
      <c r="AF21" s="87" t="n">
        <f aca="false">Z21*32/100</f>
        <v>2372.57596117766</v>
      </c>
      <c r="AG21" s="87" t="n">
        <f aca="false">AA21*32/100</f>
        <v>3796.11658100763</v>
      </c>
      <c r="AH21" s="87" t="n">
        <f aca="false">AB21*32/100</f>
        <v>5219.65720083759</v>
      </c>
      <c r="BD21" s="83" t="s">
        <v>186</v>
      </c>
      <c r="BE21" s="83"/>
      <c r="BV21" s="54" t="n">
        <f aca="false">BV17+1</f>
        <v>1998</v>
      </c>
      <c r="BW21" s="55" t="n">
        <f aca="false">BW17</f>
        <v>4</v>
      </c>
      <c r="BX21" s="49" t="n">
        <f aca="false">BY21</f>
        <v>312</v>
      </c>
      <c r="BY21" s="50" t="n">
        <f aca="false">BY20</f>
        <v>312</v>
      </c>
      <c r="BZ21" s="49" t="n">
        <f aca="false">BY21*0.32</f>
        <v>99.84</v>
      </c>
      <c r="CA21" s="51" t="n">
        <f aca="false">CB21</f>
        <v>383</v>
      </c>
      <c r="CB21" s="52" t="n">
        <f aca="false">CB20</f>
        <v>383</v>
      </c>
      <c r="CC21" s="53" t="n">
        <f aca="false">CB21*0.32</f>
        <v>122.56</v>
      </c>
      <c r="CD21" s="49" t="n">
        <f aca="false">CE21</f>
        <v>512</v>
      </c>
      <c r="CE21" s="50" t="n">
        <f aca="false">CE20</f>
        <v>512</v>
      </c>
      <c r="CF21" s="49" t="n">
        <f aca="false">CE21*0.32</f>
        <v>163.84</v>
      </c>
      <c r="CG21" s="51" t="n">
        <f aca="false">CH21</f>
        <v>766</v>
      </c>
      <c r="CH21" s="52" t="n">
        <f aca="false">CH20</f>
        <v>766</v>
      </c>
      <c r="CI21" s="53" t="n">
        <f aca="false">CH21*0.32</f>
        <v>245.12</v>
      </c>
      <c r="CJ21" s="49" t="n">
        <f aca="false">CK21</f>
        <v>1279</v>
      </c>
      <c r="CK21" s="50" t="n">
        <f aca="false">CK20</f>
        <v>1279</v>
      </c>
      <c r="CL21" s="49" t="n">
        <f aca="false">CK21*0.32</f>
        <v>409.28</v>
      </c>
      <c r="CM21" s="51" t="n">
        <f aca="false">CN21</f>
        <v>1789</v>
      </c>
      <c r="CN21" s="52" t="n">
        <f aca="false">CN20</f>
        <v>1789</v>
      </c>
      <c r="CO21" s="53" t="n">
        <f aca="false">CN21*0.32</f>
        <v>572.48</v>
      </c>
      <c r="CP21" s="49" t="n">
        <f aca="false">CQ21</f>
        <v>2557</v>
      </c>
      <c r="CQ21" s="50" t="n">
        <f aca="false">CQ20</f>
        <v>2557</v>
      </c>
      <c r="CR21" s="49" t="n">
        <f aca="false">CQ21*0.32</f>
        <v>818.24</v>
      </c>
      <c r="CS21" s="51" t="n">
        <f aca="false">CT21</f>
        <v>3837</v>
      </c>
      <c r="CT21" s="52" t="n">
        <f aca="false">CT20</f>
        <v>3837</v>
      </c>
      <c r="CU21" s="53" t="n">
        <f aca="false">CT21*0.32</f>
        <v>1227.84</v>
      </c>
      <c r="CV21" s="49" t="n">
        <f aca="false">CW21</f>
        <v>4800</v>
      </c>
      <c r="CW21" s="50" t="n">
        <f aca="false">CW20</f>
        <v>4800</v>
      </c>
      <c r="CX21" s="49" t="n">
        <f aca="false">CW21*0.32</f>
        <v>1536</v>
      </c>
      <c r="CY21" s="51" t="n">
        <f aca="false">CZ21</f>
        <v>4800</v>
      </c>
      <c r="CZ21" s="52" t="n">
        <f aca="false">CZ20</f>
        <v>4800</v>
      </c>
      <c r="DA21" s="53" t="n">
        <f aca="false">CZ21*0.32</f>
        <v>1536</v>
      </c>
      <c r="DC21" s="47" t="n">
        <f aca="false">DC17+1</f>
        <v>2011</v>
      </c>
      <c r="DD21" s="48" t="n">
        <f aca="false">DD17</f>
        <v>3</v>
      </c>
      <c r="DE21" s="49" t="n">
        <f aca="false">DE20</f>
        <v>1875</v>
      </c>
      <c r="DF21" s="50" t="n">
        <f aca="false">DF20</f>
        <v>711.755248219151</v>
      </c>
      <c r="DG21" s="49" t="n">
        <f aca="false">DF21*0.32</f>
        <v>227.761679430128</v>
      </c>
      <c r="DH21" s="51" t="n">
        <f aca="false">DH20</f>
        <v>1875</v>
      </c>
      <c r="DI21" s="52" t="n">
        <f aca="false">DI20</f>
        <v>996.451399401417</v>
      </c>
      <c r="DJ21" s="53" t="n">
        <f aca="false">DI21*0.32</f>
        <v>318.864447808453</v>
      </c>
      <c r="DK21" s="49" t="n">
        <f aca="false">DK20</f>
        <v>1250</v>
      </c>
      <c r="DL21" s="50" t="n">
        <f aca="false">DL20</f>
        <v>1423.5104964383</v>
      </c>
      <c r="DM21" s="49" t="n">
        <f aca="false">DL21*0.32</f>
        <v>455.523358860256</v>
      </c>
      <c r="DN21" s="51" t="n">
        <f aca="false">DN20</f>
        <v>2500</v>
      </c>
      <c r="DO21" s="52" t="n">
        <f aca="false">DO20</f>
        <v>2277.61382024859</v>
      </c>
      <c r="DP21" s="53" t="n">
        <f aca="false">DO21*0.32</f>
        <v>728.836422479549</v>
      </c>
      <c r="DQ21" s="49" t="n">
        <f aca="false">DQ20</f>
        <v>2500.08333333333</v>
      </c>
      <c r="DR21" s="50" t="n">
        <f aca="false">DR20</f>
        <v>3131.71714405887</v>
      </c>
      <c r="DS21" s="49" t="n">
        <f aca="false">DR21*0.32</f>
        <v>1002.14948609884</v>
      </c>
      <c r="DU21" s="0" t="n">
        <f aca="false">DU22+1</f>
        <v>1066</v>
      </c>
      <c r="DV21" s="54" t="n">
        <v>1998</v>
      </c>
      <c r="DW21" s="55" t="n">
        <v>4</v>
      </c>
      <c r="DX21" s="49" t="n">
        <f aca="false">BX21*100/FX672</f>
        <v>1315.28550488636</v>
      </c>
      <c r="DY21" s="50" t="n">
        <f aca="false">BY21*100/FY672</f>
        <v>2621.1060375444</v>
      </c>
      <c r="DZ21" s="49" t="n">
        <f aca="false">BZ21*100/FY672</f>
        <v>838.753932014207</v>
      </c>
      <c r="EA21" s="51" t="n">
        <f aca="false">CA21*100/FX672</f>
        <v>1614.5972704214</v>
      </c>
      <c r="EB21" s="52" t="n">
        <f aca="false">CB21*100/FY672</f>
        <v>3217.57568070354</v>
      </c>
      <c r="EC21" s="53" t="n">
        <f aca="false">CC21*100/FY672</f>
        <v>1029.62421782513</v>
      </c>
      <c r="ED21" s="49" t="n">
        <f aca="false">CD21*100/FX672</f>
        <v>2158.41723878787</v>
      </c>
      <c r="EE21" s="50" t="n">
        <f aca="false">CE21*100/FY672</f>
        <v>4301.30221545747</v>
      </c>
      <c r="EF21" s="49" t="n">
        <f aca="false">CF21*100/FY672</f>
        <v>1376.41670894639</v>
      </c>
      <c r="EG21" s="51" t="n">
        <f aca="false">CG21*100/FX672</f>
        <v>3229.19454084279</v>
      </c>
      <c r="EH21" s="52" t="n">
        <f aca="false">CH21*100/FY672</f>
        <v>6435.15136140708</v>
      </c>
      <c r="EI21" s="53" t="n">
        <f aca="false">CI21*100/FY672</f>
        <v>2059.24843565026</v>
      </c>
      <c r="EJ21" s="49" t="n">
        <f aca="false">CJ21*100/FX672</f>
        <v>5391.82743830017</v>
      </c>
      <c r="EK21" s="50" t="n">
        <f aca="false">CK21*100/FY672</f>
        <v>10744.8545577541</v>
      </c>
      <c r="EL21" s="49" t="n">
        <f aca="false">CL21*100/FY672</f>
        <v>3438.35345848132</v>
      </c>
      <c r="EM21" s="51" t="n">
        <f aca="false">CM21*100/FX672</f>
        <v>7541.81335974902</v>
      </c>
      <c r="EN21" s="52" t="n">
        <f aca="false">CN21*100/FY672</f>
        <v>15029.3548114325</v>
      </c>
      <c r="EO21" s="53" t="n">
        <f aca="false">CO21*100/FY672</f>
        <v>4809.39353965839</v>
      </c>
      <c r="EP21" s="49" t="n">
        <f aca="false">CP21*100/FX672</f>
        <v>10779.4392179308</v>
      </c>
      <c r="EQ21" s="50" t="n">
        <f aca="false">CQ21*100/FY672</f>
        <v>21481.3081346187</v>
      </c>
      <c r="ER21" s="49" t="n">
        <f aca="false">CR21*100/FY672</f>
        <v>6874.01860307797</v>
      </c>
      <c r="ES21" s="51" t="n">
        <f aca="false">CS21*100/FX672</f>
        <v>16175.4823149005</v>
      </c>
      <c r="ET21" s="52" t="n">
        <f aca="false">CT21*100/FY672</f>
        <v>32234.5636732623</v>
      </c>
      <c r="EU21" s="53" t="n">
        <f aca="false">CU21*100/FY672</f>
        <v>10315.0603754439</v>
      </c>
      <c r="EV21" s="49" t="n">
        <f aca="false">CV21*100/FX672</f>
        <v>20235.1616136363</v>
      </c>
      <c r="EW21" s="50" t="n">
        <f aca="false">CW21*100/FY672</f>
        <v>40324.7082699138</v>
      </c>
      <c r="EX21" s="49" t="n">
        <f aca="false">CX21*100/FY672</f>
        <v>12903.9066463724</v>
      </c>
      <c r="EY21" s="51" t="n">
        <f aca="false">CY21*100/FX672</f>
        <v>20235.1616136363</v>
      </c>
      <c r="EZ21" s="52" t="n">
        <f aca="false">CZ21*100/FY672</f>
        <v>40324.7082699138</v>
      </c>
      <c r="FA21" s="53" t="n">
        <f aca="false">DA21*100/FY672</f>
        <v>12903.9066463724</v>
      </c>
      <c r="FB21" s="0" t="n">
        <f aca="false">FB22+1</f>
        <v>1015</v>
      </c>
      <c r="FC21" s="47" t="n">
        <v>2011</v>
      </c>
      <c r="FD21" s="48" t="n">
        <v>3</v>
      </c>
      <c r="FE21" s="49" t="n">
        <f aca="false">DE21*100/FX825</f>
        <v>2913.33685074258</v>
      </c>
      <c r="FF21" s="50" t="n">
        <f aca="false">DF21*100/FY825</f>
        <v>1873.39807300165</v>
      </c>
      <c r="FG21" s="49" t="n">
        <f aca="false">DG21*100/FX825</f>
        <v>353.891463397766</v>
      </c>
      <c r="FH21" s="51" t="n">
        <f aca="false">DH21*100/FX825</f>
        <v>2913.33685074258</v>
      </c>
      <c r="FI21" s="52" t="n">
        <f aca="false">DI21*100/FY825</f>
        <v>2622.74164630204</v>
      </c>
      <c r="FJ21" s="53" t="n">
        <f aca="false">DJ21*100/FX825</f>
        <v>495.445091302428</v>
      </c>
      <c r="FK21" s="49" t="n">
        <f aca="false">DK21*100/FX825</f>
        <v>1942.22456716172</v>
      </c>
      <c r="FL21" s="50" t="n">
        <f aca="false">DL21*100/FY825</f>
        <v>3746.7961460033</v>
      </c>
      <c r="FM21" s="49" t="n">
        <f aca="false">DM21*100/FX825</f>
        <v>707.782926795531</v>
      </c>
      <c r="FN21" s="56" t="n">
        <f aca="false">DN21*100/FX825</f>
        <v>3884.44913432344</v>
      </c>
      <c r="FO21" s="52" t="n">
        <f aca="false">DO21*100/FY825</f>
        <v>5994.86600565516</v>
      </c>
      <c r="FP21" s="53" t="n">
        <f aca="false">DP21*100/FX825</f>
        <v>1132.45120414563</v>
      </c>
      <c r="FQ21" s="49" t="n">
        <f aca="false">DQ21*100/FX825</f>
        <v>3884.57861596125</v>
      </c>
      <c r="FR21" s="50" t="n">
        <f aca="false">DR21*100/FY825</f>
        <v>8242.935865307</v>
      </c>
      <c r="FS21" s="49" t="n">
        <f aca="false">DS21*100/FX825</f>
        <v>1557.11948149572</v>
      </c>
      <c r="FV21" s="57" t="n">
        <f aca="false">FV33-1</f>
        <v>1944</v>
      </c>
      <c r="FW21" s="57" t="n">
        <v>9.69794672026343E-013</v>
      </c>
      <c r="FX21" s="57"/>
      <c r="FY21" s="57"/>
      <c r="FZ21" s="57"/>
      <c r="GB21" s="13"/>
    </row>
    <row r="22" customFormat="false" ht="37.05" hidden="false" customHeight="false" outlineLevel="0" collapsed="false">
      <c r="A22" s="67" t="s">
        <v>187</v>
      </c>
      <c r="B22" s="68" t="n">
        <v>42982</v>
      </c>
      <c r="C22" s="69" t="s">
        <v>188</v>
      </c>
      <c r="D22" s="70" t="n">
        <v>0.1332</v>
      </c>
      <c r="E22" s="92" t="n">
        <v>7246.42</v>
      </c>
      <c r="F22" s="92" t="n">
        <v>53090.2</v>
      </c>
      <c r="G22" s="92" t="n">
        <v>2520.6</v>
      </c>
      <c r="H22" s="92" t="n">
        <v>81918.55</v>
      </c>
      <c r="I22" s="92" t="n">
        <v>3423.58</v>
      </c>
      <c r="K22" s="71" t="n">
        <f aca="false">I22*100/FX898</f>
        <v>1754.38973786622</v>
      </c>
      <c r="L22" s="71" t="n">
        <f aca="false">I22*100/FY898</f>
        <v>1526.74280035061</v>
      </c>
      <c r="M22" s="71" t="n">
        <f aca="false">E22*100/FX898</f>
        <v>3713.37748329776</v>
      </c>
      <c r="N22" s="71" t="n">
        <f aca="false">E22*100/FY898</f>
        <v>3231.53528274983</v>
      </c>
      <c r="P22" s="72" t="n">
        <f aca="false">E22/3</f>
        <v>2415.47333333333</v>
      </c>
      <c r="Q22" s="73" t="n">
        <f aca="false">5*P22</f>
        <v>12077.3666666667</v>
      </c>
      <c r="R22" s="73" t="n">
        <f aca="false">P22*7</f>
        <v>16908.3133333333</v>
      </c>
      <c r="S22" s="74" t="n">
        <f aca="false">P22*10</f>
        <v>24154.7333333333</v>
      </c>
      <c r="T22" s="74" t="n">
        <f aca="false">P22*16</f>
        <v>38647.5733333333</v>
      </c>
      <c r="U22" s="74" t="n">
        <f aca="false">P22*22</f>
        <v>53140.4133333333</v>
      </c>
      <c r="V22" s="71"/>
      <c r="X22" s="90" t="n">
        <f aca="false">X21*(1+D22)</f>
        <v>4200.9423112602</v>
      </c>
      <c r="Y22" s="90" t="n">
        <f aca="false">Y21*(1+D22)</f>
        <v>5881.28412868543</v>
      </c>
      <c r="Z22" s="91" t="n">
        <f aca="false">Z21*(1+D22)</f>
        <v>8401.8846225204</v>
      </c>
      <c r="AA22" s="91" t="n">
        <f aca="false">AA21*(1+D22)</f>
        <v>13442.9978424933</v>
      </c>
      <c r="AB22" s="91" t="n">
        <f aca="false">AB21*(1+D22)</f>
        <v>18484.1110624661</v>
      </c>
      <c r="AD22" s="91" t="n">
        <f aca="false">X22*32/100</f>
        <v>1344.30153960326</v>
      </c>
      <c r="AE22" s="91" t="n">
        <f aca="false">Y22*32/100</f>
        <v>1882.01092117934</v>
      </c>
      <c r="AF22" s="91" t="n">
        <f aca="false">Z22*32/100</f>
        <v>2688.60307920653</v>
      </c>
      <c r="AG22" s="91" t="n">
        <f aca="false">AA22*32/100</f>
        <v>4301.75930959785</v>
      </c>
      <c r="AH22" s="91" t="n">
        <f aca="false">AB22*32/100</f>
        <v>5914.91553998916</v>
      </c>
      <c r="BD22" s="83" t="s">
        <v>189</v>
      </c>
      <c r="BE22" s="83"/>
      <c r="BV22" s="47" t="n">
        <f aca="false">BV18+1</f>
        <v>1999</v>
      </c>
      <c r="BW22" s="48" t="n">
        <f aca="false">BW18</f>
        <v>1</v>
      </c>
      <c r="BX22" s="49" t="n">
        <f aca="false">BY22</f>
        <v>312</v>
      </c>
      <c r="BY22" s="50" t="n">
        <f aca="false">BY21</f>
        <v>312</v>
      </c>
      <c r="BZ22" s="49" t="n">
        <f aca="false">BY22*0.32</f>
        <v>99.84</v>
      </c>
      <c r="CA22" s="51" t="n">
        <f aca="false">CB22</f>
        <v>383</v>
      </c>
      <c r="CB22" s="52" t="n">
        <f aca="false">CB21</f>
        <v>383</v>
      </c>
      <c r="CC22" s="53" t="n">
        <f aca="false">CB22*0.32</f>
        <v>122.56</v>
      </c>
      <c r="CD22" s="49" t="n">
        <f aca="false">CE22</f>
        <v>512</v>
      </c>
      <c r="CE22" s="50" t="n">
        <f aca="false">CE21</f>
        <v>512</v>
      </c>
      <c r="CF22" s="49" t="n">
        <f aca="false">CE22*0.32</f>
        <v>163.84</v>
      </c>
      <c r="CG22" s="51" t="n">
        <f aca="false">CH22</f>
        <v>766</v>
      </c>
      <c r="CH22" s="52" t="n">
        <f aca="false">CH21</f>
        <v>766</v>
      </c>
      <c r="CI22" s="53" t="n">
        <f aca="false">CH22*0.32</f>
        <v>245.12</v>
      </c>
      <c r="CJ22" s="49" t="n">
        <f aca="false">CK22</f>
        <v>1279</v>
      </c>
      <c r="CK22" s="50" t="n">
        <f aca="false">CK21</f>
        <v>1279</v>
      </c>
      <c r="CL22" s="49" t="n">
        <f aca="false">CK22*0.32</f>
        <v>409.28</v>
      </c>
      <c r="CM22" s="51" t="n">
        <f aca="false">CN22</f>
        <v>1789</v>
      </c>
      <c r="CN22" s="52" t="n">
        <f aca="false">CN21</f>
        <v>1789</v>
      </c>
      <c r="CO22" s="53" t="n">
        <f aca="false">CN22*0.32</f>
        <v>572.48</v>
      </c>
      <c r="CP22" s="49" t="n">
        <f aca="false">CQ22</f>
        <v>2557</v>
      </c>
      <c r="CQ22" s="50" t="n">
        <f aca="false">CQ21</f>
        <v>2557</v>
      </c>
      <c r="CR22" s="49" t="n">
        <f aca="false">CQ22*0.32</f>
        <v>818.24</v>
      </c>
      <c r="CS22" s="51" t="n">
        <f aca="false">CT22</f>
        <v>3837</v>
      </c>
      <c r="CT22" s="52" t="n">
        <f aca="false">CT21</f>
        <v>3837</v>
      </c>
      <c r="CU22" s="53" t="n">
        <f aca="false">CT22*0.32</f>
        <v>1227.84</v>
      </c>
      <c r="CV22" s="49" t="n">
        <f aca="false">CW22</f>
        <v>4800</v>
      </c>
      <c r="CW22" s="50" t="n">
        <f aca="false">CW21</f>
        <v>4800</v>
      </c>
      <c r="CX22" s="49" t="n">
        <f aca="false">CW22*0.32</f>
        <v>1536</v>
      </c>
      <c r="CY22" s="51" t="n">
        <f aca="false">CZ22</f>
        <v>4800</v>
      </c>
      <c r="CZ22" s="52" t="n">
        <f aca="false">CZ21</f>
        <v>4800</v>
      </c>
      <c r="DA22" s="53" t="n">
        <f aca="false">CZ22*0.32</f>
        <v>1536</v>
      </c>
      <c r="DC22" s="54" t="n">
        <f aca="false">DC18+1</f>
        <v>2011</v>
      </c>
      <c r="DD22" s="55" t="n">
        <f aca="false">DD18</f>
        <v>4</v>
      </c>
      <c r="DE22" s="49" t="n">
        <f aca="false">DE21</f>
        <v>1875</v>
      </c>
      <c r="DF22" s="50" t="n">
        <f aca="false">X10</f>
        <v>831.472480969612</v>
      </c>
      <c r="DG22" s="49" t="n">
        <f aca="false">DF22*0.32</f>
        <v>266.071193910276</v>
      </c>
      <c r="DH22" s="51" t="n">
        <f aca="false">DH21</f>
        <v>1875</v>
      </c>
      <c r="DI22" s="52" t="n">
        <f aca="false">Y10</f>
        <v>1164.05452478074</v>
      </c>
      <c r="DJ22" s="53" t="n">
        <f aca="false">DI22*0.32</f>
        <v>372.497447929837</v>
      </c>
      <c r="DK22" s="49" t="n">
        <f aca="false">DK21</f>
        <v>1250</v>
      </c>
      <c r="DL22" s="50" t="n">
        <f aca="false">Z10</f>
        <v>1662.94496193922</v>
      </c>
      <c r="DM22" s="49" t="n">
        <f aca="false">DL22*0.32</f>
        <v>532.14238782055</v>
      </c>
      <c r="DN22" s="51" t="n">
        <f aca="false">DN21</f>
        <v>2500</v>
      </c>
      <c r="DO22" s="52" t="n">
        <f aca="false">AA10</f>
        <v>2660.7084648144</v>
      </c>
      <c r="DP22" s="53" t="n">
        <f aca="false">DO22*0.32</f>
        <v>851.426708740608</v>
      </c>
      <c r="DQ22" s="49" t="n">
        <f aca="false">DQ21</f>
        <v>2500.08333333333</v>
      </c>
      <c r="DR22" s="50" t="n">
        <f aca="false">AB10</f>
        <v>3658.47196768957</v>
      </c>
      <c r="DS22" s="49" t="n">
        <f aca="false">DR22*0.32</f>
        <v>1170.71102966066</v>
      </c>
      <c r="DU22" s="0" t="n">
        <f aca="false">DU23+1</f>
        <v>1065</v>
      </c>
      <c r="DV22" s="47" t="n">
        <v>1999</v>
      </c>
      <c r="DW22" s="48" t="n">
        <v>1</v>
      </c>
      <c r="DX22" s="49" t="n">
        <f aca="false">BX22*100/FX675</f>
        <v>1311.39814396226</v>
      </c>
      <c r="DY22" s="50" t="n">
        <f aca="false">BY22*100/FY675</f>
        <v>2621.1060375444</v>
      </c>
      <c r="DZ22" s="49" t="n">
        <f aca="false">BZ22*100/FY675</f>
        <v>838.753932014207</v>
      </c>
      <c r="EA22" s="51" t="n">
        <f aca="false">CA22*100/FX675</f>
        <v>1609.82528569726</v>
      </c>
      <c r="EB22" s="52" t="n">
        <f aca="false">CB22*100/FY675</f>
        <v>3217.57568070354</v>
      </c>
      <c r="EC22" s="53" t="n">
        <f aca="false">CC22*100/FY675</f>
        <v>1029.62421782513</v>
      </c>
      <c r="ED22" s="49" t="n">
        <f aca="false">CD22*100/FX675</f>
        <v>2152.0379798355</v>
      </c>
      <c r="EE22" s="50" t="n">
        <f aca="false">CE22*100/FY675</f>
        <v>4301.30221545747</v>
      </c>
      <c r="EF22" s="49" t="n">
        <f aca="false">CF22*100/FY675</f>
        <v>1376.41670894639</v>
      </c>
      <c r="EG22" s="51" t="n">
        <f aca="false">CG22*100/FX675</f>
        <v>3219.65057139452</v>
      </c>
      <c r="EH22" s="52" t="n">
        <f aca="false">CH22*100/FY675</f>
        <v>6435.15136140708</v>
      </c>
      <c r="EI22" s="53" t="n">
        <f aca="false">CI22*100/FY675</f>
        <v>2059.24843565026</v>
      </c>
      <c r="EJ22" s="49" t="n">
        <f aca="false">CJ22*100/FX675</f>
        <v>5375.89175040938</v>
      </c>
      <c r="EK22" s="50" t="n">
        <f aca="false">CK22*100/FY675</f>
        <v>10744.8545577541</v>
      </c>
      <c r="EL22" s="49" t="n">
        <f aca="false">CL22*100/FY675</f>
        <v>3438.35345848132</v>
      </c>
      <c r="EM22" s="51" t="n">
        <f aca="false">CM22*100/FX675</f>
        <v>7519.52333188615</v>
      </c>
      <c r="EN22" s="52" t="n">
        <f aca="false">CN22*100/FY675</f>
        <v>15029.3548114325</v>
      </c>
      <c r="EO22" s="53" t="n">
        <f aca="false">CO22*100/FY675</f>
        <v>4809.39353965839</v>
      </c>
      <c r="EP22" s="49" t="n">
        <f aca="false">CP22*100/FX675</f>
        <v>10747.5803016394</v>
      </c>
      <c r="EQ22" s="50" t="n">
        <f aca="false">CQ22*100/FY675</f>
        <v>21481.3081346187</v>
      </c>
      <c r="ER22" s="49" t="n">
        <f aca="false">CR22*100/FY675</f>
        <v>6874.01860307797</v>
      </c>
      <c r="ES22" s="51" t="n">
        <f aca="false">CS22*100/FX675</f>
        <v>16127.6752512281</v>
      </c>
      <c r="ET22" s="52" t="n">
        <f aca="false">CT22*100/FY675</f>
        <v>32234.5636732623</v>
      </c>
      <c r="EU22" s="53" t="n">
        <f aca="false">CU22*100/FY675</f>
        <v>10315.0603754439</v>
      </c>
      <c r="EV22" s="49" t="n">
        <f aca="false">CV22*100/FX675</f>
        <v>20175.3560609578</v>
      </c>
      <c r="EW22" s="50" t="n">
        <f aca="false">CW22*100/FY675</f>
        <v>40324.7082699138</v>
      </c>
      <c r="EX22" s="49" t="n">
        <f aca="false">CX22*100/FY675</f>
        <v>12903.9066463724</v>
      </c>
      <c r="EY22" s="51" t="n">
        <f aca="false">CY22*100/FX675</f>
        <v>20175.3560609578</v>
      </c>
      <c r="EZ22" s="52" t="n">
        <f aca="false">CZ22*100/FY675</f>
        <v>40324.7082699138</v>
      </c>
      <c r="FA22" s="53" t="n">
        <f aca="false">DA22*100/FY675</f>
        <v>12903.9066463724</v>
      </c>
      <c r="FB22" s="0" t="n">
        <f aca="false">FB23+1</f>
        <v>1014</v>
      </c>
      <c r="FC22" s="54" t="n">
        <v>2011</v>
      </c>
      <c r="FD22" s="55" t="n">
        <v>4</v>
      </c>
      <c r="FE22" s="49" t="n">
        <f aca="false">DE22*100/FX828</f>
        <v>2854.22127468693</v>
      </c>
      <c r="FF22" s="50" t="n">
        <f aca="false">DF22*100/FY828</f>
        <v>1873.37935527104</v>
      </c>
      <c r="FG22" s="49" t="n">
        <f aca="false">DG22*100/FX828</f>
        <v>405.027233194699</v>
      </c>
      <c r="FH22" s="51" t="n">
        <f aca="false">DH22*100/FX828</f>
        <v>2854.22127468693</v>
      </c>
      <c r="FI22" s="52" t="n">
        <f aca="false">DI22*100/FY828</f>
        <v>2622.71544163562</v>
      </c>
      <c r="FJ22" s="53" t="n">
        <f aca="false">DJ22*100/FX828</f>
        <v>567.034741678894</v>
      </c>
      <c r="FK22" s="49" t="n">
        <f aca="false">DK22*100/FX828</f>
        <v>1902.81418312462</v>
      </c>
      <c r="FL22" s="50" t="n">
        <f aca="false">DL22*100/FY828</f>
        <v>3746.75871054207</v>
      </c>
      <c r="FM22" s="49" t="n">
        <f aca="false">DM22*100/FX828</f>
        <v>810.054466389396</v>
      </c>
      <c r="FN22" s="56" t="n">
        <f aca="false">DN22*100/FX828</f>
        <v>3805.62836624924</v>
      </c>
      <c r="FO22" s="52" t="n">
        <f aca="false">DO22*100/FY828</f>
        <v>5994.80610899541</v>
      </c>
      <c r="FP22" s="53" t="n">
        <f aca="false">DP22*100/FX828</f>
        <v>1296.08545382619</v>
      </c>
      <c r="FQ22" s="49" t="n">
        <f aca="false">DQ22*100/FX828</f>
        <v>3805.75522052811</v>
      </c>
      <c r="FR22" s="50" t="n">
        <f aca="false">DR22*100/FY828</f>
        <v>8242.85350744873</v>
      </c>
      <c r="FS22" s="49" t="n">
        <f aca="false">DS22*100/FX828</f>
        <v>1782.11644126299</v>
      </c>
      <c r="FV22" s="57" t="n">
        <f aca="false">FV34-1</f>
        <v>1944</v>
      </c>
      <c r="FW22" s="57" t="n">
        <v>9.67856275541665E-013</v>
      </c>
      <c r="FX22" s="57"/>
      <c r="FY22" s="57"/>
      <c r="FZ22" s="57"/>
      <c r="GB22" s="13"/>
    </row>
    <row r="23" customFormat="false" ht="49.6" hidden="false" customHeight="false" outlineLevel="0" collapsed="false">
      <c r="A23" s="100" t="s">
        <v>190</v>
      </c>
      <c r="B23" s="101" t="n">
        <v>43097</v>
      </c>
      <c r="C23" s="102" t="s">
        <v>191</v>
      </c>
      <c r="D23" s="103" t="n">
        <f aca="false">((FX898/FX895)-1)*0.7+0.3*((GB898/GB895)-1)</f>
        <v>0.0571249342438716</v>
      </c>
      <c r="E23" s="104" t="n">
        <v>7660.42</v>
      </c>
      <c r="F23" s="104" t="n">
        <v>56121.65</v>
      </c>
      <c r="G23" s="104" t="n">
        <v>2664.52</v>
      </c>
      <c r="H23" s="104" t="n">
        <v>86596.1</v>
      </c>
      <c r="I23" s="104" t="n">
        <v>3619.07</v>
      </c>
      <c r="J23" s="105"/>
      <c r="K23" s="106" t="n">
        <f aca="false">I23*100/FX904</f>
        <v>1638.04869934587</v>
      </c>
      <c r="L23" s="106" t="n">
        <f aca="false">I23*100/FY904</f>
        <v>1526.70830037236</v>
      </c>
      <c r="M23" s="106" t="n">
        <f aca="false">E23*100/FX904</f>
        <v>3467.22804959371</v>
      </c>
      <c r="N23" s="106" t="n">
        <f aca="false">E23*100/FY904</f>
        <v>3231.55584123503</v>
      </c>
      <c r="O23" s="105"/>
      <c r="P23" s="107" t="n">
        <f aca="false">E23/3</f>
        <v>2553.47333333333</v>
      </c>
      <c r="Q23" s="108" t="n">
        <f aca="false">5*P23</f>
        <v>12767.3666666667</v>
      </c>
      <c r="R23" s="108" t="n">
        <f aca="false">P23*7</f>
        <v>17874.3133333333</v>
      </c>
      <c r="S23" s="109" t="n">
        <f aca="false">P23*10</f>
        <v>25534.7333333333</v>
      </c>
      <c r="T23" s="109" t="n">
        <f aca="false">P23*16</f>
        <v>40855.5733333333</v>
      </c>
      <c r="U23" s="109" t="n">
        <f aca="false">P23*22</f>
        <v>56176.4133333333</v>
      </c>
      <c r="V23" s="106"/>
      <c r="W23" s="105"/>
      <c r="X23" s="86" t="n">
        <f aca="false">X22*(1+D23)</f>
        <v>4440.92086455324</v>
      </c>
      <c r="Y23" s="87" t="n">
        <f aca="false">Y22*(1+D23)</f>
        <v>6217.25209780611</v>
      </c>
      <c r="Z23" s="87" t="n">
        <f aca="false">Z22*(1+D23)</f>
        <v>8881.84172910647</v>
      </c>
      <c r="AA23" s="87" t="n">
        <f aca="false">AA22*(1+D23)</f>
        <v>14210.9282102862</v>
      </c>
      <c r="AB23" s="87" t="n">
        <f aca="false">AB22*(1+D23)</f>
        <v>19540.0146914659</v>
      </c>
      <c r="AD23" s="87" t="n">
        <f aca="false">X23*32/100</f>
        <v>1421.09467665704</v>
      </c>
      <c r="AE23" s="87" t="n">
        <f aca="false">Y23*32/100</f>
        <v>1989.52067129795</v>
      </c>
      <c r="AF23" s="87" t="n">
        <f aca="false">Z23*32/100</f>
        <v>2842.18935331407</v>
      </c>
      <c r="AG23" s="87" t="n">
        <f aca="false">AA23*32/100</f>
        <v>4547.49702729159</v>
      </c>
      <c r="AH23" s="87" t="n">
        <f aca="false">AB23*32/100</f>
        <v>6252.80470126909</v>
      </c>
      <c r="BD23" s="83" t="s">
        <v>192</v>
      </c>
      <c r="BE23" s="83"/>
      <c r="BV23" s="54" t="n">
        <f aca="false">BV19+1</f>
        <v>1999</v>
      </c>
      <c r="BW23" s="55" t="n">
        <f aca="false">BW19</f>
        <v>2</v>
      </c>
      <c r="BX23" s="49" t="n">
        <f aca="false">BY23</f>
        <v>312</v>
      </c>
      <c r="BY23" s="50" t="n">
        <f aca="false">BY22</f>
        <v>312</v>
      </c>
      <c r="BZ23" s="49" t="n">
        <f aca="false">BY23*0.32</f>
        <v>99.84</v>
      </c>
      <c r="CA23" s="51" t="n">
        <f aca="false">CB23</f>
        <v>383</v>
      </c>
      <c r="CB23" s="52" t="n">
        <f aca="false">CB22</f>
        <v>383</v>
      </c>
      <c r="CC23" s="53" t="n">
        <f aca="false">CB23*0.32</f>
        <v>122.56</v>
      </c>
      <c r="CD23" s="49" t="n">
        <f aca="false">CE23</f>
        <v>512</v>
      </c>
      <c r="CE23" s="50" t="n">
        <f aca="false">CE22</f>
        <v>512</v>
      </c>
      <c r="CF23" s="49" t="n">
        <f aca="false">CE23*0.32</f>
        <v>163.84</v>
      </c>
      <c r="CG23" s="51" t="n">
        <f aca="false">CH23</f>
        <v>766</v>
      </c>
      <c r="CH23" s="52" t="n">
        <f aca="false">CH22</f>
        <v>766</v>
      </c>
      <c r="CI23" s="53" t="n">
        <f aca="false">CH23*0.32</f>
        <v>245.12</v>
      </c>
      <c r="CJ23" s="49" t="n">
        <f aca="false">CK23</f>
        <v>1279</v>
      </c>
      <c r="CK23" s="50" t="n">
        <f aca="false">CK22</f>
        <v>1279</v>
      </c>
      <c r="CL23" s="49" t="n">
        <f aca="false">CK23*0.32</f>
        <v>409.28</v>
      </c>
      <c r="CM23" s="51" t="n">
        <f aca="false">CN23</f>
        <v>1789</v>
      </c>
      <c r="CN23" s="52" t="n">
        <f aca="false">CN22</f>
        <v>1789</v>
      </c>
      <c r="CO23" s="53" t="n">
        <f aca="false">CN23*0.32</f>
        <v>572.48</v>
      </c>
      <c r="CP23" s="49" t="n">
        <f aca="false">CQ23</f>
        <v>2557</v>
      </c>
      <c r="CQ23" s="50" t="n">
        <f aca="false">CQ22</f>
        <v>2557</v>
      </c>
      <c r="CR23" s="49" t="n">
        <f aca="false">CQ23*0.32</f>
        <v>818.24</v>
      </c>
      <c r="CS23" s="51" t="n">
        <f aca="false">CT23</f>
        <v>3837</v>
      </c>
      <c r="CT23" s="52" t="n">
        <f aca="false">CT22</f>
        <v>3837</v>
      </c>
      <c r="CU23" s="53" t="n">
        <f aca="false">CT23*0.32</f>
        <v>1227.84</v>
      </c>
      <c r="CV23" s="49" t="n">
        <f aca="false">CW23</f>
        <v>4800</v>
      </c>
      <c r="CW23" s="50" t="n">
        <f aca="false">CW22</f>
        <v>4800</v>
      </c>
      <c r="CX23" s="49" t="n">
        <f aca="false">CW23*0.32</f>
        <v>1536</v>
      </c>
      <c r="CY23" s="51" t="n">
        <f aca="false">CZ23</f>
        <v>4800</v>
      </c>
      <c r="CZ23" s="52" t="n">
        <f aca="false">CZ22</f>
        <v>4800</v>
      </c>
      <c r="DA23" s="53" t="n">
        <f aca="false">CZ23*0.32</f>
        <v>1536</v>
      </c>
      <c r="DC23" s="47" t="n">
        <f aca="false">DC19+1</f>
        <v>2012</v>
      </c>
      <c r="DD23" s="48" t="n">
        <f aca="false">DD19</f>
        <v>1</v>
      </c>
      <c r="DE23" s="49" t="n">
        <f aca="false">DE22</f>
        <v>1875</v>
      </c>
      <c r="DF23" s="50" t="n">
        <f aca="false">DF22</f>
        <v>831.472480969612</v>
      </c>
      <c r="DG23" s="49" t="n">
        <f aca="false">DF23*0.32</f>
        <v>266.071193910276</v>
      </c>
      <c r="DH23" s="51" t="n">
        <f aca="false">DH22</f>
        <v>1875</v>
      </c>
      <c r="DI23" s="52" t="n">
        <f aca="false">DI22</f>
        <v>1164.05452478074</v>
      </c>
      <c r="DJ23" s="53" t="n">
        <f aca="false">DI23*0.32</f>
        <v>372.497447929837</v>
      </c>
      <c r="DK23" s="49" t="n">
        <f aca="false">DK22</f>
        <v>1250</v>
      </c>
      <c r="DL23" s="50" t="n">
        <f aca="false">DL22</f>
        <v>1662.94496193922</v>
      </c>
      <c r="DM23" s="49" t="n">
        <f aca="false">DL23*0.32</f>
        <v>532.14238782055</v>
      </c>
      <c r="DN23" s="51" t="n">
        <f aca="false">DN22</f>
        <v>2500</v>
      </c>
      <c r="DO23" s="52" t="n">
        <f aca="false">DO22</f>
        <v>2660.7084648144</v>
      </c>
      <c r="DP23" s="53" t="n">
        <f aca="false">DO23*0.32</f>
        <v>851.426708740608</v>
      </c>
      <c r="DQ23" s="49" t="n">
        <f aca="false">DQ22</f>
        <v>2500.08333333333</v>
      </c>
      <c r="DR23" s="50" t="n">
        <f aca="false">DR22</f>
        <v>3658.47196768957</v>
      </c>
      <c r="DS23" s="49" t="n">
        <f aca="false">DR23*0.32</f>
        <v>1170.71102966066</v>
      </c>
      <c r="DU23" s="0" t="n">
        <f aca="false">DU24+1</f>
        <v>1064</v>
      </c>
      <c r="DV23" s="54" t="n">
        <v>1999</v>
      </c>
      <c r="DW23" s="55" t="n">
        <v>2</v>
      </c>
      <c r="DX23" s="49" t="n">
        <f aca="false">BX23*100/FX678</f>
        <v>1329.15829151605</v>
      </c>
      <c r="DY23" s="50" t="n">
        <f aca="false">BY23*100/FY678</f>
        <v>2621.1060375444</v>
      </c>
      <c r="DZ23" s="49" t="n">
        <f aca="false">BZ23*100/FY678</f>
        <v>838.753932014207</v>
      </c>
      <c r="EA23" s="51" t="n">
        <f aca="false">CA23*100/FX678</f>
        <v>1631.62700529054</v>
      </c>
      <c r="EB23" s="52" t="n">
        <f aca="false">CB23*100/FY678</f>
        <v>3217.57568070354</v>
      </c>
      <c r="EC23" s="53" t="n">
        <f aca="false">CC23*100/FY678</f>
        <v>1029.62421782513</v>
      </c>
      <c r="ED23" s="49" t="n">
        <f aca="false">CD23*100/FX678</f>
        <v>2181.18283735967</v>
      </c>
      <c r="EE23" s="50" t="n">
        <f aca="false">CE23*100/FY678</f>
        <v>4301.30221545747</v>
      </c>
      <c r="EF23" s="49" t="n">
        <f aca="false">CF23*100/FY678</f>
        <v>1376.41670894639</v>
      </c>
      <c r="EG23" s="51" t="n">
        <f aca="false">CG23*100/FX678</f>
        <v>3263.25401058108</v>
      </c>
      <c r="EH23" s="52" t="n">
        <f aca="false">CH23*100/FY678</f>
        <v>6435.15136140708</v>
      </c>
      <c r="EI23" s="53" t="n">
        <f aca="false">CI23*100/FY678</f>
        <v>2059.24843565026</v>
      </c>
      <c r="EJ23" s="49" t="n">
        <f aca="false">CJ23*100/FX678</f>
        <v>5448.69697066997</v>
      </c>
      <c r="EK23" s="50" t="n">
        <f aca="false">CK23*100/FY678</f>
        <v>10744.8545577541</v>
      </c>
      <c r="EL23" s="49" t="n">
        <f aca="false">CL23*100/FY678</f>
        <v>3438.35345848132</v>
      </c>
      <c r="EM23" s="51" t="n">
        <f aca="false">CM23*100/FX678</f>
        <v>7621.35956257121</v>
      </c>
      <c r="EN23" s="52" t="n">
        <f aca="false">CN23*100/FY678</f>
        <v>15029.3548114325</v>
      </c>
      <c r="EO23" s="53" t="n">
        <f aca="false">CO23*100/FY678</f>
        <v>4809.39353965839</v>
      </c>
      <c r="EP23" s="49" t="n">
        <f aca="false">CP23*100/FX678</f>
        <v>10893.1338186107</v>
      </c>
      <c r="EQ23" s="50" t="n">
        <f aca="false">CQ23*100/FY678</f>
        <v>21481.3081346187</v>
      </c>
      <c r="ER23" s="49" t="n">
        <f aca="false">CR23*100/FY678</f>
        <v>6874.01860307797</v>
      </c>
      <c r="ES23" s="51" t="n">
        <f aca="false">CS23*100/FX678</f>
        <v>16346.0909120099</v>
      </c>
      <c r="ET23" s="52" t="n">
        <f aca="false">CT23*100/FY678</f>
        <v>32234.5636732623</v>
      </c>
      <c r="EU23" s="53" t="n">
        <f aca="false">CU23*100/FY678</f>
        <v>10315.0603754439</v>
      </c>
      <c r="EV23" s="49" t="n">
        <f aca="false">CV23*100/FX678</f>
        <v>20448.589100247</v>
      </c>
      <c r="EW23" s="50" t="n">
        <f aca="false">CW23*100/FY678</f>
        <v>40324.7082699138</v>
      </c>
      <c r="EX23" s="49" t="n">
        <f aca="false">CX23*100/FY678</f>
        <v>12903.9066463724</v>
      </c>
      <c r="EY23" s="51" t="n">
        <f aca="false">CY23*100/FX678</f>
        <v>20448.589100247</v>
      </c>
      <c r="EZ23" s="52" t="n">
        <f aca="false">CZ23*100/FY678</f>
        <v>40324.7082699138</v>
      </c>
      <c r="FA23" s="53" t="n">
        <f aca="false">DA23*100/FY678</f>
        <v>12903.9066463724</v>
      </c>
      <c r="FB23" s="0" t="n">
        <f aca="false">FB24+1</f>
        <v>1013</v>
      </c>
      <c r="FC23" s="47" t="n">
        <v>2012</v>
      </c>
      <c r="FD23" s="48" t="n">
        <v>1</v>
      </c>
      <c r="FE23" s="49" t="n">
        <f aca="false">DE23*100/FX831</f>
        <v>2784.27298648767</v>
      </c>
      <c r="FF23" s="50" t="n">
        <f aca="false">DF23*100/FY831</f>
        <v>1873.37935527104</v>
      </c>
      <c r="FG23" s="49" t="n">
        <f aca="false">DG23*100/FX831</f>
        <v>395.101246766349</v>
      </c>
      <c r="FH23" s="51" t="n">
        <f aca="false">DH23*100/FX831</f>
        <v>2784.27298648767</v>
      </c>
      <c r="FI23" s="52" t="n">
        <f aca="false">DI23*100/FY831</f>
        <v>2622.71544163562</v>
      </c>
      <c r="FJ23" s="53" t="n">
        <f aca="false">DJ23*100/FX831</f>
        <v>553.138443630209</v>
      </c>
      <c r="FK23" s="49" t="n">
        <f aca="false">DK23*100/FX831</f>
        <v>1856.18199099178</v>
      </c>
      <c r="FL23" s="50" t="n">
        <f aca="false">DL23*100/FY831</f>
        <v>3746.75871054207</v>
      </c>
      <c r="FM23" s="49" t="n">
        <f aca="false">DM23*100/FX831</f>
        <v>790.202493532695</v>
      </c>
      <c r="FN23" s="56" t="n">
        <f aca="false">DN23*100/FX831</f>
        <v>3712.36398198356</v>
      </c>
      <c r="FO23" s="52" t="n">
        <f aca="false">DO23*100/FY831</f>
        <v>5994.80610899541</v>
      </c>
      <c r="FP23" s="53" t="n">
        <f aca="false">DP23*100/FX831</f>
        <v>1264.32233873098</v>
      </c>
      <c r="FQ23" s="49" t="n">
        <f aca="false">DQ23*100/FX831</f>
        <v>3712.48772744963</v>
      </c>
      <c r="FR23" s="50" t="n">
        <f aca="false">DR23*100/FY831</f>
        <v>8242.85350744873</v>
      </c>
      <c r="FS23" s="49" t="n">
        <f aca="false">DS23*100/FX831</f>
        <v>1738.44218392925</v>
      </c>
      <c r="FV23" s="12" t="n">
        <f aca="false">FV35-1</f>
        <v>1944</v>
      </c>
      <c r="FW23" s="12" t="n">
        <v>9.74417002105189E-013</v>
      </c>
      <c r="FX23" s="12" t="n">
        <f aca="false">FW23*100/204.803696158069</f>
        <v>4.75780965082352E-013</v>
      </c>
      <c r="FY23" s="12"/>
      <c r="FZ23" s="12"/>
      <c r="GB23" s="13"/>
    </row>
    <row r="24" customFormat="false" ht="37.55" hidden="false" customHeight="false" outlineLevel="0" collapsed="false">
      <c r="A24" s="58" t="s">
        <v>193</v>
      </c>
      <c r="B24" s="59"/>
      <c r="C24" s="60" t="s">
        <v>194</v>
      </c>
      <c r="D24" s="110" t="n">
        <v>0.0569</v>
      </c>
      <c r="E24" s="111" t="n">
        <v>8096.3</v>
      </c>
      <c r="F24" s="111" t="n">
        <v>59314.97</v>
      </c>
      <c r="G24" s="111" t="n">
        <v>2816.14</v>
      </c>
      <c r="H24" s="111" t="n">
        <v>91523.41</v>
      </c>
      <c r="I24" s="111" t="n">
        <v>3825</v>
      </c>
      <c r="J24" s="112"/>
      <c r="K24" s="62" t="n">
        <f aca="false">I24*100/FX907</f>
        <v>1615.04922345307</v>
      </c>
      <c r="L24" s="62" t="n">
        <f aca="false">I24*100/FY907</f>
        <v>1526.71026294344</v>
      </c>
      <c r="M24" s="62" t="n">
        <f aca="false">E24*100/FX907</f>
        <v>3418.54196806355</v>
      </c>
      <c r="N24" s="62" t="n">
        <f aca="false">E24*100/FY907</f>
        <v>3231.55668022717</v>
      </c>
      <c r="O24" s="112"/>
      <c r="P24" s="63" t="n">
        <f aca="false">E24/3</f>
        <v>2698.76666666667</v>
      </c>
      <c r="Q24" s="113" t="n">
        <f aca="false">5*P24</f>
        <v>13493.8333333333</v>
      </c>
      <c r="R24" s="113" t="n">
        <f aca="false">P24*7</f>
        <v>18891.3666666667</v>
      </c>
      <c r="S24" s="65" t="n">
        <f aca="false">P24*10</f>
        <v>26987.6666666667</v>
      </c>
      <c r="T24" s="65" t="n">
        <f aca="false">P24*16</f>
        <v>43180.2666666667</v>
      </c>
      <c r="U24" s="65" t="n">
        <f aca="false">P24*22</f>
        <v>59372.8666666667</v>
      </c>
      <c r="V24" s="62"/>
      <c r="W24" s="112"/>
      <c r="X24" s="90" t="n">
        <f aca="false">X23*(1+D24)</f>
        <v>4693.60926174632</v>
      </c>
      <c r="Y24" s="90" t="n">
        <f aca="false">Y23*(1+D24)</f>
        <v>6571.01374217127</v>
      </c>
      <c r="Z24" s="91" t="n">
        <f aca="false">Z23*(1+D24)</f>
        <v>9387.21852349263</v>
      </c>
      <c r="AA24" s="91" t="n">
        <f aca="false">AA23*(1+D24)</f>
        <v>15019.5300254515</v>
      </c>
      <c r="AB24" s="91" t="n">
        <f aca="false">AB23*(1+D24)</f>
        <v>20651.8415274103</v>
      </c>
      <c r="AD24" s="91" t="n">
        <f aca="false">X24*32/100</f>
        <v>1501.95496375882</v>
      </c>
      <c r="AE24" s="91" t="n">
        <f aca="false">Y24*32/100</f>
        <v>2102.72439749481</v>
      </c>
      <c r="AF24" s="91" t="n">
        <f aca="false">Z24*32/100</f>
        <v>3003.90992751764</v>
      </c>
      <c r="AG24" s="91" t="n">
        <f aca="false">AA24*32/100</f>
        <v>4806.24960814448</v>
      </c>
      <c r="AH24" s="91" t="n">
        <f aca="false">AB24*32/100</f>
        <v>6608.58928877131</v>
      </c>
      <c r="BD24" s="83" t="s">
        <v>195</v>
      </c>
      <c r="BE24" s="83"/>
      <c r="BV24" s="47" t="n">
        <f aca="false">BV20+1</f>
        <v>1999</v>
      </c>
      <c r="BW24" s="48" t="n">
        <f aca="false">BW20</f>
        <v>3</v>
      </c>
      <c r="BX24" s="49" t="n">
        <f aca="false">BY24</f>
        <v>312</v>
      </c>
      <c r="BY24" s="50" t="n">
        <f aca="false">BY23</f>
        <v>312</v>
      </c>
      <c r="BZ24" s="49" t="n">
        <f aca="false">BY24*0.32</f>
        <v>99.84</v>
      </c>
      <c r="CA24" s="51" t="n">
        <f aca="false">CB24</f>
        <v>383</v>
      </c>
      <c r="CB24" s="52" t="n">
        <f aca="false">CB23</f>
        <v>383</v>
      </c>
      <c r="CC24" s="53" t="n">
        <f aca="false">CB24*0.32</f>
        <v>122.56</v>
      </c>
      <c r="CD24" s="49" t="n">
        <f aca="false">CE24</f>
        <v>512</v>
      </c>
      <c r="CE24" s="50" t="n">
        <f aca="false">CE23</f>
        <v>512</v>
      </c>
      <c r="CF24" s="49" t="n">
        <f aca="false">CE24*0.32</f>
        <v>163.84</v>
      </c>
      <c r="CG24" s="51" t="n">
        <f aca="false">CH24</f>
        <v>766</v>
      </c>
      <c r="CH24" s="52" t="n">
        <f aca="false">CH23</f>
        <v>766</v>
      </c>
      <c r="CI24" s="53" t="n">
        <f aca="false">CH24*0.32</f>
        <v>245.12</v>
      </c>
      <c r="CJ24" s="49" t="n">
        <f aca="false">CK24</f>
        <v>1279</v>
      </c>
      <c r="CK24" s="50" t="n">
        <f aca="false">CK23</f>
        <v>1279</v>
      </c>
      <c r="CL24" s="49" t="n">
        <f aca="false">CK24*0.32</f>
        <v>409.28</v>
      </c>
      <c r="CM24" s="51" t="n">
        <f aca="false">CN24</f>
        <v>1789</v>
      </c>
      <c r="CN24" s="52" t="n">
        <f aca="false">CN23</f>
        <v>1789</v>
      </c>
      <c r="CO24" s="53" t="n">
        <f aca="false">CN24*0.32</f>
        <v>572.48</v>
      </c>
      <c r="CP24" s="49" t="n">
        <f aca="false">CQ24</f>
        <v>2557</v>
      </c>
      <c r="CQ24" s="50" t="n">
        <f aca="false">CQ23</f>
        <v>2557</v>
      </c>
      <c r="CR24" s="49" t="n">
        <f aca="false">CQ24*0.32</f>
        <v>818.24</v>
      </c>
      <c r="CS24" s="51" t="n">
        <f aca="false">CT24</f>
        <v>3837</v>
      </c>
      <c r="CT24" s="52" t="n">
        <f aca="false">CT23</f>
        <v>3837</v>
      </c>
      <c r="CU24" s="53" t="n">
        <f aca="false">CT24*0.32</f>
        <v>1227.84</v>
      </c>
      <c r="CV24" s="49" t="n">
        <f aca="false">CW24</f>
        <v>4800</v>
      </c>
      <c r="CW24" s="50" t="n">
        <f aca="false">CW23</f>
        <v>4800</v>
      </c>
      <c r="CX24" s="49" t="n">
        <f aca="false">CW24*0.32</f>
        <v>1536</v>
      </c>
      <c r="CY24" s="51" t="n">
        <f aca="false">CZ24</f>
        <v>4800</v>
      </c>
      <c r="CZ24" s="52" t="n">
        <f aca="false">CZ23</f>
        <v>4800</v>
      </c>
      <c r="DA24" s="53" t="n">
        <f aca="false">CZ24*0.32</f>
        <v>1536</v>
      </c>
      <c r="DC24" s="54" t="n">
        <f aca="false">DC20+1</f>
        <v>2012</v>
      </c>
      <c r="DD24" s="55" t="n">
        <f aca="false">DD20</f>
        <v>2</v>
      </c>
      <c r="DE24" s="49" t="n">
        <f aca="false">DE23</f>
        <v>1875</v>
      </c>
      <c r="DF24" s="50" t="n">
        <f aca="false">X11</f>
        <v>977.977932116458</v>
      </c>
      <c r="DG24" s="49" t="n">
        <f aca="false">DF24*0.32</f>
        <v>312.952938277267</v>
      </c>
      <c r="DH24" s="51" t="n">
        <f aca="false">DH23</f>
        <v>1875</v>
      </c>
      <c r="DI24" s="52" t="n">
        <f aca="false">Y11</f>
        <v>1369.1609320471</v>
      </c>
      <c r="DJ24" s="53" t="n">
        <f aca="false">DI24*0.32</f>
        <v>438.131498255072</v>
      </c>
      <c r="DK24" s="49" t="n">
        <f aca="false">DK23</f>
        <v>1250</v>
      </c>
      <c r="DL24" s="50" t="n">
        <f aca="false">Z11</f>
        <v>1955.95586423292</v>
      </c>
      <c r="DM24" s="49" t="n">
        <f aca="false">DL24*0.32</f>
        <v>625.905876554534</v>
      </c>
      <c r="DN24" s="51" t="n">
        <f aca="false">DN23</f>
        <v>2500</v>
      </c>
      <c r="DO24" s="52" t="n">
        <f aca="false">AA11</f>
        <v>3129.5252963147</v>
      </c>
      <c r="DP24" s="53" t="n">
        <f aca="false">DO24*0.32</f>
        <v>1001.4480948207</v>
      </c>
      <c r="DQ24" s="49" t="n">
        <f aca="false">DQ23</f>
        <v>2500.08333333333</v>
      </c>
      <c r="DR24" s="50" t="n">
        <f aca="false">AB11</f>
        <v>4303.09472839648</v>
      </c>
      <c r="DS24" s="49" t="n">
        <f aca="false">DR24*0.32</f>
        <v>1376.99031308687</v>
      </c>
      <c r="DU24" s="0" t="n">
        <f aca="false">DU25+1</f>
        <v>1063</v>
      </c>
      <c r="DV24" s="47" t="n">
        <v>1999</v>
      </c>
      <c r="DW24" s="48" t="n">
        <v>3</v>
      </c>
      <c r="DX24" s="49" t="n">
        <f aca="false">BX24*100/FX681</f>
        <v>1331.78614976483</v>
      </c>
      <c r="DY24" s="50" t="n">
        <f aca="false">BY24*100/FY681</f>
        <v>2621.1060375444</v>
      </c>
      <c r="DZ24" s="49" t="n">
        <f aca="false">BZ24*100/FY681</f>
        <v>838.753932014207</v>
      </c>
      <c r="EA24" s="51" t="n">
        <f aca="false">CA24*100/FX681</f>
        <v>1634.85286974337</v>
      </c>
      <c r="EB24" s="52" t="n">
        <f aca="false">CB24*100/FY681</f>
        <v>3217.57568070354</v>
      </c>
      <c r="EC24" s="53" t="n">
        <f aca="false">CC24*100/FY681</f>
        <v>1029.62421782513</v>
      </c>
      <c r="ED24" s="49" t="n">
        <f aca="false">CD24*100/FX681</f>
        <v>2185.4952201269</v>
      </c>
      <c r="EE24" s="50" t="n">
        <f aca="false">CE24*100/FY681</f>
        <v>4301.30221545747</v>
      </c>
      <c r="EF24" s="49" t="n">
        <f aca="false">CF24*100/FY681</f>
        <v>1376.41670894639</v>
      </c>
      <c r="EG24" s="51" t="n">
        <f aca="false">CG24*100/FX681</f>
        <v>3269.70573948673</v>
      </c>
      <c r="EH24" s="52" t="n">
        <f aca="false">CH24*100/FY681</f>
        <v>6435.15136140708</v>
      </c>
      <c r="EI24" s="53" t="n">
        <f aca="false">CI24*100/FY681</f>
        <v>2059.24843565026</v>
      </c>
      <c r="EJ24" s="49" t="n">
        <f aca="false">CJ24*100/FX681</f>
        <v>5459.46950496544</v>
      </c>
      <c r="EK24" s="50" t="n">
        <f aca="false">CK24*100/FY681</f>
        <v>10744.8545577541</v>
      </c>
      <c r="EL24" s="49" t="n">
        <f aca="false">CL24*100/FY681</f>
        <v>3438.35345848132</v>
      </c>
      <c r="EM24" s="51" t="n">
        <f aca="false">CM24*100/FX681</f>
        <v>7636.42763438872</v>
      </c>
      <c r="EN24" s="52" t="n">
        <f aca="false">CN24*100/FY681</f>
        <v>15029.3548114325</v>
      </c>
      <c r="EO24" s="53" t="n">
        <f aca="false">CO24*100/FY681</f>
        <v>4809.39353965839</v>
      </c>
      <c r="EP24" s="49" t="n">
        <f aca="false">CP24*100/FX681</f>
        <v>10914.6704645791</v>
      </c>
      <c r="EQ24" s="50" t="n">
        <f aca="false">CQ24*100/FY681</f>
        <v>21481.3081346187</v>
      </c>
      <c r="ER24" s="49" t="n">
        <f aca="false">CR24*100/FY681</f>
        <v>6874.01860307797</v>
      </c>
      <c r="ES24" s="51" t="n">
        <f aca="false">CS24*100/FX681</f>
        <v>16378.4085148963</v>
      </c>
      <c r="ET24" s="52" t="n">
        <f aca="false">CT24*100/FY681</f>
        <v>32234.5636732623</v>
      </c>
      <c r="EU24" s="53" t="n">
        <f aca="false">CU24*100/FY681</f>
        <v>10315.0603754439</v>
      </c>
      <c r="EV24" s="49" t="n">
        <f aca="false">CV24*100/FX681</f>
        <v>20489.0176886897</v>
      </c>
      <c r="EW24" s="50" t="n">
        <f aca="false">CW24*100/FY681</f>
        <v>40324.7082699138</v>
      </c>
      <c r="EX24" s="49" t="n">
        <f aca="false">CX24*100/FY681</f>
        <v>12903.9066463724</v>
      </c>
      <c r="EY24" s="51" t="n">
        <f aca="false">CY24*100/FX681</f>
        <v>20489.0176886897</v>
      </c>
      <c r="EZ24" s="52" t="n">
        <f aca="false">CZ24*100/FY681</f>
        <v>40324.7082699138</v>
      </c>
      <c r="FA24" s="53" t="n">
        <f aca="false">DA24*100/FY681</f>
        <v>12903.9066463724</v>
      </c>
      <c r="FB24" s="0" t="n">
        <f aca="false">FB25+1</f>
        <v>1012</v>
      </c>
      <c r="FC24" s="54" t="n">
        <v>2012</v>
      </c>
      <c r="FD24" s="55" t="n">
        <v>2</v>
      </c>
      <c r="FE24" s="49" t="n">
        <f aca="false">DE24*100/FX834</f>
        <v>2713.63811954193</v>
      </c>
      <c r="FF24" s="50" t="n">
        <f aca="false">DF24*100/FY834</f>
        <v>1873.42398733014</v>
      </c>
      <c r="FG24" s="49" t="n">
        <f aca="false">DG24*100/FX834</f>
        <v>452.928545563651</v>
      </c>
      <c r="FH24" s="51" t="n">
        <f aca="false">DH24*100/FX834</f>
        <v>2713.63811954193</v>
      </c>
      <c r="FI24" s="52" t="n">
        <f aca="false">DI24*100/FY834</f>
        <v>2622.77792614536</v>
      </c>
      <c r="FJ24" s="53" t="n">
        <f aca="false">DJ24*100/FX834</f>
        <v>634.096178686391</v>
      </c>
      <c r="FK24" s="49" t="n">
        <f aca="false">DK24*100/FX834</f>
        <v>1809.09207969462</v>
      </c>
      <c r="FL24" s="50" t="n">
        <f aca="false">DL24*100/FY834</f>
        <v>3746.84797466029</v>
      </c>
      <c r="FM24" s="49" t="n">
        <f aca="false">DM24*100/FX834</f>
        <v>905.857091127303</v>
      </c>
      <c r="FN24" s="56" t="n">
        <f aca="false">DN24*100/FX834</f>
        <v>3618.18415938925</v>
      </c>
      <c r="FO24" s="52" t="n">
        <f aca="false">DO24*100/FY834</f>
        <v>5994.94893139804</v>
      </c>
      <c r="FP24" s="53" t="n">
        <f aca="false">DP24*100/FX834</f>
        <v>1449.36945325232</v>
      </c>
      <c r="FQ24" s="49" t="n">
        <f aca="false">DQ24*100/FX834</f>
        <v>3618.30476552789</v>
      </c>
      <c r="FR24" s="50" t="n">
        <f aca="false">DR24*100/FY834</f>
        <v>8243.04988813578</v>
      </c>
      <c r="FS24" s="49" t="n">
        <f aca="false">DS24*100/FX834</f>
        <v>1992.88181537735</v>
      </c>
      <c r="FV24" s="35" t="n">
        <f aca="false">FV36-1</f>
        <v>1944</v>
      </c>
      <c r="FW24" s="35" t="n">
        <v>9.74417002105189E-013</v>
      </c>
      <c r="FX24" s="35" t="n">
        <f aca="false">FW24*100/204.803696158069</f>
        <v>4.75780965082352E-013</v>
      </c>
      <c r="FY24" s="35"/>
      <c r="FZ24" s="35"/>
      <c r="GB24" s="13"/>
    </row>
    <row r="25" customFormat="false" ht="49.6" hidden="false" customHeight="false" outlineLevel="0" collapsed="false">
      <c r="A25" s="58" t="s">
        <v>196</v>
      </c>
      <c r="B25" s="59"/>
      <c r="C25" s="60" t="s">
        <v>197</v>
      </c>
      <c r="D25" s="114" t="n">
        <f aca="false">(FW904/FW901-1)*0.7+0.3*(GB904/GB901-1)</f>
        <v>0.0668292510689752</v>
      </c>
      <c r="E25" s="111" t="n">
        <f aca="false">E24*(1+D25)</f>
        <v>8637.36966542974</v>
      </c>
      <c r="F25" s="115" t="n">
        <f aca="false">F24*(1+D25)</f>
        <v>63278.9450222787</v>
      </c>
      <c r="G25" s="115" t="n">
        <f aca="false">G24*(1+D25)</f>
        <v>3004.34052710538</v>
      </c>
      <c r="H25" s="115" t="n">
        <f aca="false">H24*(1+D25)</f>
        <v>97639.8509455788</v>
      </c>
      <c r="I25" s="115" t="n">
        <f aca="false">I24*(1+D25)</f>
        <v>4080.62188533883</v>
      </c>
      <c r="J25" s="116" t="n">
        <f aca="false">J26/F25</f>
        <v>0.946596130420385</v>
      </c>
      <c r="K25" s="62" t="n">
        <f aca="false">I25*100/FX910</f>
        <v>1613.59611728494</v>
      </c>
      <c r="L25" s="62" t="n">
        <f aca="false">I25*100/FY910</f>
        <v>1526.71026294344</v>
      </c>
      <c r="M25" s="62" t="n">
        <f aca="false">E25*100/FX910</f>
        <v>3415.46620767948</v>
      </c>
      <c r="N25" s="62" t="n">
        <f aca="false">E25*100/FY910</f>
        <v>3231.55668022718</v>
      </c>
      <c r="O25" s="112"/>
      <c r="P25" s="63" t="n">
        <f aca="false">E25/3</f>
        <v>2879.12322180991</v>
      </c>
      <c r="Q25" s="113" t="n">
        <f aca="false">5*P25</f>
        <v>14395.6161090496</v>
      </c>
      <c r="R25" s="113" t="n">
        <f aca="false">P25*7</f>
        <v>20153.8625526694</v>
      </c>
      <c r="S25" s="65" t="n">
        <f aca="false">P25*10</f>
        <v>28791.2322180991</v>
      </c>
      <c r="T25" s="65" t="n">
        <f aca="false">P25*16</f>
        <v>46065.9715489586</v>
      </c>
      <c r="U25" s="65" t="n">
        <f aca="false">P25*22</f>
        <v>63340.7108798181</v>
      </c>
      <c r="V25" s="62"/>
      <c r="W25" s="112"/>
      <c r="X25" s="86" t="n">
        <f aca="false">X24*(1+D25)</f>
        <v>5007.27965351923</v>
      </c>
      <c r="Y25" s="87" t="n">
        <f aca="false">Y24*(1+D25)</f>
        <v>7010.14966932452</v>
      </c>
      <c r="Z25" s="87" t="n">
        <f aca="false">Z24*(1+D25)</f>
        <v>10014.5593070385</v>
      </c>
      <c r="AA25" s="87" t="n">
        <f aca="false">AA24*(1+D25)</f>
        <v>16023.2739684604</v>
      </c>
      <c r="AB25" s="87" t="n">
        <f aca="false">AB24*(1+D25)</f>
        <v>22031.9886298823</v>
      </c>
      <c r="AD25" s="87" t="n">
        <f aca="false">X25*32/100</f>
        <v>1602.32948912615</v>
      </c>
      <c r="AE25" s="87" t="n">
        <f aca="false">Y25*32/100</f>
        <v>2243.24789418385</v>
      </c>
      <c r="AF25" s="87" t="n">
        <f aca="false">Z25*32/100</f>
        <v>3204.65897825231</v>
      </c>
      <c r="AG25" s="87" t="n">
        <f aca="false">AA25*32/100</f>
        <v>5127.44766990733</v>
      </c>
      <c r="AH25" s="87" t="n">
        <f aca="false">AB25*32/100</f>
        <v>7050.23636156234</v>
      </c>
      <c r="BD25" s="83" t="s">
        <v>198</v>
      </c>
      <c r="BE25" s="83"/>
      <c r="BV25" s="54" t="n">
        <f aca="false">BV21+1</f>
        <v>1999</v>
      </c>
      <c r="BW25" s="55" t="n">
        <f aca="false">BW21</f>
        <v>4</v>
      </c>
      <c r="BX25" s="49" t="n">
        <f aca="false">BY25</f>
        <v>312</v>
      </c>
      <c r="BY25" s="50" t="n">
        <f aca="false">BY24</f>
        <v>312</v>
      </c>
      <c r="BZ25" s="49" t="n">
        <f aca="false">BY25*0.32</f>
        <v>99.84</v>
      </c>
      <c r="CA25" s="51" t="n">
        <f aca="false">CB25</f>
        <v>383</v>
      </c>
      <c r="CB25" s="52" t="n">
        <f aca="false">CB24</f>
        <v>383</v>
      </c>
      <c r="CC25" s="53" t="n">
        <f aca="false">CB25*0.32</f>
        <v>122.56</v>
      </c>
      <c r="CD25" s="49" t="n">
        <f aca="false">CE25</f>
        <v>512</v>
      </c>
      <c r="CE25" s="50" t="n">
        <f aca="false">CE24</f>
        <v>512</v>
      </c>
      <c r="CF25" s="49" t="n">
        <f aca="false">CE25*0.32</f>
        <v>163.84</v>
      </c>
      <c r="CG25" s="51" t="n">
        <f aca="false">CH25</f>
        <v>766</v>
      </c>
      <c r="CH25" s="52" t="n">
        <f aca="false">CH24</f>
        <v>766</v>
      </c>
      <c r="CI25" s="53" t="n">
        <f aca="false">CH25*0.32</f>
        <v>245.12</v>
      </c>
      <c r="CJ25" s="49" t="n">
        <f aca="false">CK25</f>
        <v>1279</v>
      </c>
      <c r="CK25" s="50" t="n">
        <f aca="false">CK24</f>
        <v>1279</v>
      </c>
      <c r="CL25" s="49" t="n">
        <f aca="false">CK25*0.32</f>
        <v>409.28</v>
      </c>
      <c r="CM25" s="51" t="n">
        <f aca="false">CN25</f>
        <v>1789</v>
      </c>
      <c r="CN25" s="52" t="n">
        <f aca="false">CN24</f>
        <v>1789</v>
      </c>
      <c r="CO25" s="53" t="n">
        <f aca="false">CN25*0.32</f>
        <v>572.48</v>
      </c>
      <c r="CP25" s="49" t="n">
        <f aca="false">CQ25</f>
        <v>2557</v>
      </c>
      <c r="CQ25" s="50" t="n">
        <f aca="false">CQ24</f>
        <v>2557</v>
      </c>
      <c r="CR25" s="49" t="n">
        <f aca="false">CQ25*0.32</f>
        <v>818.24</v>
      </c>
      <c r="CS25" s="51" t="n">
        <f aca="false">CT25</f>
        <v>3837</v>
      </c>
      <c r="CT25" s="52" t="n">
        <f aca="false">CT24</f>
        <v>3837</v>
      </c>
      <c r="CU25" s="53" t="n">
        <f aca="false">CT25*0.32</f>
        <v>1227.84</v>
      </c>
      <c r="CV25" s="49" t="n">
        <f aca="false">CW25</f>
        <v>4800</v>
      </c>
      <c r="CW25" s="50" t="n">
        <f aca="false">CW24</f>
        <v>4800</v>
      </c>
      <c r="CX25" s="49" t="n">
        <f aca="false">CW25*0.32</f>
        <v>1536</v>
      </c>
      <c r="CY25" s="51" t="n">
        <f aca="false">CZ25</f>
        <v>4800</v>
      </c>
      <c r="CZ25" s="52" t="n">
        <f aca="false">CZ24</f>
        <v>4800</v>
      </c>
      <c r="DA25" s="53" t="n">
        <f aca="false">CZ25*0.32</f>
        <v>1536</v>
      </c>
      <c r="DC25" s="47" t="n">
        <f aca="false">DC21+1</f>
        <v>2012</v>
      </c>
      <c r="DD25" s="48" t="n">
        <f aca="false">DD21</f>
        <v>3</v>
      </c>
      <c r="DE25" s="49" t="n">
        <f aca="false">DE24</f>
        <v>1875</v>
      </c>
      <c r="DF25" s="50" t="n">
        <f aca="false">DF24</f>
        <v>977.977932116458</v>
      </c>
      <c r="DG25" s="49" t="n">
        <f aca="false">DF25*0.32</f>
        <v>312.952938277267</v>
      </c>
      <c r="DH25" s="51" t="n">
        <f aca="false">DH24</f>
        <v>1875</v>
      </c>
      <c r="DI25" s="52" t="n">
        <f aca="false">DI24</f>
        <v>1369.1609320471</v>
      </c>
      <c r="DJ25" s="53" t="n">
        <f aca="false">DI25*0.32</f>
        <v>438.131498255072</v>
      </c>
      <c r="DK25" s="49" t="n">
        <f aca="false">DK24</f>
        <v>1250</v>
      </c>
      <c r="DL25" s="50" t="n">
        <f aca="false">DL24</f>
        <v>1955.95586423292</v>
      </c>
      <c r="DM25" s="49" t="n">
        <f aca="false">DL25*0.32</f>
        <v>625.905876554534</v>
      </c>
      <c r="DN25" s="51" t="n">
        <f aca="false">DN24</f>
        <v>2500</v>
      </c>
      <c r="DO25" s="52" t="n">
        <f aca="false">DO24</f>
        <v>3129.5252963147</v>
      </c>
      <c r="DP25" s="53" t="n">
        <f aca="false">DO25*0.32</f>
        <v>1001.4480948207</v>
      </c>
      <c r="DQ25" s="49" t="n">
        <f aca="false">DQ24</f>
        <v>2500.08333333333</v>
      </c>
      <c r="DR25" s="50" t="n">
        <f aca="false">DR24</f>
        <v>4303.09472839648</v>
      </c>
      <c r="DS25" s="49" t="n">
        <f aca="false">DR25*0.32</f>
        <v>1376.99031308687</v>
      </c>
      <c r="DU25" s="0" t="n">
        <f aca="false">DU26+1</f>
        <v>1062</v>
      </c>
      <c r="DV25" s="54" t="n">
        <v>1999</v>
      </c>
      <c r="DW25" s="55" t="n">
        <v>4</v>
      </c>
      <c r="DX25" s="49" t="n">
        <f aca="false">BX25*100/FX684</f>
        <v>1338.88551847243</v>
      </c>
      <c r="DY25" s="50" t="n">
        <f aca="false">BY25*100/FY684</f>
        <v>2621.1060375444</v>
      </c>
      <c r="DZ25" s="49" t="n">
        <f aca="false">BZ25*100/FY684</f>
        <v>838.753932014207</v>
      </c>
      <c r="EA25" s="51" t="n">
        <f aca="false">CA25*100/FX684</f>
        <v>1643.56779991968</v>
      </c>
      <c r="EB25" s="52" t="n">
        <f aca="false">CB25*100/FY684</f>
        <v>3217.57568070354</v>
      </c>
      <c r="EC25" s="53" t="n">
        <f aca="false">CC25*100/FY684</f>
        <v>1029.62421782513</v>
      </c>
      <c r="ED25" s="49" t="n">
        <f aca="false">CD25*100/FX684</f>
        <v>2197.14546621116</v>
      </c>
      <c r="EE25" s="50" t="n">
        <f aca="false">CE25*100/FY684</f>
        <v>4301.30221545747</v>
      </c>
      <c r="EF25" s="49" t="n">
        <f aca="false">CF25*100/FY684</f>
        <v>1376.41670894639</v>
      </c>
      <c r="EG25" s="51" t="n">
        <f aca="false">CG25*100/FX684</f>
        <v>3287.13559983935</v>
      </c>
      <c r="EH25" s="52" t="n">
        <f aca="false">CH25*100/FY684</f>
        <v>6435.15136140708</v>
      </c>
      <c r="EI25" s="53" t="n">
        <f aca="false">CI25*100/FY684</f>
        <v>2059.24843565026</v>
      </c>
      <c r="EJ25" s="49" t="n">
        <f aca="false">CJ25*100/FX684</f>
        <v>5488.5723657892</v>
      </c>
      <c r="EK25" s="50" t="n">
        <f aca="false">CK25*100/FY684</f>
        <v>10744.8545577541</v>
      </c>
      <c r="EL25" s="49" t="n">
        <f aca="false">CL25*100/FY684</f>
        <v>3438.35345848132</v>
      </c>
      <c r="EM25" s="51" t="n">
        <f aca="false">CM25*100/FX684</f>
        <v>7677.13523252298</v>
      </c>
      <c r="EN25" s="52" t="n">
        <f aca="false">CN25*100/FY684</f>
        <v>15029.3548114325</v>
      </c>
      <c r="EO25" s="53" t="n">
        <f aca="false">CO25*100/FY684</f>
        <v>4809.39353965839</v>
      </c>
      <c r="EP25" s="49" t="n">
        <f aca="false">CP25*100/FX684</f>
        <v>10972.8534318397</v>
      </c>
      <c r="EQ25" s="50" t="n">
        <f aca="false">CQ25*100/FY684</f>
        <v>21481.3081346187</v>
      </c>
      <c r="ER25" s="49" t="n">
        <f aca="false">CR25*100/FY684</f>
        <v>6874.01860307797</v>
      </c>
      <c r="ES25" s="51" t="n">
        <f aca="false">CS25*100/FX684</f>
        <v>16465.7170973676</v>
      </c>
      <c r="ET25" s="52" t="n">
        <f aca="false">CT25*100/FY684</f>
        <v>32234.5636732623</v>
      </c>
      <c r="EU25" s="53" t="n">
        <f aca="false">CU25*100/FY684</f>
        <v>10315.0603754439</v>
      </c>
      <c r="EV25" s="49" t="n">
        <f aca="false">CV25*100/FX684</f>
        <v>20598.2387457296</v>
      </c>
      <c r="EW25" s="50" t="n">
        <f aca="false">CW25*100/FY684</f>
        <v>40324.7082699138</v>
      </c>
      <c r="EX25" s="49" t="n">
        <f aca="false">CX25*100/FY684</f>
        <v>12903.9066463724</v>
      </c>
      <c r="EY25" s="51" t="n">
        <f aca="false">CY25*100/FX684</f>
        <v>20598.2387457296</v>
      </c>
      <c r="EZ25" s="52" t="n">
        <f aca="false">CZ25*100/FY684</f>
        <v>40324.7082699138</v>
      </c>
      <c r="FA25" s="53" t="n">
        <f aca="false">DA25*100/FY684</f>
        <v>12903.9066463724</v>
      </c>
      <c r="FB25" s="0" t="n">
        <f aca="false">FB26+1</f>
        <v>1011</v>
      </c>
      <c r="FC25" s="47" t="n">
        <v>2012</v>
      </c>
      <c r="FD25" s="48" t="n">
        <v>3</v>
      </c>
      <c r="FE25" s="49" t="n">
        <f aca="false">DE25*100/FX837</f>
        <v>2649.41996892769</v>
      </c>
      <c r="FF25" s="50" t="n">
        <f aca="false">DF25*100/FY837</f>
        <v>1873.42398733014</v>
      </c>
      <c r="FG25" s="49" t="n">
        <f aca="false">DG25*100/FX837</f>
        <v>442.210007470072</v>
      </c>
      <c r="FH25" s="51" t="n">
        <f aca="false">DH25*100/FX837</f>
        <v>2649.41996892769</v>
      </c>
      <c r="FI25" s="52" t="n">
        <f aca="false">DI25*100/FY837</f>
        <v>2622.77792614536</v>
      </c>
      <c r="FJ25" s="53" t="n">
        <f aca="false">DJ25*100/FX837</f>
        <v>619.090314929704</v>
      </c>
      <c r="FK25" s="49" t="n">
        <f aca="false">DK25*100/FX837</f>
        <v>1766.27997928513</v>
      </c>
      <c r="FL25" s="50" t="n">
        <f aca="false">DL25*100/FY837</f>
        <v>3746.84797466029</v>
      </c>
      <c r="FM25" s="49" t="n">
        <f aca="false">DM25*100/FX837</f>
        <v>884.420014940146</v>
      </c>
      <c r="FN25" s="56" t="n">
        <f aca="false">DN25*100/FX837</f>
        <v>3532.55995857025</v>
      </c>
      <c r="FO25" s="52" t="n">
        <f aca="false">DO25*100/FY837</f>
        <v>5994.94893139804</v>
      </c>
      <c r="FP25" s="53" t="n">
        <f aca="false">DP25*100/FX837</f>
        <v>1415.07017614003</v>
      </c>
      <c r="FQ25" s="49" t="n">
        <f aca="false">DQ25*100/FX837</f>
        <v>3532.67771056887</v>
      </c>
      <c r="FR25" s="50" t="n">
        <f aca="false">DR25*100/FY837</f>
        <v>8243.04988813578</v>
      </c>
      <c r="FS25" s="49" t="n">
        <f aca="false">DS25*100/FX837</f>
        <v>1945.72033733992</v>
      </c>
      <c r="FV25" s="57" t="n">
        <f aca="false">FV37-1</f>
        <v>1944</v>
      </c>
      <c r="FW25" s="57" t="n">
        <v>9.76355398589868E-013</v>
      </c>
      <c r="FX25" s="57" t="n">
        <f aca="false">FW25*100/204.803696158069</f>
        <v>4.7672743065941E-013</v>
      </c>
      <c r="FY25" s="57"/>
      <c r="FZ25" s="57"/>
      <c r="GB25" s="13"/>
    </row>
    <row r="26" customFormat="false" ht="37.55" hidden="false" customHeight="false" outlineLevel="0" collapsed="false">
      <c r="A26" s="117" t="n">
        <v>2215.49</v>
      </c>
      <c r="C26" s="117" t="n">
        <v>3101.68</v>
      </c>
      <c r="E26" s="117"/>
      <c r="F26" s="118" t="n">
        <f aca="false">(F25-G25)/F25</f>
        <v>0.95252227220211</v>
      </c>
      <c r="G26" s="117" t="n">
        <v>7089.57</v>
      </c>
      <c r="H26" s="0" t="n">
        <f aca="false">F25-G25</f>
        <v>60274.6044951734</v>
      </c>
      <c r="I26" s="117" t="n">
        <v>9748.15</v>
      </c>
      <c r="J26" s="0" t="n">
        <f aca="false">H26-375</f>
        <v>59899.6044951734</v>
      </c>
      <c r="K26" s="117" t="n">
        <v>10000</v>
      </c>
      <c r="L26" s="117"/>
      <c r="M26" s="117" t="n">
        <f aca="false">9500*0.82</f>
        <v>7790</v>
      </c>
      <c r="N26" s="117"/>
      <c r="P26" s="119" t="n">
        <v>401.62</v>
      </c>
      <c r="Q26" s="0" t="n">
        <v>708.95</v>
      </c>
      <c r="R26" s="0" t="n">
        <v>992.53</v>
      </c>
      <c r="BD26" s="83" t="s">
        <v>199</v>
      </c>
      <c r="BE26" s="83"/>
      <c r="BV26" s="47" t="n">
        <f aca="false">BV22+1</f>
        <v>2000</v>
      </c>
      <c r="BW26" s="48" t="n">
        <f aca="false">BW22</f>
        <v>1</v>
      </c>
      <c r="BX26" s="49" t="n">
        <f aca="false">BY26</f>
        <v>312</v>
      </c>
      <c r="BY26" s="50" t="n">
        <f aca="false">BY25</f>
        <v>312</v>
      </c>
      <c r="BZ26" s="49" t="n">
        <f aca="false">BY26*0.32</f>
        <v>99.84</v>
      </c>
      <c r="CA26" s="51" t="n">
        <f aca="false">CB26</f>
        <v>383</v>
      </c>
      <c r="CB26" s="52" t="n">
        <f aca="false">CB25</f>
        <v>383</v>
      </c>
      <c r="CC26" s="53" t="n">
        <f aca="false">CB26*0.32</f>
        <v>122.56</v>
      </c>
      <c r="CD26" s="49" t="n">
        <f aca="false">CE26</f>
        <v>512</v>
      </c>
      <c r="CE26" s="50" t="n">
        <f aca="false">CE25</f>
        <v>512</v>
      </c>
      <c r="CF26" s="49" t="n">
        <f aca="false">CE26*0.32</f>
        <v>163.84</v>
      </c>
      <c r="CG26" s="51" t="n">
        <f aca="false">CH26</f>
        <v>766</v>
      </c>
      <c r="CH26" s="52" t="n">
        <f aca="false">CH25</f>
        <v>766</v>
      </c>
      <c r="CI26" s="53" t="n">
        <f aca="false">CH26*0.32</f>
        <v>245.12</v>
      </c>
      <c r="CJ26" s="49" t="n">
        <f aca="false">CK26</f>
        <v>1279</v>
      </c>
      <c r="CK26" s="50" t="n">
        <f aca="false">CK25</f>
        <v>1279</v>
      </c>
      <c r="CL26" s="49" t="n">
        <f aca="false">CK26*0.32</f>
        <v>409.28</v>
      </c>
      <c r="CM26" s="51" t="n">
        <f aca="false">CN26</f>
        <v>1789</v>
      </c>
      <c r="CN26" s="52" t="n">
        <f aca="false">CN25</f>
        <v>1789</v>
      </c>
      <c r="CO26" s="53" t="n">
        <f aca="false">CN26*0.32</f>
        <v>572.48</v>
      </c>
      <c r="CP26" s="49" t="n">
        <f aca="false">CQ26</f>
        <v>2557</v>
      </c>
      <c r="CQ26" s="50" t="n">
        <f aca="false">CQ25</f>
        <v>2557</v>
      </c>
      <c r="CR26" s="49" t="n">
        <f aca="false">CQ26*0.32</f>
        <v>818.24</v>
      </c>
      <c r="CS26" s="51" t="n">
        <f aca="false">CT26</f>
        <v>3837</v>
      </c>
      <c r="CT26" s="52" t="n">
        <f aca="false">CT25</f>
        <v>3837</v>
      </c>
      <c r="CU26" s="53" t="n">
        <f aca="false">CT26*0.32</f>
        <v>1227.84</v>
      </c>
      <c r="CV26" s="49" t="n">
        <f aca="false">CW26</f>
        <v>4800</v>
      </c>
      <c r="CW26" s="50" t="n">
        <f aca="false">CW25</f>
        <v>4800</v>
      </c>
      <c r="CX26" s="49" t="n">
        <f aca="false">CW26*0.32</f>
        <v>1536</v>
      </c>
      <c r="CY26" s="51" t="n">
        <f aca="false">CZ26</f>
        <v>4800</v>
      </c>
      <c r="CZ26" s="52" t="n">
        <f aca="false">CZ25</f>
        <v>4800</v>
      </c>
      <c r="DA26" s="53" t="n">
        <f aca="false">CZ26*0.32</f>
        <v>1536</v>
      </c>
      <c r="DC26" s="54" t="n">
        <f aca="false">DC22+1</f>
        <v>2012</v>
      </c>
      <c r="DD26" s="55" t="n">
        <f aca="false">DD22</f>
        <v>4</v>
      </c>
      <c r="DE26" s="49" t="n">
        <f aca="false">DE25</f>
        <v>1875</v>
      </c>
      <c r="DF26" s="50" t="n">
        <f aca="false">X12</f>
        <v>1089.66301196416</v>
      </c>
      <c r="DG26" s="49" t="n">
        <f aca="false">DF26*0.32</f>
        <v>348.692163828531</v>
      </c>
      <c r="DH26" s="51" t="n">
        <f aca="false">DH25</f>
        <v>1875</v>
      </c>
      <c r="DI26" s="52" t="n">
        <f aca="false">Y12</f>
        <v>1525.51911048688</v>
      </c>
      <c r="DJ26" s="53" t="n">
        <f aca="false">DI26*0.32</f>
        <v>488.166115355802</v>
      </c>
      <c r="DK26" s="49" t="n">
        <f aca="false">DK25</f>
        <v>1250</v>
      </c>
      <c r="DL26" s="50" t="n">
        <f aca="false">Z12</f>
        <v>2179.32602392831</v>
      </c>
      <c r="DM26" s="49" t="n">
        <f aca="false">DL26*0.32</f>
        <v>697.384327657059</v>
      </c>
      <c r="DN26" s="51" t="n">
        <f aca="false">DN25</f>
        <v>2500</v>
      </c>
      <c r="DO26" s="52" t="n">
        <f aca="false">AA12</f>
        <v>3486.91708515383</v>
      </c>
      <c r="DP26" s="53" t="n">
        <f aca="false">DO26*0.32</f>
        <v>1115.81346724923</v>
      </c>
      <c r="DQ26" s="49" t="n">
        <f aca="false">DQ25</f>
        <v>2500.08333333333</v>
      </c>
      <c r="DR26" s="50" t="n">
        <f aca="false">AB12</f>
        <v>4794.50814637935</v>
      </c>
      <c r="DS26" s="49" t="n">
        <f aca="false">DR26*0.32</f>
        <v>1534.24260684139</v>
      </c>
      <c r="DU26" s="0" t="n">
        <f aca="false">DU27+1</f>
        <v>1061</v>
      </c>
      <c r="DV26" s="47" t="n">
        <v>2000</v>
      </c>
      <c r="DW26" s="48" t="n">
        <v>1</v>
      </c>
      <c r="DX26" s="49" t="n">
        <f aca="false">BX26*100/FX687</f>
        <v>1328.43541767984</v>
      </c>
      <c r="DY26" s="50" t="n">
        <f aca="false">BY26*100/FY687</f>
        <v>2621.1060375444</v>
      </c>
      <c r="DZ26" s="49" t="n">
        <f aca="false">BZ26*100/FY687</f>
        <v>838.753932014207</v>
      </c>
      <c r="EA26" s="51" t="n">
        <f aca="false">CA26*100/FX687</f>
        <v>1630.73963131852</v>
      </c>
      <c r="EB26" s="52" t="n">
        <f aca="false">CB26*100/FY687</f>
        <v>3217.57568070354</v>
      </c>
      <c r="EC26" s="53" t="n">
        <f aca="false">CC26*100/FY687</f>
        <v>1029.62421782513</v>
      </c>
      <c r="ED26" s="49" t="n">
        <f aca="false">CD26*100/FX687</f>
        <v>2179.99658285922</v>
      </c>
      <c r="EE26" s="50" t="n">
        <f aca="false">CE26*100/FY687</f>
        <v>4301.30221545747</v>
      </c>
      <c r="EF26" s="49" t="n">
        <f aca="false">CF26*100/FY687</f>
        <v>1376.41670894639</v>
      </c>
      <c r="EG26" s="51" t="n">
        <f aca="false">CG26*100/FX687</f>
        <v>3261.47926263703</v>
      </c>
      <c r="EH26" s="52" t="n">
        <f aca="false">CH26*100/FY687</f>
        <v>6435.15136140708</v>
      </c>
      <c r="EI26" s="53" t="n">
        <f aca="false">CI26*100/FY687</f>
        <v>2059.24843565026</v>
      </c>
      <c r="EJ26" s="49" t="n">
        <f aca="false">CJ26*100/FX687</f>
        <v>5445.73365132214</v>
      </c>
      <c r="EK26" s="50" t="n">
        <f aca="false">CK26*100/FY687</f>
        <v>10744.8545577541</v>
      </c>
      <c r="EL26" s="49" t="n">
        <f aca="false">CL26*100/FY687</f>
        <v>3438.35345848132</v>
      </c>
      <c r="EM26" s="51" t="n">
        <f aca="false">CM26*100/FX687</f>
        <v>7617.21462252957</v>
      </c>
      <c r="EN26" s="52" t="n">
        <f aca="false">CN26*100/FY687</f>
        <v>15029.3548114325</v>
      </c>
      <c r="EO26" s="53" t="n">
        <f aca="false">CO26*100/FY687</f>
        <v>4809.39353965839</v>
      </c>
      <c r="EP26" s="49" t="n">
        <f aca="false">CP26*100/FX687</f>
        <v>10887.2094968184</v>
      </c>
      <c r="EQ26" s="50" t="n">
        <f aca="false">CQ26*100/FY687</f>
        <v>21481.3081346187</v>
      </c>
      <c r="ER26" s="49" t="n">
        <f aca="false">CR26*100/FY687</f>
        <v>6874.01860307797</v>
      </c>
      <c r="ES26" s="51" t="n">
        <f aca="false">CS26*100/FX687</f>
        <v>16337.2009539664</v>
      </c>
      <c r="ET26" s="52" t="n">
        <f aca="false">CT26*100/FY687</f>
        <v>32234.5636732623</v>
      </c>
      <c r="EU26" s="53" t="n">
        <f aca="false">CU26*100/FY687</f>
        <v>10315.0603754439</v>
      </c>
      <c r="EV26" s="49" t="n">
        <f aca="false">CV26*100/FX687</f>
        <v>20437.4679643052</v>
      </c>
      <c r="EW26" s="50" t="n">
        <f aca="false">CW26*100/FY687</f>
        <v>40324.7082699138</v>
      </c>
      <c r="EX26" s="49" t="n">
        <f aca="false">CX26*100/FY687</f>
        <v>12903.9066463724</v>
      </c>
      <c r="EY26" s="51" t="n">
        <f aca="false">CY26*100/FX687</f>
        <v>20437.4679643052</v>
      </c>
      <c r="EZ26" s="52" t="n">
        <f aca="false">CZ26*100/FY687</f>
        <v>40324.7082699138</v>
      </c>
      <c r="FA26" s="53" t="n">
        <f aca="false">DA26*100/FY687</f>
        <v>12903.9066463724</v>
      </c>
      <c r="FB26" s="0" t="n">
        <f aca="false">FB27+1</f>
        <v>1010</v>
      </c>
      <c r="FC26" s="54" t="n">
        <v>2012</v>
      </c>
      <c r="FD26" s="55" t="n">
        <v>4</v>
      </c>
      <c r="FE26" s="49" t="n">
        <f aca="false">DE26*100/FX840</f>
        <v>2580.17153998777</v>
      </c>
      <c r="FF26" s="50" t="n">
        <f aca="false">DF26*100/FY840</f>
        <v>1873.41690844371</v>
      </c>
      <c r="FG26" s="49" t="n">
        <f aca="false">DG26*100/FX840</f>
        <v>479.832318574468</v>
      </c>
      <c r="FH26" s="51" t="n">
        <f aca="false">DH26*100/FX840</f>
        <v>2580.17153998777</v>
      </c>
      <c r="FI26" s="52" t="n">
        <f aca="false">DI26*100/FY840</f>
        <v>2622.76801576351</v>
      </c>
      <c r="FJ26" s="53" t="n">
        <f aca="false">DJ26*100/FX840</f>
        <v>671.76123606796</v>
      </c>
      <c r="FK26" s="49" t="n">
        <f aca="false">DK26*100/FX840</f>
        <v>1720.11435999184</v>
      </c>
      <c r="FL26" s="50" t="n">
        <f aca="false">DL26*100/FY840</f>
        <v>3746.8338168874</v>
      </c>
      <c r="FM26" s="49" t="n">
        <f aca="false">DM26*100/FX840</f>
        <v>959.664637148932</v>
      </c>
      <c r="FN26" s="56" t="n">
        <f aca="false">DN26*100/FX840</f>
        <v>3440.22871998369</v>
      </c>
      <c r="FO26" s="52" t="n">
        <f aca="false">DO26*100/FY840</f>
        <v>5994.926278991</v>
      </c>
      <c r="FP26" s="53" t="n">
        <f aca="false">DP26*100/FX840</f>
        <v>1535.46141447015</v>
      </c>
      <c r="FQ26" s="49" t="n">
        <f aca="false">DQ26*100/FX840</f>
        <v>3440.34339427435</v>
      </c>
      <c r="FR26" s="50" t="n">
        <f aca="false">DR26*100/FY840</f>
        <v>8243.01874109461</v>
      </c>
      <c r="FS26" s="49" t="n">
        <f aca="false">DS26*100/FX840</f>
        <v>2111.25819179136</v>
      </c>
      <c r="FV26" s="12" t="n">
        <f aca="false">FV38-1</f>
        <v>1945</v>
      </c>
      <c r="FW26" s="12" t="n">
        <v>1.05240018375799E-012</v>
      </c>
      <c r="FX26" s="12" t="n">
        <f aca="false">FW26*100/204.803696158069</f>
        <v>5.13858003297821E-013</v>
      </c>
      <c r="FY26" s="12"/>
      <c r="FZ26" s="12"/>
      <c r="GB26" s="13"/>
    </row>
    <row r="27" customFormat="false" ht="37.55" hidden="false" customHeight="false" outlineLevel="0" collapsed="false">
      <c r="A27" s="118"/>
      <c r="B27" s="0" t="n">
        <f aca="false">E20*(1+D21)</f>
        <v>6394.846336</v>
      </c>
      <c r="E27" s="0" t="n">
        <f aca="false">E18/10.4480958</f>
        <v>411.468279224622</v>
      </c>
      <c r="G27" s="0" t="n">
        <f aca="false">E22*0.06</f>
        <v>434.7852</v>
      </c>
      <c r="H27" s="0" t="n">
        <f aca="false">E22*0.03</f>
        <v>217.3926</v>
      </c>
      <c r="I27" s="0" t="n">
        <f aca="false">0.82*9500</f>
        <v>7790</v>
      </c>
      <c r="J27" s="0" t="n">
        <v>8860</v>
      </c>
      <c r="K27" s="0" t="n">
        <f aca="false">K26*(1+D23)*(1+D24)</f>
        <v>11172.7534300235</v>
      </c>
      <c r="L27" s="0" t="n">
        <f aca="false">K26*1.12</f>
        <v>11200</v>
      </c>
      <c r="Q27" s="0" t="n">
        <f aca="false">Q26/Q17</f>
        <v>0.111302996287022</v>
      </c>
      <c r="R27" s="0" t="n">
        <f aca="false">R26/R17</f>
        <v>0.111302996287022</v>
      </c>
      <c r="BD27" s="83" t="s">
        <v>200</v>
      </c>
      <c r="BE27" s="83"/>
      <c r="BV27" s="54" t="n">
        <f aca="false">BV23+1</f>
        <v>2000</v>
      </c>
      <c r="BW27" s="55" t="n">
        <f aca="false">BW23</f>
        <v>2</v>
      </c>
      <c r="BX27" s="49" t="n">
        <f aca="false">BY27</f>
        <v>312</v>
      </c>
      <c r="BY27" s="50" t="n">
        <f aca="false">BY26</f>
        <v>312</v>
      </c>
      <c r="BZ27" s="49" t="n">
        <f aca="false">BY27*0.32</f>
        <v>99.84</v>
      </c>
      <c r="CA27" s="51" t="n">
        <f aca="false">CB27</f>
        <v>383</v>
      </c>
      <c r="CB27" s="52" t="n">
        <f aca="false">CB26</f>
        <v>383</v>
      </c>
      <c r="CC27" s="53" t="n">
        <f aca="false">CB27*0.32</f>
        <v>122.56</v>
      </c>
      <c r="CD27" s="49" t="n">
        <f aca="false">CE27</f>
        <v>512</v>
      </c>
      <c r="CE27" s="50" t="n">
        <f aca="false">CE26</f>
        <v>512</v>
      </c>
      <c r="CF27" s="49" t="n">
        <f aca="false">CE27*0.32</f>
        <v>163.84</v>
      </c>
      <c r="CG27" s="51" t="n">
        <f aca="false">CH27</f>
        <v>766</v>
      </c>
      <c r="CH27" s="52" t="n">
        <f aca="false">CH26</f>
        <v>766</v>
      </c>
      <c r="CI27" s="53" t="n">
        <f aca="false">CH27*0.32</f>
        <v>245.12</v>
      </c>
      <c r="CJ27" s="49" t="n">
        <f aca="false">CK27</f>
        <v>1279</v>
      </c>
      <c r="CK27" s="50" t="n">
        <f aca="false">CK26</f>
        <v>1279</v>
      </c>
      <c r="CL27" s="49" t="n">
        <f aca="false">CK27*0.32</f>
        <v>409.28</v>
      </c>
      <c r="CM27" s="51" t="n">
        <f aca="false">CN27</f>
        <v>1789</v>
      </c>
      <c r="CN27" s="52" t="n">
        <f aca="false">CN26</f>
        <v>1789</v>
      </c>
      <c r="CO27" s="53" t="n">
        <f aca="false">CN27*0.32</f>
        <v>572.48</v>
      </c>
      <c r="CP27" s="49" t="n">
        <f aca="false">CQ27</f>
        <v>2557</v>
      </c>
      <c r="CQ27" s="50" t="n">
        <f aca="false">CQ26</f>
        <v>2557</v>
      </c>
      <c r="CR27" s="49" t="n">
        <f aca="false">CQ27*0.32</f>
        <v>818.24</v>
      </c>
      <c r="CS27" s="51" t="n">
        <f aca="false">CT27</f>
        <v>3837</v>
      </c>
      <c r="CT27" s="52" t="n">
        <f aca="false">CT26</f>
        <v>3837</v>
      </c>
      <c r="CU27" s="53" t="n">
        <f aca="false">CT27*0.32</f>
        <v>1227.84</v>
      </c>
      <c r="CV27" s="49" t="n">
        <f aca="false">CW27</f>
        <v>4800</v>
      </c>
      <c r="CW27" s="50" t="n">
        <f aca="false">CW26</f>
        <v>4800</v>
      </c>
      <c r="CX27" s="49" t="n">
        <f aca="false">CW27*0.32</f>
        <v>1536</v>
      </c>
      <c r="CY27" s="51" t="n">
        <f aca="false">CZ27</f>
        <v>4800</v>
      </c>
      <c r="CZ27" s="52" t="n">
        <f aca="false">CZ26</f>
        <v>4800</v>
      </c>
      <c r="DA27" s="53" t="n">
        <f aca="false">CZ27*0.32</f>
        <v>1536</v>
      </c>
      <c r="DC27" s="47" t="n">
        <f aca="false">DC23+1</f>
        <v>2013</v>
      </c>
      <c r="DD27" s="48" t="n">
        <f aca="false">DD23</f>
        <v>1</v>
      </c>
      <c r="DE27" s="49" t="n">
        <f aca="false">DE26</f>
        <v>1875</v>
      </c>
      <c r="DF27" s="50" t="n">
        <f aca="false">DF26</f>
        <v>1089.66301196416</v>
      </c>
      <c r="DG27" s="49" t="n">
        <f aca="false">DF27*0.32</f>
        <v>348.692163828531</v>
      </c>
      <c r="DH27" s="51" t="n">
        <f aca="false">DH26</f>
        <v>1875</v>
      </c>
      <c r="DI27" s="52" t="n">
        <f aca="false">DI26</f>
        <v>1525.51911048688</v>
      </c>
      <c r="DJ27" s="53" t="n">
        <f aca="false">DI27*0.32</f>
        <v>488.166115355802</v>
      </c>
      <c r="DK27" s="49" t="n">
        <f aca="false">DK26</f>
        <v>1250</v>
      </c>
      <c r="DL27" s="50" t="n">
        <f aca="false">DL26</f>
        <v>2179.32602392831</v>
      </c>
      <c r="DM27" s="49" t="n">
        <f aca="false">DL27*0.32</f>
        <v>697.384327657059</v>
      </c>
      <c r="DN27" s="51" t="n">
        <f aca="false">DN26</f>
        <v>2500</v>
      </c>
      <c r="DO27" s="52" t="n">
        <f aca="false">DO26</f>
        <v>3486.91708515383</v>
      </c>
      <c r="DP27" s="53" t="n">
        <f aca="false">DO27*0.32</f>
        <v>1115.81346724923</v>
      </c>
      <c r="DQ27" s="49" t="n">
        <f aca="false">DQ26</f>
        <v>2500.08333333333</v>
      </c>
      <c r="DR27" s="50" t="n">
        <f aca="false">DR26</f>
        <v>4794.50814637935</v>
      </c>
      <c r="DS27" s="49" t="n">
        <f aca="false">DR27*0.32</f>
        <v>1534.24260684139</v>
      </c>
      <c r="DU27" s="0" t="n">
        <f aca="false">DU28+1</f>
        <v>1060</v>
      </c>
      <c r="DV27" s="54" t="n">
        <v>2000</v>
      </c>
      <c r="DW27" s="55" t="n">
        <v>2</v>
      </c>
      <c r="DX27" s="49" t="n">
        <f aca="false">BX27*100/FX690</f>
        <v>1342.21198753793</v>
      </c>
      <c r="DY27" s="50" t="n">
        <f aca="false">BY27*100/FY690</f>
        <v>2621.1060375444</v>
      </c>
      <c r="DZ27" s="49" t="n">
        <f aca="false">BZ27*100/FY690</f>
        <v>838.753932014207</v>
      </c>
      <c r="EA27" s="51" t="n">
        <f aca="false">CA27*100/FX690</f>
        <v>1647.65125393278</v>
      </c>
      <c r="EB27" s="52" t="n">
        <f aca="false">CB27*100/FY690</f>
        <v>3217.57568070354</v>
      </c>
      <c r="EC27" s="53" t="n">
        <f aca="false">CC27*100/FY690</f>
        <v>1029.62421782513</v>
      </c>
      <c r="ED27" s="49" t="n">
        <f aca="false">CD27*100/FX690</f>
        <v>2202.60428724173</v>
      </c>
      <c r="EE27" s="50" t="n">
        <f aca="false">CE27*100/FY690</f>
        <v>4301.30221545747</v>
      </c>
      <c r="EF27" s="49" t="n">
        <f aca="false">CF27*100/FY690</f>
        <v>1376.41670894639</v>
      </c>
      <c r="EG27" s="51" t="n">
        <f aca="false">CG27*100/FX690</f>
        <v>3295.30250786556</v>
      </c>
      <c r="EH27" s="52" t="n">
        <f aca="false">CH27*100/FY690</f>
        <v>6435.15136140708</v>
      </c>
      <c r="EI27" s="53" t="n">
        <f aca="false">CI27*100/FY690</f>
        <v>2059.24843565026</v>
      </c>
      <c r="EJ27" s="49" t="n">
        <f aca="false">CJ27*100/FX690</f>
        <v>5502.2087566058</v>
      </c>
      <c r="EK27" s="50" t="n">
        <f aca="false">CK27*100/FY690</f>
        <v>10744.8545577541</v>
      </c>
      <c r="EL27" s="49" t="n">
        <f aca="false">CL27*100/FY690</f>
        <v>3438.35345848132</v>
      </c>
      <c r="EM27" s="51" t="n">
        <f aca="false">CM27*100/FX690</f>
        <v>7696.2091208505</v>
      </c>
      <c r="EN27" s="52" t="n">
        <f aca="false">CN27*100/FY690</f>
        <v>15029.3548114325</v>
      </c>
      <c r="EO27" s="53" t="n">
        <f aca="false">CO27*100/FY690</f>
        <v>4809.39353965839</v>
      </c>
      <c r="EP27" s="49" t="n">
        <f aca="false">CP27*100/FX690</f>
        <v>11000.1155517131</v>
      </c>
      <c r="EQ27" s="50" t="n">
        <f aca="false">CQ27*100/FY690</f>
        <v>21481.3081346187</v>
      </c>
      <c r="ER27" s="49" t="n">
        <f aca="false">CR27*100/FY690</f>
        <v>6874.01860307797</v>
      </c>
      <c r="ES27" s="51" t="n">
        <f aca="false">CS27*100/FX690</f>
        <v>16506.6262698174</v>
      </c>
      <c r="ET27" s="52" t="n">
        <f aca="false">CT27*100/FY690</f>
        <v>32234.5636732623</v>
      </c>
      <c r="EU27" s="53" t="n">
        <f aca="false">CU27*100/FY690</f>
        <v>10315.0603754439</v>
      </c>
      <c r="EV27" s="49" t="n">
        <f aca="false">CV27*100/FX690</f>
        <v>20649.4151928912</v>
      </c>
      <c r="EW27" s="50" t="n">
        <f aca="false">CW27*100/FY690</f>
        <v>40324.7082699138</v>
      </c>
      <c r="EX27" s="49" t="n">
        <f aca="false">CX27*100/FY690</f>
        <v>12903.9066463724</v>
      </c>
      <c r="EY27" s="51" t="n">
        <f aca="false">CY27*100/FX690</f>
        <v>20649.4151928912</v>
      </c>
      <c r="EZ27" s="52" t="n">
        <f aca="false">CZ27*100/FY690</f>
        <v>40324.7082699138</v>
      </c>
      <c r="FA27" s="53" t="n">
        <f aca="false">DA27*100/FY690</f>
        <v>12903.9066463724</v>
      </c>
      <c r="FB27" s="0" t="n">
        <f aca="false">FB28+1</f>
        <v>1009</v>
      </c>
      <c r="FC27" s="47" t="n">
        <v>2013</v>
      </c>
      <c r="FD27" s="48" t="n">
        <v>1</v>
      </c>
      <c r="FE27" s="49" t="n">
        <f aca="false">DE27*100/FX843</f>
        <v>2512.4766441794</v>
      </c>
      <c r="FF27" s="50" t="n">
        <f aca="false">DF27*100/FY843</f>
        <v>1873.41690844371</v>
      </c>
      <c r="FG27" s="49" t="n">
        <f aca="false">DG27*100/FX843</f>
        <v>467.243156068033</v>
      </c>
      <c r="FH27" s="51" t="n">
        <f aca="false">DH27*100/FX843</f>
        <v>2512.4766441794</v>
      </c>
      <c r="FI27" s="52" t="n">
        <f aca="false">DI27*100/FY843</f>
        <v>2622.76801576351</v>
      </c>
      <c r="FJ27" s="53" t="n">
        <f aca="false">DJ27*100/FX843</f>
        <v>654.136513765994</v>
      </c>
      <c r="FK27" s="49" t="n">
        <f aca="false">DK27*100/FX843</f>
        <v>1674.98442945293</v>
      </c>
      <c r="FL27" s="50" t="n">
        <f aca="false">DL27*100/FY843</f>
        <v>3746.8338168874</v>
      </c>
      <c r="FM27" s="49" t="n">
        <f aca="false">DM27*100/FX843</f>
        <v>934.486312136061</v>
      </c>
      <c r="FN27" s="56" t="n">
        <f aca="false">DN27*100/FX843</f>
        <v>3349.96885890587</v>
      </c>
      <c r="FO27" s="52" t="n">
        <f aca="false">DO27*100/FY843</f>
        <v>5994.926278991</v>
      </c>
      <c r="FP27" s="53" t="n">
        <f aca="false">DP27*100/FX843</f>
        <v>1495.17614705307</v>
      </c>
      <c r="FQ27" s="49" t="n">
        <f aca="false">DQ27*100/FX843</f>
        <v>3350.0805245345</v>
      </c>
      <c r="FR27" s="50" t="n">
        <f aca="false">DR27*100/FY843</f>
        <v>8243.01874109461</v>
      </c>
      <c r="FS27" s="49" t="n">
        <f aca="false">DS27*100/FX843</f>
        <v>2055.86598197009</v>
      </c>
      <c r="FV27" s="35" t="n">
        <f aca="false">FV39-1</f>
        <v>1945</v>
      </c>
      <c r="FW27" s="35" t="n">
        <v>1.07252968571425E-012</v>
      </c>
      <c r="FX27" s="35" t="n">
        <f aca="false">FW27*100/204.803696158069</f>
        <v>5.23686684290338E-013</v>
      </c>
      <c r="FY27" s="35"/>
      <c r="FZ27" s="35"/>
      <c r="GB27" s="13"/>
    </row>
    <row r="28" customFormat="false" ht="37.55" hidden="false" customHeight="false" outlineLevel="0" collapsed="false">
      <c r="A28" s="0" t="n">
        <v>100</v>
      </c>
      <c r="C28" s="58" t="s">
        <v>97</v>
      </c>
      <c r="D28" s="0" t="n">
        <f aca="false">D29/(1+D6)</f>
        <v>446.763935905161</v>
      </c>
      <c r="E28" s="0" t="n">
        <f aca="false">E29/(1+D6)</f>
        <v>625.465776681862</v>
      </c>
      <c r="F28" s="0" t="n">
        <f aca="false">F29/(1+D6)</f>
        <v>893.527871810322</v>
      </c>
      <c r="G28" s="0" t="n">
        <f aca="false">G29/(1+D6)</f>
        <v>1429.64272810383</v>
      </c>
      <c r="H28" s="0" t="n">
        <f aca="false">H29/(1+D6)</f>
        <v>1965.75758439734</v>
      </c>
      <c r="J28" s="0" t="n">
        <f aca="false">E22+(E22/2)</f>
        <v>10869.63</v>
      </c>
      <c r="K28" s="0" t="n">
        <f aca="false">J27*0.82</f>
        <v>7265.2</v>
      </c>
      <c r="O28" s="0" t="n">
        <f aca="false">D28/Q5</f>
        <v>0.347829602604386</v>
      </c>
      <c r="P28" s="0" t="n">
        <f aca="false">E28/R5</f>
        <v>0.347827526321703</v>
      </c>
      <c r="Q28" s="0" t="n">
        <f aca="false">F28/S5</f>
        <v>0.347829602604386</v>
      </c>
      <c r="R28" s="0" t="n">
        <f aca="false">G28/T5</f>
        <v>0.34782914841755</v>
      </c>
      <c r="S28" s="0" t="n">
        <f aca="false">H28/U5</f>
        <v>0.347828941968987</v>
      </c>
      <c r="BD28" s="83" t="s">
        <v>201</v>
      </c>
      <c r="BE28" s="83"/>
      <c r="BV28" s="47" t="n">
        <f aca="false">BV24+1</f>
        <v>2000</v>
      </c>
      <c r="BW28" s="48" t="n">
        <f aca="false">BW24</f>
        <v>3</v>
      </c>
      <c r="BX28" s="49" t="n">
        <f aca="false">BY28</f>
        <v>312</v>
      </c>
      <c r="BY28" s="50" t="n">
        <f aca="false">BY27</f>
        <v>312</v>
      </c>
      <c r="BZ28" s="49" t="n">
        <f aca="false">BY28*0.32</f>
        <v>99.84</v>
      </c>
      <c r="CA28" s="51" t="n">
        <f aca="false">CB28</f>
        <v>383</v>
      </c>
      <c r="CB28" s="52" t="n">
        <f aca="false">CB27</f>
        <v>383</v>
      </c>
      <c r="CC28" s="53" t="n">
        <f aca="false">CB28*0.32</f>
        <v>122.56</v>
      </c>
      <c r="CD28" s="49" t="n">
        <f aca="false">CE28</f>
        <v>512</v>
      </c>
      <c r="CE28" s="50" t="n">
        <f aca="false">CE27</f>
        <v>512</v>
      </c>
      <c r="CF28" s="49" t="n">
        <f aca="false">CE28*0.32</f>
        <v>163.84</v>
      </c>
      <c r="CG28" s="51" t="n">
        <f aca="false">CH28</f>
        <v>766</v>
      </c>
      <c r="CH28" s="52" t="n">
        <f aca="false">CH27</f>
        <v>766</v>
      </c>
      <c r="CI28" s="53" t="n">
        <f aca="false">CH28*0.32</f>
        <v>245.12</v>
      </c>
      <c r="CJ28" s="49" t="n">
        <f aca="false">CK28</f>
        <v>1279</v>
      </c>
      <c r="CK28" s="50" t="n">
        <f aca="false">CK27</f>
        <v>1279</v>
      </c>
      <c r="CL28" s="49" t="n">
        <f aca="false">CK28*0.32</f>
        <v>409.28</v>
      </c>
      <c r="CM28" s="51" t="n">
        <f aca="false">CN28</f>
        <v>1789</v>
      </c>
      <c r="CN28" s="52" t="n">
        <f aca="false">CN27</f>
        <v>1789</v>
      </c>
      <c r="CO28" s="53" t="n">
        <f aca="false">CN28*0.32</f>
        <v>572.48</v>
      </c>
      <c r="CP28" s="49" t="n">
        <f aca="false">CQ28</f>
        <v>2557</v>
      </c>
      <c r="CQ28" s="50" t="n">
        <f aca="false">CQ27</f>
        <v>2557</v>
      </c>
      <c r="CR28" s="49" t="n">
        <f aca="false">CQ28*0.32</f>
        <v>818.24</v>
      </c>
      <c r="CS28" s="51" t="n">
        <f aca="false">CT28</f>
        <v>3837</v>
      </c>
      <c r="CT28" s="52" t="n">
        <f aca="false">CT27</f>
        <v>3837</v>
      </c>
      <c r="CU28" s="53" t="n">
        <f aca="false">CT28*0.32</f>
        <v>1227.84</v>
      </c>
      <c r="CV28" s="49" t="n">
        <f aca="false">CW28</f>
        <v>4800</v>
      </c>
      <c r="CW28" s="50" t="n">
        <f aca="false">CW27</f>
        <v>4800</v>
      </c>
      <c r="CX28" s="49" t="n">
        <f aca="false">CW28*0.32</f>
        <v>1536</v>
      </c>
      <c r="CY28" s="51" t="n">
        <f aca="false">CZ28</f>
        <v>4800</v>
      </c>
      <c r="CZ28" s="52" t="n">
        <f aca="false">CZ27</f>
        <v>4800</v>
      </c>
      <c r="DA28" s="53" t="n">
        <f aca="false">CZ28*0.32</f>
        <v>1536</v>
      </c>
      <c r="DC28" s="54" t="n">
        <f aca="false">DC24+1</f>
        <v>2013</v>
      </c>
      <c r="DD28" s="55" t="n">
        <f aca="false">DD24</f>
        <v>2</v>
      </c>
      <c r="DE28" s="49" t="n">
        <f aca="false">DE27</f>
        <v>1875</v>
      </c>
      <c r="DF28" s="50" t="n">
        <f aca="false">X13</f>
        <v>1255.07385718032</v>
      </c>
      <c r="DG28" s="49" t="n">
        <f aca="false">DF28*0.32</f>
        <v>401.623634297702</v>
      </c>
      <c r="DH28" s="51" t="n">
        <f aca="false">DH27</f>
        <v>1875</v>
      </c>
      <c r="DI28" s="52" t="n">
        <f aca="false">Y13</f>
        <v>1757.09291145879</v>
      </c>
      <c r="DJ28" s="53" t="n">
        <f aca="false">DI28*0.32</f>
        <v>562.269731666813</v>
      </c>
      <c r="DK28" s="49" t="n">
        <f aca="false">DK27</f>
        <v>1250</v>
      </c>
      <c r="DL28" s="50" t="n">
        <f aca="false">Z13</f>
        <v>2510.14771436063</v>
      </c>
      <c r="DM28" s="49" t="n">
        <f aca="false">DL28*0.32</f>
        <v>803.247268595402</v>
      </c>
      <c r="DN28" s="51" t="n">
        <f aca="false">DN27</f>
        <v>2500</v>
      </c>
      <c r="DO28" s="52" t="n">
        <f aca="false">AA13</f>
        <v>4016.23109868019</v>
      </c>
      <c r="DP28" s="53" t="n">
        <f aca="false">DO28*0.32</f>
        <v>1285.19395157766</v>
      </c>
      <c r="DQ28" s="49" t="n">
        <f aca="false">DQ27</f>
        <v>2500.08333333333</v>
      </c>
      <c r="DR28" s="50" t="n">
        <f aca="false">AB13</f>
        <v>5522.31448299974</v>
      </c>
      <c r="DS28" s="49" t="n">
        <f aca="false">DR28*0.32</f>
        <v>1767.14063455992</v>
      </c>
      <c r="DU28" s="0" t="n">
        <f aca="false">DU29+1</f>
        <v>1059</v>
      </c>
      <c r="DV28" s="47" t="n">
        <v>2000</v>
      </c>
      <c r="DW28" s="48" t="n">
        <v>3</v>
      </c>
      <c r="DX28" s="49" t="n">
        <f aca="false">BX28*100/FX693</f>
        <v>1341.77005814907</v>
      </c>
      <c r="DY28" s="50" t="n">
        <f aca="false">BY28*100/FY693</f>
        <v>2621.1060375444</v>
      </c>
      <c r="DZ28" s="49" t="n">
        <f aca="false">BZ28*100/FY693</f>
        <v>838.753932014207</v>
      </c>
      <c r="EA28" s="51" t="n">
        <f aca="false">CA28*100/FX693</f>
        <v>1647.10875727915</v>
      </c>
      <c r="EB28" s="52" t="n">
        <f aca="false">CB28*100/FY693</f>
        <v>3217.57568070354</v>
      </c>
      <c r="EC28" s="53" t="n">
        <f aca="false">CC28*100/FY693</f>
        <v>1029.62421782513</v>
      </c>
      <c r="ED28" s="49" t="n">
        <f aca="false">CD28*100/FX693</f>
        <v>2201.87906978309</v>
      </c>
      <c r="EE28" s="50" t="n">
        <f aca="false">CE28*100/FY693</f>
        <v>4301.30221545747</v>
      </c>
      <c r="EF28" s="49" t="n">
        <f aca="false">CF28*100/FY693</f>
        <v>1376.41670894639</v>
      </c>
      <c r="EG28" s="51" t="n">
        <f aca="false">CG28*100/FX693</f>
        <v>3294.2175145583</v>
      </c>
      <c r="EH28" s="52" t="n">
        <f aca="false">CH28*100/FY693</f>
        <v>6435.15136140708</v>
      </c>
      <c r="EI28" s="53" t="n">
        <f aca="false">CI28*100/FY693</f>
        <v>2059.24843565026</v>
      </c>
      <c r="EJ28" s="49" t="n">
        <f aca="false">CJ28*100/FX693</f>
        <v>5500.39712939956</v>
      </c>
      <c r="EK28" s="50" t="n">
        <f aca="false">CK28*100/FY693</f>
        <v>10744.8545577541</v>
      </c>
      <c r="EL28" s="49" t="n">
        <f aca="false">CL28*100/FY693</f>
        <v>3438.35345848132</v>
      </c>
      <c r="EM28" s="51" t="n">
        <f aca="false">CM28*100/FX693</f>
        <v>7693.67510906631</v>
      </c>
      <c r="EN28" s="52" t="n">
        <f aca="false">CN28*100/FY693</f>
        <v>15029.3548114325</v>
      </c>
      <c r="EO28" s="53" t="n">
        <f aca="false">CO28*100/FY693</f>
        <v>4809.39353965839</v>
      </c>
      <c r="EP28" s="49" t="n">
        <f aca="false">CP28*100/FX693</f>
        <v>10996.493713741</v>
      </c>
      <c r="EQ28" s="50" t="n">
        <f aca="false">CQ28*100/FY693</f>
        <v>21481.3081346187</v>
      </c>
      <c r="ER28" s="49" t="n">
        <f aca="false">CR28*100/FY693</f>
        <v>6874.01860307797</v>
      </c>
      <c r="ES28" s="51" t="n">
        <f aca="false">CS28*100/FX693</f>
        <v>16501.1913881987</v>
      </c>
      <c r="ET28" s="52" t="n">
        <f aca="false">CT28*100/FY693</f>
        <v>32234.5636732623</v>
      </c>
      <c r="EU28" s="53" t="n">
        <f aca="false">CU28*100/FY693</f>
        <v>10315.0603754439</v>
      </c>
      <c r="EV28" s="49" t="n">
        <f aca="false">CV28*100/FX693</f>
        <v>20642.6162792165</v>
      </c>
      <c r="EW28" s="50" t="n">
        <f aca="false">CW28*100/FY693</f>
        <v>40324.7082699138</v>
      </c>
      <c r="EX28" s="49" t="n">
        <f aca="false">CX28*100/FY693</f>
        <v>12903.9066463724</v>
      </c>
      <c r="EY28" s="51" t="n">
        <f aca="false">CY28*100/FX693</f>
        <v>20642.6162792165</v>
      </c>
      <c r="EZ28" s="52" t="n">
        <f aca="false">CZ28*100/FY693</f>
        <v>40324.7082699138</v>
      </c>
      <c r="FA28" s="53" t="n">
        <f aca="false">DA28*100/FY693</f>
        <v>12903.9066463724</v>
      </c>
      <c r="FB28" s="0" t="n">
        <f aca="false">FB29+1</f>
        <v>1008</v>
      </c>
      <c r="FC28" s="54" t="n">
        <v>2013</v>
      </c>
      <c r="FD28" s="55" t="n">
        <v>2</v>
      </c>
      <c r="FE28" s="49" t="n">
        <f aca="false">DE28*100/FX846</f>
        <v>2459.37575442794</v>
      </c>
      <c r="FF28" s="50" t="n">
        <f aca="false">DF28*100/FY846</f>
        <v>1873.37761939346</v>
      </c>
      <c r="FG28" s="49" t="n">
        <f aca="false">DG28*100/FX846</f>
        <v>526.796495251736</v>
      </c>
      <c r="FH28" s="51" t="n">
        <f aca="false">DH28*100/FX846</f>
        <v>2459.37575442794</v>
      </c>
      <c r="FI28" s="52" t="n">
        <f aca="false">DI28*100/FY846</f>
        <v>2622.71301142149</v>
      </c>
      <c r="FJ28" s="53" t="n">
        <f aca="false">DJ28*100/FX846</f>
        <v>737.510690938702</v>
      </c>
      <c r="FK28" s="49" t="n">
        <f aca="false">DK28*100/FX846</f>
        <v>1639.5838362853</v>
      </c>
      <c r="FL28" s="50" t="n">
        <f aca="false">DL28*100/FY846</f>
        <v>3746.7552387869</v>
      </c>
      <c r="FM28" s="49" t="n">
        <f aca="false">DM28*100/FX846</f>
        <v>1053.59299050347</v>
      </c>
      <c r="FN28" s="56" t="n">
        <f aca="false">DN28*100/FX846</f>
        <v>3279.16767257059</v>
      </c>
      <c r="FO28" s="52" t="n">
        <f aca="false">DO28*100/FY846</f>
        <v>5994.80055419438</v>
      </c>
      <c r="FP28" s="53" t="n">
        <f aca="false">DP28*100/FX846</f>
        <v>1685.74658359869</v>
      </c>
      <c r="FQ28" s="49" t="n">
        <f aca="false">DQ28*100/FX846</f>
        <v>3279.27697815968</v>
      </c>
      <c r="FR28" s="50" t="n">
        <f aca="false">DR28*100/FY846</f>
        <v>8242.84586960185</v>
      </c>
      <c r="FS28" s="49" t="n">
        <f aca="false">DS28*100/FX846</f>
        <v>2317.90017669391</v>
      </c>
      <c r="FV28" s="57" t="n">
        <f aca="false">FV40-1</f>
        <v>1945</v>
      </c>
      <c r="FW28" s="57" t="n">
        <v>1.15245126385172E-012</v>
      </c>
      <c r="FX28" s="57" t="n">
        <f aca="false">FW28*100/204.803696158069</f>
        <v>5.6271018808286E-013</v>
      </c>
      <c r="FY28" s="57"/>
      <c r="FZ28" s="57"/>
      <c r="GB28" s="13"/>
    </row>
    <row r="29" customFormat="false" ht="37.55" hidden="false" customHeight="false" outlineLevel="0" collapsed="false">
      <c r="A29" s="0" t="n">
        <f aca="false">A28*(1+D21)</f>
        <v>112.96</v>
      </c>
      <c r="C29" s="67" t="s">
        <v>105</v>
      </c>
      <c r="D29" s="0" t="n">
        <f aca="false">D30/(1+D7)</f>
        <v>479.5564088006</v>
      </c>
      <c r="E29" s="0" t="n">
        <f aca="false">E30/(1+D7)</f>
        <v>671.37496469031</v>
      </c>
      <c r="F29" s="0" t="n">
        <f aca="false">F30/(1+D7)</f>
        <v>959.112817601199</v>
      </c>
      <c r="G29" s="0" t="n">
        <f aca="false">G30/(1+D7)</f>
        <v>1534.57850434665</v>
      </c>
      <c r="H29" s="0" t="n">
        <f aca="false">H30/(1+D7)</f>
        <v>2110.04419109211</v>
      </c>
      <c r="J29" s="0" t="n">
        <v>9500</v>
      </c>
      <c r="K29" s="0" t="n">
        <f aca="false">J29*0.82</f>
        <v>7790</v>
      </c>
      <c r="O29" s="0" t="n">
        <f aca="false">D29/Q6</f>
        <v>0.347828107394993</v>
      </c>
      <c r="P29" s="0" t="n">
        <f aca="false">E29/R6</f>
        <v>0.347826031121234</v>
      </c>
      <c r="Q29" s="0" t="n">
        <f aca="false">F29/S6</f>
        <v>0.347828107394993</v>
      </c>
      <c r="R29" s="0" t="n">
        <f aca="false">G29/T6</f>
        <v>0.347827653210108</v>
      </c>
      <c r="S29" s="0" t="n">
        <f aca="false">H29/U6</f>
        <v>0.347827446762433</v>
      </c>
      <c r="BD29" s="83" t="s">
        <v>202</v>
      </c>
      <c r="BE29" s="83"/>
      <c r="BV29" s="54" t="n">
        <f aca="false">BV25+1</f>
        <v>2000</v>
      </c>
      <c r="BW29" s="55" t="n">
        <f aca="false">BW25</f>
        <v>4</v>
      </c>
      <c r="BX29" s="49" t="n">
        <f aca="false">BY29</f>
        <v>312</v>
      </c>
      <c r="BY29" s="50" t="n">
        <f aca="false">BY28</f>
        <v>312</v>
      </c>
      <c r="BZ29" s="49" t="n">
        <f aca="false">BY29*0.32</f>
        <v>99.84</v>
      </c>
      <c r="CA29" s="51" t="n">
        <f aca="false">CB29</f>
        <v>383</v>
      </c>
      <c r="CB29" s="52" t="n">
        <f aca="false">CB28</f>
        <v>383</v>
      </c>
      <c r="CC29" s="53" t="n">
        <f aca="false">CB29*0.32</f>
        <v>122.56</v>
      </c>
      <c r="CD29" s="49" t="n">
        <f aca="false">CE29</f>
        <v>512</v>
      </c>
      <c r="CE29" s="50" t="n">
        <f aca="false">CE28</f>
        <v>512</v>
      </c>
      <c r="CF29" s="49" t="n">
        <f aca="false">CE29*0.32</f>
        <v>163.84</v>
      </c>
      <c r="CG29" s="51" t="n">
        <f aca="false">CH29</f>
        <v>766</v>
      </c>
      <c r="CH29" s="52" t="n">
        <f aca="false">CH28</f>
        <v>766</v>
      </c>
      <c r="CI29" s="53" t="n">
        <f aca="false">CH29*0.32</f>
        <v>245.12</v>
      </c>
      <c r="CJ29" s="49" t="n">
        <f aca="false">CK29</f>
        <v>1279</v>
      </c>
      <c r="CK29" s="50" t="n">
        <f aca="false">CK28</f>
        <v>1279</v>
      </c>
      <c r="CL29" s="49" t="n">
        <f aca="false">CK29*0.32</f>
        <v>409.28</v>
      </c>
      <c r="CM29" s="51" t="n">
        <f aca="false">CN29</f>
        <v>1789</v>
      </c>
      <c r="CN29" s="52" t="n">
        <f aca="false">CN28</f>
        <v>1789</v>
      </c>
      <c r="CO29" s="53" t="n">
        <f aca="false">CN29*0.32</f>
        <v>572.48</v>
      </c>
      <c r="CP29" s="49" t="n">
        <f aca="false">CQ29</f>
        <v>2557</v>
      </c>
      <c r="CQ29" s="50" t="n">
        <f aca="false">CQ28</f>
        <v>2557</v>
      </c>
      <c r="CR29" s="49" t="n">
        <f aca="false">CQ29*0.32</f>
        <v>818.24</v>
      </c>
      <c r="CS29" s="51" t="n">
        <f aca="false">CT29</f>
        <v>3837</v>
      </c>
      <c r="CT29" s="52" t="n">
        <f aca="false">CT28</f>
        <v>3837</v>
      </c>
      <c r="CU29" s="53" t="n">
        <f aca="false">CT29*0.32</f>
        <v>1227.84</v>
      </c>
      <c r="CV29" s="49" t="n">
        <f aca="false">CW29</f>
        <v>4800</v>
      </c>
      <c r="CW29" s="50" t="n">
        <f aca="false">CW28</f>
        <v>4800</v>
      </c>
      <c r="CX29" s="49" t="n">
        <f aca="false">CW29*0.32</f>
        <v>1536</v>
      </c>
      <c r="CY29" s="51" t="n">
        <f aca="false">CZ29</f>
        <v>4800</v>
      </c>
      <c r="CZ29" s="52" t="n">
        <f aca="false">CZ28</f>
        <v>4800</v>
      </c>
      <c r="DA29" s="53" t="n">
        <f aca="false">CZ29*0.32</f>
        <v>1536</v>
      </c>
      <c r="DC29" s="47" t="n">
        <f aca="false">DC25+1</f>
        <v>2013</v>
      </c>
      <c r="DD29" s="48" t="n">
        <f aca="false">DD25</f>
        <v>3</v>
      </c>
      <c r="DE29" s="49" t="n">
        <f aca="false">DE28</f>
        <v>1875</v>
      </c>
      <c r="DF29" s="50" t="n">
        <f aca="false">DF28</f>
        <v>1255.07385718032</v>
      </c>
      <c r="DG29" s="49" t="n">
        <f aca="false">DF29*0.32</f>
        <v>401.623634297702</v>
      </c>
      <c r="DH29" s="51" t="n">
        <f aca="false">DH28</f>
        <v>1875</v>
      </c>
      <c r="DI29" s="52" t="n">
        <f aca="false">DI28</f>
        <v>1757.09291145879</v>
      </c>
      <c r="DJ29" s="53" t="n">
        <f aca="false">DI29*0.32</f>
        <v>562.269731666813</v>
      </c>
      <c r="DK29" s="49" t="n">
        <f aca="false">DK28</f>
        <v>1250</v>
      </c>
      <c r="DL29" s="50" t="n">
        <f aca="false">DL28</f>
        <v>2510.14771436063</v>
      </c>
      <c r="DM29" s="49" t="n">
        <f aca="false">DL29*0.32</f>
        <v>803.247268595402</v>
      </c>
      <c r="DN29" s="51" t="n">
        <f aca="false">DN28</f>
        <v>2500</v>
      </c>
      <c r="DO29" s="52" t="n">
        <f aca="false">DO28</f>
        <v>4016.23109868019</v>
      </c>
      <c r="DP29" s="53" t="n">
        <f aca="false">DO29*0.32</f>
        <v>1285.19395157766</v>
      </c>
      <c r="DQ29" s="49" t="n">
        <f aca="false">DQ28</f>
        <v>2500.08333333333</v>
      </c>
      <c r="DR29" s="50" t="n">
        <f aca="false">DR28</f>
        <v>5522.31448299974</v>
      </c>
      <c r="DS29" s="49" t="n">
        <f aca="false">DR29*0.32</f>
        <v>1767.14063455992</v>
      </c>
      <c r="DU29" s="0" t="n">
        <f aca="false">DU30+1</f>
        <v>1058</v>
      </c>
      <c r="DV29" s="54" t="n">
        <v>2000</v>
      </c>
      <c r="DW29" s="55" t="n">
        <v>4</v>
      </c>
      <c r="DX29" s="49" t="n">
        <f aca="false">BX29*100/FX696</f>
        <v>1348.05647604658</v>
      </c>
      <c r="DY29" s="50" t="n">
        <f aca="false">BY29*100/FY696</f>
        <v>2621.1060375444</v>
      </c>
      <c r="DZ29" s="49" t="n">
        <f aca="false">BZ29*100/FY696</f>
        <v>838.753932014207</v>
      </c>
      <c r="EA29" s="51" t="n">
        <f aca="false">CA29*100/FX696</f>
        <v>1654.82573822385</v>
      </c>
      <c r="EB29" s="52" t="n">
        <f aca="false">CB29*100/FY696</f>
        <v>3217.57568070354</v>
      </c>
      <c r="EC29" s="53" t="n">
        <f aca="false">CC29*100/FY696</f>
        <v>1029.62421782513</v>
      </c>
      <c r="ED29" s="49" t="n">
        <f aca="false">CD29*100/FX696</f>
        <v>2212.19524274311</v>
      </c>
      <c r="EE29" s="50" t="n">
        <f aca="false">CE29*100/FY696</f>
        <v>4301.30221545747</v>
      </c>
      <c r="EF29" s="49" t="n">
        <f aca="false">CF29*100/FY696</f>
        <v>1376.41670894639</v>
      </c>
      <c r="EG29" s="51" t="n">
        <f aca="false">CG29*100/FX696</f>
        <v>3309.6514764477</v>
      </c>
      <c r="EH29" s="52" t="n">
        <f aca="false">CH29*100/FY696</f>
        <v>6435.15136140708</v>
      </c>
      <c r="EI29" s="53" t="n">
        <f aca="false">CI29*100/FY696</f>
        <v>2059.24843565026</v>
      </c>
      <c r="EJ29" s="49" t="n">
        <f aca="false">CJ29*100/FX696</f>
        <v>5526.1674130243</v>
      </c>
      <c r="EK29" s="50" t="n">
        <f aca="false">CK29*100/FY696</f>
        <v>10744.8545577541</v>
      </c>
      <c r="EL29" s="49" t="n">
        <f aca="false">CL29*100/FY696</f>
        <v>3438.35345848132</v>
      </c>
      <c r="EM29" s="51" t="n">
        <f aca="false">CM29*100/FX696</f>
        <v>7729.72126810044</v>
      </c>
      <c r="EN29" s="52" t="n">
        <f aca="false">CN29*100/FY696</f>
        <v>15029.3548114325</v>
      </c>
      <c r="EO29" s="53" t="n">
        <f aca="false">CO29*100/FY696</f>
        <v>4809.39353965839</v>
      </c>
      <c r="EP29" s="49" t="n">
        <f aca="false">CP29*100/FX696</f>
        <v>11048.0141322151</v>
      </c>
      <c r="EQ29" s="50" t="n">
        <f aca="false">CQ29*100/FY696</f>
        <v>21481.3081346187</v>
      </c>
      <c r="ER29" s="49" t="n">
        <f aca="false">CR29*100/FY696</f>
        <v>6874.01860307797</v>
      </c>
      <c r="ES29" s="51" t="n">
        <f aca="false">CS29*100/FX696</f>
        <v>16578.5022390729</v>
      </c>
      <c r="ET29" s="52" t="n">
        <f aca="false">CT29*100/FY696</f>
        <v>32234.5636732623</v>
      </c>
      <c r="EU29" s="53" t="n">
        <f aca="false">CU29*100/FY696</f>
        <v>10315.0603754439</v>
      </c>
      <c r="EV29" s="49" t="n">
        <f aca="false">CV29*100/FX696</f>
        <v>20739.3304007167</v>
      </c>
      <c r="EW29" s="50" t="n">
        <f aca="false">CW29*100/FY696</f>
        <v>40324.7082699138</v>
      </c>
      <c r="EX29" s="49" t="n">
        <f aca="false">CX29*100/FY696</f>
        <v>12903.9066463724</v>
      </c>
      <c r="EY29" s="51" t="n">
        <f aca="false">CY29*100/FX696</f>
        <v>20739.3304007167</v>
      </c>
      <c r="EZ29" s="52" t="n">
        <f aca="false">CZ29*100/FY696</f>
        <v>40324.7082699138</v>
      </c>
      <c r="FA29" s="53" t="n">
        <f aca="false">DA29*100/FY696</f>
        <v>12903.9066463724</v>
      </c>
      <c r="FB29" s="0" t="n">
        <f aca="false">FB30+1</f>
        <v>1007</v>
      </c>
      <c r="FC29" s="47" t="n">
        <v>2013</v>
      </c>
      <c r="FD29" s="48" t="n">
        <v>3</v>
      </c>
      <c r="FE29" s="49" t="n">
        <f aca="false">DE29*100/FX849</f>
        <v>2396.5982044335</v>
      </c>
      <c r="FF29" s="50" t="n">
        <f aca="false">DF29*100/FY849</f>
        <v>1873.37761939346</v>
      </c>
      <c r="FG29" s="49" t="n">
        <f aca="false">DG29*100/FX849</f>
        <v>513.349589768496</v>
      </c>
      <c r="FH29" s="51" t="n">
        <f aca="false">DH29*100/FX849</f>
        <v>2396.5982044335</v>
      </c>
      <c r="FI29" s="52" t="n">
        <f aca="false">DI29*100/FY849</f>
        <v>2622.71301142149</v>
      </c>
      <c r="FJ29" s="53" t="n">
        <f aca="false">DJ29*100/FX849</f>
        <v>718.685135637328</v>
      </c>
      <c r="FK29" s="49" t="n">
        <f aca="false">DK29*100/FX849</f>
        <v>1597.732136289</v>
      </c>
      <c r="FL29" s="50" t="n">
        <f aca="false">DL29*100/FY849</f>
        <v>3746.7552387869</v>
      </c>
      <c r="FM29" s="49" t="n">
        <f aca="false">DM29*100/FX849</f>
        <v>1026.69917953699</v>
      </c>
      <c r="FN29" s="56" t="n">
        <f aca="false">DN29*100/FX849</f>
        <v>3195.464272578</v>
      </c>
      <c r="FO29" s="52" t="n">
        <f aca="false">DO29*100/FY849</f>
        <v>5994.80055419438</v>
      </c>
      <c r="FP29" s="53" t="n">
        <f aca="false">DP29*100/FX849</f>
        <v>1642.7165422399</v>
      </c>
      <c r="FQ29" s="49" t="n">
        <f aca="false">DQ29*100/FX849</f>
        <v>3195.57078805375</v>
      </c>
      <c r="FR29" s="50" t="n">
        <f aca="false">DR29*100/FY849</f>
        <v>8242.84586960185</v>
      </c>
      <c r="FS29" s="49" t="n">
        <f aca="false">DS29*100/FX849</f>
        <v>2258.73390494281</v>
      </c>
      <c r="FV29" s="12" t="n">
        <f aca="false">FV41-1</f>
        <v>1945</v>
      </c>
      <c r="FW29" s="12" t="n">
        <v>1.15349501580501E-012</v>
      </c>
      <c r="FX29" s="12" t="n">
        <f aca="false">FW29*100/204.803696158069</f>
        <v>5.63219823393585E-013</v>
      </c>
      <c r="FY29" s="12"/>
      <c r="FZ29" s="12"/>
      <c r="GB29" s="13"/>
    </row>
    <row r="30" customFormat="false" ht="37.55" hidden="false" customHeight="false" outlineLevel="0" collapsed="false">
      <c r="A30" s="0" t="n">
        <f aca="false">A29*(1+D22)</f>
        <v>128.006272</v>
      </c>
      <c r="B30" s="0" t="n">
        <f aca="false">(1+D21)*(1+D22)</f>
        <v>1.28006272</v>
      </c>
      <c r="C30" s="58" t="s">
        <v>112</v>
      </c>
      <c r="D30" s="0" t="n">
        <f aca="false">D31/(1+D8)</f>
        <v>518.927989963129</v>
      </c>
      <c r="E30" s="0" t="n">
        <f aca="false">E31/(1+D8)</f>
        <v>726.494849291385</v>
      </c>
      <c r="F30" s="0" t="n">
        <f aca="false">F31/(1+D8)</f>
        <v>1037.85597992626</v>
      </c>
      <c r="G30" s="0" t="n">
        <f aca="false">G31/(1+D8)</f>
        <v>1660.56739955352</v>
      </c>
      <c r="H30" s="0" t="n">
        <f aca="false">H31/(1+D8)</f>
        <v>2283.27881918077</v>
      </c>
      <c r="O30" s="0" t="n">
        <f aca="false">D30/Q7</f>
        <v>0.347826391082922</v>
      </c>
      <c r="P30" s="0" t="n">
        <f aca="false">E30/R7</f>
        <v>0.347824314819408</v>
      </c>
      <c r="Q30" s="0" t="n">
        <f aca="false">F30/S7</f>
        <v>0.347826391082922</v>
      </c>
      <c r="R30" s="0" t="n">
        <f aca="false">G30/T7</f>
        <v>0.347825936900278</v>
      </c>
      <c r="S30" s="0" t="n">
        <f aca="false">H30/U7</f>
        <v>0.347825730453622</v>
      </c>
      <c r="BD30" s="83" t="s">
        <v>203</v>
      </c>
      <c r="BE30" s="83"/>
      <c r="BV30" s="47" t="n">
        <f aca="false">BV26+1</f>
        <v>2001</v>
      </c>
      <c r="BW30" s="48" t="n">
        <f aca="false">BW26</f>
        <v>1</v>
      </c>
      <c r="BX30" s="49" t="n">
        <f aca="false">BY30</f>
        <v>312</v>
      </c>
      <c r="BY30" s="50" t="n">
        <f aca="false">BY29</f>
        <v>312</v>
      </c>
      <c r="BZ30" s="49" t="n">
        <f aca="false">BY30*0.32</f>
        <v>99.84</v>
      </c>
      <c r="CA30" s="51" t="n">
        <f aca="false">CB30</f>
        <v>383</v>
      </c>
      <c r="CB30" s="52" t="n">
        <f aca="false">CB29</f>
        <v>383</v>
      </c>
      <c r="CC30" s="53" t="n">
        <f aca="false">CB30*0.32</f>
        <v>122.56</v>
      </c>
      <c r="CD30" s="49" t="n">
        <f aca="false">CE30</f>
        <v>512</v>
      </c>
      <c r="CE30" s="50" t="n">
        <f aca="false">CE29</f>
        <v>512</v>
      </c>
      <c r="CF30" s="49" t="n">
        <f aca="false">CE30*0.32</f>
        <v>163.84</v>
      </c>
      <c r="CG30" s="51" t="n">
        <f aca="false">CH30</f>
        <v>766</v>
      </c>
      <c r="CH30" s="52" t="n">
        <f aca="false">CH29</f>
        <v>766</v>
      </c>
      <c r="CI30" s="53" t="n">
        <f aca="false">CH30*0.32</f>
        <v>245.12</v>
      </c>
      <c r="CJ30" s="49" t="n">
        <f aca="false">CK30</f>
        <v>1279</v>
      </c>
      <c r="CK30" s="50" t="n">
        <f aca="false">CK29</f>
        <v>1279</v>
      </c>
      <c r="CL30" s="49" t="n">
        <f aca="false">CK30*0.32</f>
        <v>409.28</v>
      </c>
      <c r="CM30" s="51" t="n">
        <f aca="false">CN30</f>
        <v>1789</v>
      </c>
      <c r="CN30" s="52" t="n">
        <f aca="false">CN29</f>
        <v>1789</v>
      </c>
      <c r="CO30" s="53" t="n">
        <f aca="false">CN30*0.32</f>
        <v>572.48</v>
      </c>
      <c r="CP30" s="49" t="n">
        <f aca="false">CQ30</f>
        <v>2557</v>
      </c>
      <c r="CQ30" s="50" t="n">
        <f aca="false">CQ29</f>
        <v>2557</v>
      </c>
      <c r="CR30" s="49" t="n">
        <f aca="false">CQ30*0.32</f>
        <v>818.24</v>
      </c>
      <c r="CS30" s="51" t="n">
        <f aca="false">CT30</f>
        <v>3837</v>
      </c>
      <c r="CT30" s="52" t="n">
        <f aca="false">CT29</f>
        <v>3837</v>
      </c>
      <c r="CU30" s="53" t="n">
        <f aca="false">CT30*0.32</f>
        <v>1227.84</v>
      </c>
      <c r="CV30" s="49" t="n">
        <f aca="false">CW30</f>
        <v>4800</v>
      </c>
      <c r="CW30" s="50" t="n">
        <f aca="false">CW29</f>
        <v>4800</v>
      </c>
      <c r="CX30" s="49" t="n">
        <f aca="false">CW30*0.32</f>
        <v>1536</v>
      </c>
      <c r="CY30" s="51" t="n">
        <f aca="false">CZ30</f>
        <v>4800</v>
      </c>
      <c r="CZ30" s="52" t="n">
        <f aca="false">CZ29</f>
        <v>4800</v>
      </c>
      <c r="DA30" s="53" t="n">
        <f aca="false">CZ30*0.32</f>
        <v>1536</v>
      </c>
      <c r="DC30" s="54" t="n">
        <f aca="false">DC26+1</f>
        <v>2013</v>
      </c>
      <c r="DD30" s="55" t="n">
        <f aca="false">DD26</f>
        <v>4</v>
      </c>
      <c r="DE30" s="49" t="n">
        <f aca="false">DE29</f>
        <v>1875</v>
      </c>
      <c r="DF30" s="50" t="n">
        <f aca="false">X14</f>
        <v>1435.93</v>
      </c>
      <c r="DG30" s="49" t="n">
        <f aca="false">DF30*0.32</f>
        <v>459.4976</v>
      </c>
      <c r="DH30" s="51" t="n">
        <f aca="false">DH29</f>
        <v>1875</v>
      </c>
      <c r="DI30" s="52" t="n">
        <f aca="false">Y14</f>
        <v>2010.29</v>
      </c>
      <c r="DJ30" s="53" t="n">
        <f aca="false">DI30*0.32</f>
        <v>643.2928</v>
      </c>
      <c r="DK30" s="49" t="n">
        <f aca="false">DK29</f>
        <v>1250</v>
      </c>
      <c r="DL30" s="50" t="n">
        <f aca="false">Z14</f>
        <v>2871.86</v>
      </c>
      <c r="DM30" s="49" t="n">
        <f aca="false">DL30*0.32</f>
        <v>918.9952</v>
      </c>
      <c r="DN30" s="51" t="n">
        <f aca="false">DN29</f>
        <v>2500</v>
      </c>
      <c r="DO30" s="52" t="n">
        <f aca="false">AA14</f>
        <v>4594.97</v>
      </c>
      <c r="DP30" s="53" t="n">
        <f aca="false">DO30*0.32</f>
        <v>1470.3904</v>
      </c>
      <c r="DQ30" s="49" t="n">
        <f aca="false">DQ29</f>
        <v>2500.08333333333</v>
      </c>
      <c r="DR30" s="50" t="n">
        <f aca="false">AB14</f>
        <v>6318.08</v>
      </c>
      <c r="DS30" s="49" t="n">
        <f aca="false">DR30*0.32</f>
        <v>2021.7856</v>
      </c>
      <c r="DU30" s="0" t="n">
        <f aca="false">DU31+1</f>
        <v>1057</v>
      </c>
      <c r="DV30" s="47" t="n">
        <v>2001</v>
      </c>
      <c r="DW30" s="48" t="n">
        <v>1</v>
      </c>
      <c r="DX30" s="49" t="n">
        <f aca="false">BX30*100/FX699</f>
        <v>1351.55936192711</v>
      </c>
      <c r="DY30" s="50" t="n">
        <f aca="false">BY30*100/FY699</f>
        <v>2621.1060375444</v>
      </c>
      <c r="DZ30" s="49" t="n">
        <f aca="false">BZ30*100/FY699</f>
        <v>838.753932014207</v>
      </c>
      <c r="EA30" s="51" t="n">
        <f aca="false">CA30*100/FX699</f>
        <v>1659.12575518616</v>
      </c>
      <c r="EB30" s="52" t="n">
        <f aca="false">CB30*100/FY699</f>
        <v>3217.57568070354</v>
      </c>
      <c r="EC30" s="53" t="n">
        <f aca="false">CC30*100/FY699</f>
        <v>1029.62421782513</v>
      </c>
      <c r="ED30" s="49" t="n">
        <f aca="false">CD30*100/FX699</f>
        <v>2217.94356829064</v>
      </c>
      <c r="EE30" s="50" t="n">
        <f aca="false">CE30*100/FY699</f>
        <v>4301.30221545747</v>
      </c>
      <c r="EF30" s="49" t="n">
        <f aca="false">CF30*100/FY699</f>
        <v>1376.41670894639</v>
      </c>
      <c r="EG30" s="51" t="n">
        <f aca="false">CG30*100/FX699</f>
        <v>3318.25151037233</v>
      </c>
      <c r="EH30" s="52" t="n">
        <f aca="false">CH30*100/FY699</f>
        <v>6435.15136140708</v>
      </c>
      <c r="EI30" s="53" t="n">
        <f aca="false">CI30*100/FY699</f>
        <v>2059.24843565026</v>
      </c>
      <c r="EJ30" s="49" t="n">
        <f aca="false">CJ30*100/FX699</f>
        <v>5540.52699969479</v>
      </c>
      <c r="EK30" s="50" t="n">
        <f aca="false">CK30*100/FY699</f>
        <v>10744.8545577541</v>
      </c>
      <c r="EL30" s="49" t="n">
        <f aca="false">CL30*100/FY699</f>
        <v>3438.35345848132</v>
      </c>
      <c r="EM30" s="51" t="n">
        <f aca="false">CM30*100/FX699</f>
        <v>7749.80672592179</v>
      </c>
      <c r="EN30" s="52" t="n">
        <f aca="false">CN30*100/FY699</f>
        <v>15029.3548114325</v>
      </c>
      <c r="EO30" s="53" t="n">
        <f aca="false">CO30*100/FY699</f>
        <v>4809.39353965839</v>
      </c>
      <c r="EP30" s="49" t="n">
        <f aca="false">CP30*100/FX699</f>
        <v>11076.7220783578</v>
      </c>
      <c r="EQ30" s="50" t="n">
        <f aca="false">CQ30*100/FY699</f>
        <v>21481.3081346187</v>
      </c>
      <c r="ER30" s="49" t="n">
        <f aca="false">CR30*100/FY699</f>
        <v>6874.01860307797</v>
      </c>
      <c r="ES30" s="51" t="n">
        <f aca="false">CS30*100/FX699</f>
        <v>16621.5809990844</v>
      </c>
      <c r="ET30" s="52" t="n">
        <f aca="false">CT30*100/FY699</f>
        <v>32234.5636732623</v>
      </c>
      <c r="EU30" s="53" t="n">
        <f aca="false">CU30*100/FY699</f>
        <v>10315.0603754439</v>
      </c>
      <c r="EV30" s="49" t="n">
        <f aca="false">CV30*100/FX699</f>
        <v>20793.2209527248</v>
      </c>
      <c r="EW30" s="50" t="n">
        <f aca="false">CW30*100/FY699</f>
        <v>40324.7082699138</v>
      </c>
      <c r="EX30" s="49" t="n">
        <f aca="false">CX30*100/FY699</f>
        <v>12903.9066463724</v>
      </c>
      <c r="EY30" s="51" t="n">
        <f aca="false">CY30*100/FX699</f>
        <v>20793.2209527248</v>
      </c>
      <c r="EZ30" s="52" t="n">
        <f aca="false">CZ30*100/FY699</f>
        <v>40324.7082699138</v>
      </c>
      <c r="FA30" s="53" t="n">
        <f aca="false">DA30*100/FY699</f>
        <v>12903.9066463724</v>
      </c>
      <c r="FB30" s="0" t="n">
        <f aca="false">FB31+1</f>
        <v>1006</v>
      </c>
      <c r="FC30" s="54" t="n">
        <v>2013</v>
      </c>
      <c r="FD30" s="55" t="n">
        <v>4</v>
      </c>
      <c r="FE30" s="49" t="n">
        <f aca="false">DE30*100/FX852</f>
        <v>2334.246734523</v>
      </c>
      <c r="FF30" s="50" t="n">
        <f aca="false">DF30*100/FY852</f>
        <v>1873.411463724</v>
      </c>
      <c r="FG30" s="49" t="n">
        <f aca="false">DG30*100/FX852</f>
        <v>572.043078571284</v>
      </c>
      <c r="FH30" s="51" t="n">
        <f aca="false">DH30*100/FX852</f>
        <v>2334.246734523</v>
      </c>
      <c r="FI30" s="52" t="n">
        <f aca="false">DI30*100/FY852</f>
        <v>2622.76039320142</v>
      </c>
      <c r="FJ30" s="53" t="n">
        <f aca="false">DJ30*100/FX852</f>
        <v>800.855529462486</v>
      </c>
      <c r="FK30" s="49" t="n">
        <f aca="false">DK30*100/FX852</f>
        <v>1556.164489682</v>
      </c>
      <c r="FL30" s="50" t="n">
        <f aca="false">DL30*100/FY852</f>
        <v>3746.822927448</v>
      </c>
      <c r="FM30" s="49" t="n">
        <f aca="false">DM30*100/FX852</f>
        <v>1144.08615714257</v>
      </c>
      <c r="FN30" s="56" t="n">
        <f aca="false">DN30*100/FX852</f>
        <v>3112.32897936401</v>
      </c>
      <c r="FO30" s="52" t="n">
        <f aca="false">DO30*100/FY852</f>
        <v>5994.90885591071</v>
      </c>
      <c r="FP30" s="53" t="n">
        <f aca="false">DP30*100/FX852</f>
        <v>1830.53546115945</v>
      </c>
      <c r="FQ30" s="49" t="n">
        <f aca="false">DQ30*100/FX852</f>
        <v>3112.43272366332</v>
      </c>
      <c r="FR30" s="50" t="n">
        <f aca="false">DR30*100/FY852</f>
        <v>8242.99478437342</v>
      </c>
      <c r="FS30" s="49" t="n">
        <f aca="false">DS30*100/FX852</f>
        <v>2516.98476517634</v>
      </c>
      <c r="FV30" s="35" t="n">
        <f aca="false">FV42-1</f>
        <v>1945</v>
      </c>
      <c r="FW30" s="35" t="n">
        <v>1.15752091619627E-012</v>
      </c>
      <c r="FX30" s="35" t="n">
        <f aca="false">FW30*100/204.803696158069</f>
        <v>5.65185559592092E-013</v>
      </c>
      <c r="FY30" s="35"/>
      <c r="FZ30" s="35"/>
      <c r="GB30" s="13"/>
    </row>
    <row r="31" customFormat="false" ht="37.55" hidden="false" customHeight="false" outlineLevel="0" collapsed="false">
      <c r="A31" s="0" t="n">
        <f aca="false">A30-A28</f>
        <v>28.006272</v>
      </c>
      <c r="B31" s="0" t="n">
        <f aca="false">(896043.9-700000)/700000</f>
        <v>0.280062714285714</v>
      </c>
      <c r="C31" s="67" t="s">
        <v>118</v>
      </c>
      <c r="D31" s="0" t="n">
        <f aca="false">D32/(1+D9)</f>
        <v>606.626820266898</v>
      </c>
      <c r="E31" s="0" t="n">
        <f aca="false">E32/(1+D9)</f>
        <v>849.272478821629</v>
      </c>
      <c r="F31" s="0" t="n">
        <f aca="false">F32/(1+D9)</f>
        <v>1213.2536405338</v>
      </c>
      <c r="G31" s="0" t="n">
        <f aca="false">G32/(1+D9)</f>
        <v>1941.20329007806</v>
      </c>
      <c r="H31" s="0" t="n">
        <f aca="false">H32/(1+D9)</f>
        <v>2669.15293962232</v>
      </c>
      <c r="O31" s="0" t="n">
        <f aca="false">D31/Q8</f>
        <v>0.3478265074206</v>
      </c>
      <c r="P31" s="0" t="n">
        <f aca="false">E31/R8</f>
        <v>0.347824431156392</v>
      </c>
      <c r="Q31" s="0" t="n">
        <f aca="false">F31/S8</f>
        <v>0.3478265074206</v>
      </c>
      <c r="R31" s="0" t="n">
        <f aca="false">G31/T8</f>
        <v>0.347826053237805</v>
      </c>
      <c r="S31" s="0" t="n">
        <f aca="false">H31/U8</f>
        <v>0.34782584679108</v>
      </c>
      <c r="BD31" s="83" t="s">
        <v>204</v>
      </c>
      <c r="BE31" s="83"/>
      <c r="BV31" s="54" t="n">
        <f aca="false">BV27+1</f>
        <v>2001</v>
      </c>
      <c r="BW31" s="55" t="n">
        <f aca="false">BW27</f>
        <v>2</v>
      </c>
      <c r="BX31" s="49" t="n">
        <f aca="false">BY31</f>
        <v>312</v>
      </c>
      <c r="BY31" s="50" t="n">
        <f aca="false">BY30</f>
        <v>312</v>
      </c>
      <c r="BZ31" s="49" t="n">
        <f aca="false">BY31*0.32</f>
        <v>99.84</v>
      </c>
      <c r="CA31" s="51" t="n">
        <f aca="false">CB31</f>
        <v>383</v>
      </c>
      <c r="CB31" s="52" t="n">
        <f aca="false">CB30</f>
        <v>383</v>
      </c>
      <c r="CC31" s="53" t="n">
        <f aca="false">CB31*0.32</f>
        <v>122.56</v>
      </c>
      <c r="CD31" s="49" t="n">
        <f aca="false">CE31</f>
        <v>512</v>
      </c>
      <c r="CE31" s="50" t="n">
        <f aca="false">CE30</f>
        <v>512</v>
      </c>
      <c r="CF31" s="49" t="n">
        <f aca="false">CE31*0.32</f>
        <v>163.84</v>
      </c>
      <c r="CG31" s="51" t="n">
        <f aca="false">CH31</f>
        <v>766</v>
      </c>
      <c r="CH31" s="52" t="n">
        <f aca="false">CH30</f>
        <v>766</v>
      </c>
      <c r="CI31" s="53" t="n">
        <f aca="false">CH31*0.32</f>
        <v>245.12</v>
      </c>
      <c r="CJ31" s="49" t="n">
        <f aca="false">CK31</f>
        <v>1279</v>
      </c>
      <c r="CK31" s="50" t="n">
        <f aca="false">CK30</f>
        <v>1279</v>
      </c>
      <c r="CL31" s="49" t="n">
        <f aca="false">CK31*0.32</f>
        <v>409.28</v>
      </c>
      <c r="CM31" s="51" t="n">
        <f aca="false">CN31</f>
        <v>1789</v>
      </c>
      <c r="CN31" s="52" t="n">
        <f aca="false">CN30</f>
        <v>1789</v>
      </c>
      <c r="CO31" s="53" t="n">
        <f aca="false">CN31*0.32</f>
        <v>572.48</v>
      </c>
      <c r="CP31" s="49" t="n">
        <f aca="false">CQ31</f>
        <v>2557</v>
      </c>
      <c r="CQ31" s="50" t="n">
        <f aca="false">CQ30</f>
        <v>2557</v>
      </c>
      <c r="CR31" s="49" t="n">
        <f aca="false">CQ31*0.32</f>
        <v>818.24</v>
      </c>
      <c r="CS31" s="51" t="n">
        <f aca="false">CT31</f>
        <v>3837</v>
      </c>
      <c r="CT31" s="52" t="n">
        <f aca="false">CT30</f>
        <v>3837</v>
      </c>
      <c r="CU31" s="53" t="n">
        <f aca="false">CT31*0.32</f>
        <v>1227.84</v>
      </c>
      <c r="CV31" s="49" t="n">
        <f aca="false">CW31</f>
        <v>4800</v>
      </c>
      <c r="CW31" s="50" t="n">
        <f aca="false">CW30</f>
        <v>4800</v>
      </c>
      <c r="CX31" s="49" t="n">
        <f aca="false">CW31*0.32</f>
        <v>1536</v>
      </c>
      <c r="CY31" s="51" t="n">
        <f aca="false">CZ31</f>
        <v>4800</v>
      </c>
      <c r="CZ31" s="52" t="n">
        <f aca="false">CZ30</f>
        <v>4800</v>
      </c>
      <c r="DA31" s="53" t="n">
        <f aca="false">CZ31*0.32</f>
        <v>1536</v>
      </c>
      <c r="DC31" s="47" t="n">
        <f aca="false">DC27+1</f>
        <v>2014</v>
      </c>
      <c r="DD31" s="48" t="n">
        <f aca="false">DD27</f>
        <v>1</v>
      </c>
      <c r="DE31" s="49" t="n">
        <f aca="false">DE30</f>
        <v>1875</v>
      </c>
      <c r="DF31" s="50" t="n">
        <f aca="false">DF30</f>
        <v>1435.93</v>
      </c>
      <c r="DG31" s="49" t="n">
        <f aca="false">DF31*0.32</f>
        <v>459.4976</v>
      </c>
      <c r="DH31" s="51" t="n">
        <f aca="false">DH30</f>
        <v>1875</v>
      </c>
      <c r="DI31" s="52" t="n">
        <f aca="false">DI30</f>
        <v>2010.29</v>
      </c>
      <c r="DJ31" s="53" t="n">
        <f aca="false">DI31*0.32</f>
        <v>643.2928</v>
      </c>
      <c r="DK31" s="49" t="n">
        <f aca="false">DK30</f>
        <v>1250</v>
      </c>
      <c r="DL31" s="50" t="n">
        <f aca="false">DL30</f>
        <v>2871.86</v>
      </c>
      <c r="DM31" s="49" t="n">
        <f aca="false">DL31*0.32</f>
        <v>918.9952</v>
      </c>
      <c r="DN31" s="51" t="n">
        <f aca="false">DN30</f>
        <v>2500</v>
      </c>
      <c r="DO31" s="52" t="n">
        <f aca="false">DO30</f>
        <v>4594.97</v>
      </c>
      <c r="DP31" s="53" t="n">
        <f aca="false">DO31*0.32</f>
        <v>1470.3904</v>
      </c>
      <c r="DQ31" s="49" t="n">
        <f aca="false">DQ30</f>
        <v>2500.08333333333</v>
      </c>
      <c r="DR31" s="50" t="n">
        <f aca="false">DR30</f>
        <v>6318.08</v>
      </c>
      <c r="DS31" s="49" t="n">
        <f aca="false">DR31*0.32</f>
        <v>2021.7856</v>
      </c>
      <c r="DU31" s="0" t="n">
        <f aca="false">DU32+1</f>
        <v>1056</v>
      </c>
      <c r="DV31" s="54" t="n">
        <v>2001</v>
      </c>
      <c r="DW31" s="55" t="n">
        <v>2</v>
      </c>
      <c r="DX31" s="49" t="n">
        <f aca="false">BX31*100/FX702</f>
        <v>1339.16499445184</v>
      </c>
      <c r="DY31" s="50" t="n">
        <f aca="false">BY31*100/FY702</f>
        <v>2621.1060375444</v>
      </c>
      <c r="DZ31" s="49" t="n">
        <f aca="false">BZ31*100/FY702</f>
        <v>838.753932014207</v>
      </c>
      <c r="EA31" s="51" t="n">
        <f aca="false">CA31*100/FX702</f>
        <v>1643.91087459954</v>
      </c>
      <c r="EB31" s="52" t="n">
        <f aca="false">CB31*100/FY702</f>
        <v>3217.57568070354</v>
      </c>
      <c r="EC31" s="53" t="n">
        <f aca="false">CC31*100/FY702</f>
        <v>1029.62421782513</v>
      </c>
      <c r="ED31" s="49" t="n">
        <f aca="false">CD31*100/FX702</f>
        <v>2197.60409345943</v>
      </c>
      <c r="EE31" s="50" t="n">
        <f aca="false">CE31*100/FY702</f>
        <v>4301.30221545747</v>
      </c>
      <c r="EF31" s="49" t="n">
        <f aca="false">CF31*100/FY702</f>
        <v>1376.41670894639</v>
      </c>
      <c r="EG31" s="51" t="n">
        <f aca="false">CG31*100/FX702</f>
        <v>3287.82174919907</v>
      </c>
      <c r="EH31" s="52" t="n">
        <f aca="false">CH31*100/FY702</f>
        <v>6435.15136140708</v>
      </c>
      <c r="EI31" s="53" t="n">
        <f aca="false">CI31*100/FY702</f>
        <v>2059.24843565026</v>
      </c>
      <c r="EJ31" s="49" t="n">
        <f aca="false">CJ31*100/FX702</f>
        <v>5489.71803815354</v>
      </c>
      <c r="EK31" s="50" t="n">
        <f aca="false">CK31*100/FY702</f>
        <v>10744.8545577541</v>
      </c>
      <c r="EL31" s="49" t="n">
        <f aca="false">CL31*100/FY702</f>
        <v>3438.35345848132</v>
      </c>
      <c r="EM31" s="51" t="n">
        <f aca="false">CM31*100/FX702</f>
        <v>7678.7377406229</v>
      </c>
      <c r="EN31" s="52" t="n">
        <f aca="false">CN31*100/FY702</f>
        <v>15029.3548114325</v>
      </c>
      <c r="EO31" s="53" t="n">
        <f aca="false">CO31*100/FY702</f>
        <v>4809.39353965839</v>
      </c>
      <c r="EP31" s="49" t="n">
        <f aca="false">CP31*100/FX702</f>
        <v>10975.143880812</v>
      </c>
      <c r="EQ31" s="50" t="n">
        <f aca="false">CQ31*100/FY702</f>
        <v>21481.3081346187</v>
      </c>
      <c r="ER31" s="49" t="n">
        <f aca="false">CR31*100/FY702</f>
        <v>6874.01860307797</v>
      </c>
      <c r="ES31" s="51" t="n">
        <f aca="false">CS31*100/FX702</f>
        <v>16469.1541144606</v>
      </c>
      <c r="ET31" s="52" t="n">
        <f aca="false">CT31*100/FY702</f>
        <v>32234.5636732623</v>
      </c>
      <c r="EU31" s="53" t="n">
        <f aca="false">CU31*100/FY702</f>
        <v>10315.0603754439</v>
      </c>
      <c r="EV31" s="49" t="n">
        <f aca="false">CV31*100/FX702</f>
        <v>20602.5383761822</v>
      </c>
      <c r="EW31" s="50" t="n">
        <f aca="false">CW31*100/FY702</f>
        <v>40324.7082699138</v>
      </c>
      <c r="EX31" s="49" t="n">
        <f aca="false">CX31*100/FY702</f>
        <v>12903.9066463724</v>
      </c>
      <c r="EY31" s="51" t="n">
        <f aca="false">CY31*100/FX702</f>
        <v>20602.5383761822</v>
      </c>
      <c r="EZ31" s="52" t="n">
        <f aca="false">CZ31*100/FY702</f>
        <v>40324.7082699138</v>
      </c>
      <c r="FA31" s="53" t="n">
        <f aca="false">DA31*100/FY702</f>
        <v>12903.9066463724</v>
      </c>
      <c r="FB31" s="0" t="n">
        <f aca="false">FB32+1</f>
        <v>1005</v>
      </c>
      <c r="FC31" s="47" t="n">
        <v>2014</v>
      </c>
      <c r="FD31" s="48" t="n">
        <v>1</v>
      </c>
      <c r="FE31" s="49" t="n">
        <f aca="false">DE31*100/FX855</f>
        <v>2146.1926455342</v>
      </c>
      <c r="FF31" s="50" t="n">
        <f aca="false">DF31*100/FY855</f>
        <v>1873.411463724</v>
      </c>
      <c r="FG31" s="49" t="n">
        <f aca="false">DG31*100/FX855</f>
        <v>525.957530538995</v>
      </c>
      <c r="FH31" s="51" t="n">
        <f aca="false">DH31*100/FX855</f>
        <v>2146.1926455342</v>
      </c>
      <c r="FI31" s="52" t="n">
        <f aca="false">DI31*100/FY855</f>
        <v>2622.76039320142</v>
      </c>
      <c r="FJ31" s="53" t="n">
        <f aca="false">DJ31*100/FX855</f>
        <v>736.336147352056</v>
      </c>
      <c r="FK31" s="49" t="n">
        <f aca="false">DK31*100/FX855</f>
        <v>1430.7950970228</v>
      </c>
      <c r="FL31" s="50" t="n">
        <f aca="false">DL31*100/FY855</f>
        <v>3746.822927448</v>
      </c>
      <c r="FM31" s="49" t="n">
        <f aca="false">DM31*100/FX855</f>
        <v>1051.91506107799</v>
      </c>
      <c r="FN31" s="56" t="n">
        <f aca="false">DN31*100/FX855</f>
        <v>2861.5901940456</v>
      </c>
      <c r="FO31" s="52" t="n">
        <f aca="false">DO31*100/FY855</f>
        <v>5994.90885591071</v>
      </c>
      <c r="FP31" s="53" t="n">
        <f aca="false">DP31*100/FX855</f>
        <v>1683.06190002352</v>
      </c>
      <c r="FQ31" s="49" t="n">
        <f aca="false">DQ31*100/FX855</f>
        <v>2861.6855803854</v>
      </c>
      <c r="FR31" s="50" t="n">
        <f aca="false">DR31*100/FY855</f>
        <v>8242.99478437342</v>
      </c>
      <c r="FS31" s="49" t="n">
        <f aca="false">DS31*100/FX855</f>
        <v>2314.20873896904</v>
      </c>
      <c r="FV31" s="57" t="n">
        <f aca="false">FV43-1</f>
        <v>1945</v>
      </c>
      <c r="FW31" s="57" t="n">
        <v>1.15811734588385E-012</v>
      </c>
      <c r="FX31" s="57" t="n">
        <f aca="false">FW31*100/204.803696158069</f>
        <v>5.65476779769642E-013</v>
      </c>
      <c r="FY31" s="57"/>
      <c r="FZ31" s="57"/>
      <c r="GB31" s="13"/>
    </row>
    <row r="32" customFormat="false" ht="15" hidden="false" customHeight="false" outlineLevel="0" collapsed="false">
      <c r="A32" s="0" t="s">
        <v>205</v>
      </c>
      <c r="C32" s="58" t="s">
        <v>123</v>
      </c>
      <c r="D32" s="0" t="n">
        <f aca="false">D33/(1+D10)</f>
        <v>711.755248219151</v>
      </c>
      <c r="E32" s="0" t="n">
        <f aca="false">E33/(1+D10)</f>
        <v>996.451399401417</v>
      </c>
      <c r="F32" s="0" t="n">
        <f aca="false">F33/(1+D10)</f>
        <v>1423.5104964383</v>
      </c>
      <c r="G32" s="0" t="n">
        <f aca="false">G33/(1+D10)</f>
        <v>2277.61382024859</v>
      </c>
      <c r="H32" s="0" t="n">
        <f aca="false">H33/(1+D10)</f>
        <v>3131.71714405887</v>
      </c>
      <c r="O32" s="0" t="n">
        <f aca="false">D32/Q9</f>
        <v>0.347825464603993</v>
      </c>
      <c r="P32" s="0" t="n">
        <f aca="false">E32/R9</f>
        <v>0.34782338834601</v>
      </c>
      <c r="Q32" s="0" t="n">
        <f aca="false">F32/S9</f>
        <v>0.347825464603993</v>
      </c>
      <c r="R32" s="0" t="n">
        <f aca="false">G32/T9</f>
        <v>0.347825010422559</v>
      </c>
      <c r="S32" s="0" t="n">
        <f aca="false">H32/U9</f>
        <v>0.347824803976453</v>
      </c>
      <c r="BD32" s="83"/>
      <c r="BE32" s="83"/>
      <c r="BV32" s="47" t="n">
        <f aca="false">BV28+1</f>
        <v>2001</v>
      </c>
      <c r="BW32" s="48" t="n">
        <f aca="false">BW28</f>
        <v>3</v>
      </c>
      <c r="BX32" s="49" t="n">
        <f aca="false">BY32</f>
        <v>312</v>
      </c>
      <c r="BY32" s="50" t="n">
        <f aca="false">BY31</f>
        <v>312</v>
      </c>
      <c r="BZ32" s="49" t="n">
        <f aca="false">BY32*0.32</f>
        <v>99.84</v>
      </c>
      <c r="CA32" s="51" t="n">
        <f aca="false">CB32</f>
        <v>383</v>
      </c>
      <c r="CB32" s="52" t="n">
        <f aca="false">CB31</f>
        <v>383</v>
      </c>
      <c r="CC32" s="53" t="n">
        <f aca="false">CB32*0.32</f>
        <v>122.56</v>
      </c>
      <c r="CD32" s="49" t="n">
        <f aca="false">CE32</f>
        <v>512</v>
      </c>
      <c r="CE32" s="50" t="n">
        <f aca="false">CE31</f>
        <v>512</v>
      </c>
      <c r="CF32" s="49" t="n">
        <f aca="false">CE32*0.32</f>
        <v>163.84</v>
      </c>
      <c r="CG32" s="51" t="n">
        <f aca="false">CH32</f>
        <v>766</v>
      </c>
      <c r="CH32" s="52" t="n">
        <f aca="false">CH31</f>
        <v>766</v>
      </c>
      <c r="CI32" s="53" t="n">
        <f aca="false">CH32*0.32</f>
        <v>245.12</v>
      </c>
      <c r="CJ32" s="49" t="n">
        <f aca="false">CK32</f>
        <v>1279</v>
      </c>
      <c r="CK32" s="50" t="n">
        <f aca="false">CK31</f>
        <v>1279</v>
      </c>
      <c r="CL32" s="49" t="n">
        <f aca="false">CK32*0.32</f>
        <v>409.28</v>
      </c>
      <c r="CM32" s="51" t="n">
        <f aca="false">CN32</f>
        <v>1789</v>
      </c>
      <c r="CN32" s="52" t="n">
        <f aca="false">CN31</f>
        <v>1789</v>
      </c>
      <c r="CO32" s="53" t="n">
        <f aca="false">CN32*0.32</f>
        <v>572.48</v>
      </c>
      <c r="CP32" s="49" t="n">
        <f aca="false">CQ32</f>
        <v>2557</v>
      </c>
      <c r="CQ32" s="50" t="n">
        <f aca="false">CQ31</f>
        <v>2557</v>
      </c>
      <c r="CR32" s="49" t="n">
        <f aca="false">CQ32*0.32</f>
        <v>818.24</v>
      </c>
      <c r="CS32" s="51" t="n">
        <f aca="false">CT32</f>
        <v>3837</v>
      </c>
      <c r="CT32" s="52" t="n">
        <f aca="false">CT31</f>
        <v>3837</v>
      </c>
      <c r="CU32" s="53" t="n">
        <f aca="false">CT32*0.32</f>
        <v>1227.84</v>
      </c>
      <c r="CV32" s="49" t="n">
        <f aca="false">CW32</f>
        <v>4800</v>
      </c>
      <c r="CW32" s="50" t="n">
        <f aca="false">CW31</f>
        <v>4800</v>
      </c>
      <c r="CX32" s="49" t="n">
        <f aca="false">CW32*0.32</f>
        <v>1536</v>
      </c>
      <c r="CY32" s="51" t="n">
        <f aca="false">CZ32</f>
        <v>4800</v>
      </c>
      <c r="CZ32" s="52" t="n">
        <f aca="false">CZ31</f>
        <v>4800</v>
      </c>
      <c r="DA32" s="53" t="n">
        <f aca="false">CZ32*0.32</f>
        <v>1536</v>
      </c>
      <c r="DC32" s="54" t="n">
        <f aca="false">DC28+1</f>
        <v>2014</v>
      </c>
      <c r="DD32" s="55" t="n">
        <f aca="false">DD28</f>
        <v>2</v>
      </c>
      <c r="DE32" s="49" t="n">
        <f aca="false">DE31</f>
        <v>1875</v>
      </c>
      <c r="DF32" s="50" t="n">
        <f aca="false">X15</f>
        <v>1598.333683</v>
      </c>
      <c r="DG32" s="49" t="n">
        <f aca="false">DF32*0.32</f>
        <v>511.46677856</v>
      </c>
      <c r="DH32" s="51" t="n">
        <f aca="false">DH31</f>
        <v>1875</v>
      </c>
      <c r="DI32" s="52" t="n">
        <f aca="false">Y15</f>
        <v>2237.653799</v>
      </c>
      <c r="DJ32" s="53" t="n">
        <f aca="false">DI32*0.32</f>
        <v>716.04921568</v>
      </c>
      <c r="DK32" s="49" t="n">
        <f aca="false">DK31</f>
        <v>1250</v>
      </c>
      <c r="DL32" s="50" t="n">
        <f aca="false">Z15</f>
        <v>3196.667366</v>
      </c>
      <c r="DM32" s="49" t="n">
        <f aca="false">DL32*0.32</f>
        <v>1022.93355712</v>
      </c>
      <c r="DN32" s="51" t="n">
        <f aca="false">DN31</f>
        <v>2500</v>
      </c>
      <c r="DO32" s="52" t="n">
        <f aca="false">AA15</f>
        <v>5114.661107</v>
      </c>
      <c r="DP32" s="53" t="n">
        <f aca="false">DO32*0.32</f>
        <v>1636.69155424</v>
      </c>
      <c r="DQ32" s="49" t="n">
        <f aca="false">DQ31</f>
        <v>2500.08333333333</v>
      </c>
      <c r="DR32" s="50" t="n">
        <f aca="false">AB15</f>
        <v>7032.654848</v>
      </c>
      <c r="DS32" s="49" t="n">
        <f aca="false">DR32*0.32</f>
        <v>2250.44955136</v>
      </c>
      <c r="DU32" s="0" t="n">
        <f aca="false">DU33+1</f>
        <v>1055</v>
      </c>
      <c r="DV32" s="47" t="n">
        <v>2001</v>
      </c>
      <c r="DW32" s="48" t="n">
        <v>3</v>
      </c>
      <c r="DX32" s="49" t="n">
        <f aca="false">BX32*100/FX705</f>
        <v>1358.17820328685</v>
      </c>
      <c r="DY32" s="50" t="n">
        <f aca="false">BY32*100/FY705</f>
        <v>2621.1060375444</v>
      </c>
      <c r="DZ32" s="49" t="n">
        <f aca="false">BZ32*100/FY705</f>
        <v>838.753932014207</v>
      </c>
      <c r="EA32" s="51" t="n">
        <f aca="false">CA32*100/FX705</f>
        <v>1667.25080723994</v>
      </c>
      <c r="EB32" s="52" t="n">
        <f aca="false">CB32*100/FY705</f>
        <v>3217.57568070354</v>
      </c>
      <c r="EC32" s="53" t="n">
        <f aca="false">CC32*100/FY705</f>
        <v>1029.62421782513</v>
      </c>
      <c r="ED32" s="49" t="n">
        <f aca="false">CD32*100/FX705</f>
        <v>2228.80525667585</v>
      </c>
      <c r="EE32" s="50" t="n">
        <f aca="false">CE32*100/FY705</f>
        <v>4301.30221545747</v>
      </c>
      <c r="EF32" s="49" t="n">
        <f aca="false">CF32*100/FY705</f>
        <v>1376.41670894639</v>
      </c>
      <c r="EG32" s="51" t="n">
        <f aca="false">CG32*100/FX705</f>
        <v>3334.50161447989</v>
      </c>
      <c r="EH32" s="52" t="n">
        <f aca="false">CH32*100/FY705</f>
        <v>6435.15136140708</v>
      </c>
      <c r="EI32" s="53" t="n">
        <f aca="false">CI32*100/FY705</f>
        <v>2059.24843565026</v>
      </c>
      <c r="EJ32" s="49" t="n">
        <f aca="false">CJ32*100/FX705</f>
        <v>5567.66000642268</v>
      </c>
      <c r="EK32" s="50" t="n">
        <f aca="false">CK32*100/FY705</f>
        <v>10744.8545577541</v>
      </c>
      <c r="EL32" s="49" t="n">
        <f aca="false">CL32*100/FY705</f>
        <v>3438.35345848132</v>
      </c>
      <c r="EM32" s="51" t="n">
        <f aca="false">CM32*100/FX705</f>
        <v>7787.75899256464</v>
      </c>
      <c r="EN32" s="52" t="n">
        <f aca="false">CN32*100/FY705</f>
        <v>15029.3548114325</v>
      </c>
      <c r="EO32" s="53" t="n">
        <f aca="false">CO32*100/FY705</f>
        <v>4809.39353965839</v>
      </c>
      <c r="EP32" s="49" t="n">
        <f aca="false">CP32*100/FX705</f>
        <v>11130.9668775784</v>
      </c>
      <c r="EQ32" s="50" t="n">
        <f aca="false">CQ32*100/FY705</f>
        <v>21481.3081346187</v>
      </c>
      <c r="ER32" s="49" t="n">
        <f aca="false">CR32*100/FY705</f>
        <v>6874.01860307797</v>
      </c>
      <c r="ES32" s="51" t="n">
        <f aca="false">CS32*100/FX705</f>
        <v>16702.980019268</v>
      </c>
      <c r="ET32" s="52" t="n">
        <f aca="false">CT32*100/FY705</f>
        <v>32234.5636732623</v>
      </c>
      <c r="EU32" s="53" t="n">
        <f aca="false">CU32*100/FY705</f>
        <v>10315.0603754439</v>
      </c>
      <c r="EV32" s="49" t="n">
        <f aca="false">CV32*100/FX705</f>
        <v>20895.0492813361</v>
      </c>
      <c r="EW32" s="50" t="n">
        <f aca="false">CW32*100/FY705</f>
        <v>40324.7082699138</v>
      </c>
      <c r="EX32" s="49" t="n">
        <f aca="false">CX32*100/FY705</f>
        <v>12903.9066463724</v>
      </c>
      <c r="EY32" s="51" t="n">
        <f aca="false">CY32*100/FX705</f>
        <v>20895.0492813361</v>
      </c>
      <c r="EZ32" s="52" t="n">
        <f aca="false">CZ32*100/FY705</f>
        <v>40324.7082699138</v>
      </c>
      <c r="FA32" s="53" t="n">
        <f aca="false">DA32*100/FY705</f>
        <v>12903.9066463724</v>
      </c>
      <c r="FB32" s="0" t="n">
        <f aca="false">FB33+1</f>
        <v>1004</v>
      </c>
      <c r="FC32" s="54" t="n">
        <v>2014</v>
      </c>
      <c r="FD32" s="55" t="n">
        <v>2</v>
      </c>
      <c r="FE32" s="49" t="n">
        <f aca="false">DE32*100/FX858</f>
        <v>2026.10148893319</v>
      </c>
      <c r="FF32" s="50" t="n">
        <f aca="false">DF32*100/FY858</f>
        <v>1873.37249958253</v>
      </c>
      <c r="FG32" s="49" t="n">
        <f aca="false">DG32*100/FX858</f>
        <v>552.684587509483</v>
      </c>
      <c r="FH32" s="51" t="n">
        <f aca="false">DH32*100/FX858</f>
        <v>2026.10148893319</v>
      </c>
      <c r="FI32" s="52" t="n">
        <f aca="false">DI32*100/FY858</f>
        <v>2622.70584372899</v>
      </c>
      <c r="FJ32" s="53" t="n">
        <f aca="false">DJ32*100/FX858</f>
        <v>773.75380375397</v>
      </c>
      <c r="FK32" s="49" t="n">
        <f aca="false">DK32*100/FX858</f>
        <v>1350.73432595546</v>
      </c>
      <c r="FL32" s="50" t="n">
        <f aca="false">DL32*100/FY858</f>
        <v>3746.74499916506</v>
      </c>
      <c r="FM32" s="49" t="n">
        <f aca="false">DM32*100/FX858</f>
        <v>1105.36917501897</v>
      </c>
      <c r="FN32" s="56" t="n">
        <f aca="false">DN32*100/FX858</f>
        <v>2701.46865191092</v>
      </c>
      <c r="FO32" s="52" t="n">
        <f aca="false">DO32*100/FY858</f>
        <v>5994.78417082082</v>
      </c>
      <c r="FP32" s="53" t="n">
        <f aca="false">DP32*100/FX858</f>
        <v>1768.58837065069</v>
      </c>
      <c r="FQ32" s="49" t="n">
        <f aca="false">DQ32*100/FX858</f>
        <v>2701.55870086599</v>
      </c>
      <c r="FR32" s="50" t="n">
        <f aca="false">DR32*100/FY858</f>
        <v>8242.82334247657</v>
      </c>
      <c r="FS32" s="49" t="n">
        <f aca="false">DS32*100/FX858</f>
        <v>2431.80756628242</v>
      </c>
      <c r="FV32" s="12" t="n">
        <f aca="false">FV44-1</f>
        <v>1945</v>
      </c>
      <c r="FW32" s="12" t="n">
        <v>1.1716861212766E-012</v>
      </c>
      <c r="FX32" s="12" t="n">
        <f aca="false">FW32*100/204.803696158069</f>
        <v>5.72102038809048E-013</v>
      </c>
      <c r="FY32" s="12"/>
      <c r="FZ32" s="12"/>
      <c r="GB32" s="13"/>
    </row>
    <row r="33" customFormat="false" ht="15" hidden="false" customHeight="false" outlineLevel="0" collapsed="false">
      <c r="C33" s="67" t="s">
        <v>129</v>
      </c>
      <c r="D33" s="0" t="n">
        <f aca="false">D34/(1+D11)</f>
        <v>831.472480969612</v>
      </c>
      <c r="E33" s="0" t="n">
        <f aca="false">E34/(1+D11)</f>
        <v>1164.05452478074</v>
      </c>
      <c r="F33" s="0" t="n">
        <f aca="false">F34/(1+D11)</f>
        <v>1662.94496193922</v>
      </c>
      <c r="G33" s="0" t="n">
        <f aca="false">G34/(1+D11)</f>
        <v>2660.7084648144</v>
      </c>
      <c r="H33" s="0" t="n">
        <f aca="false">H34/(1+D11)</f>
        <v>3658.47196768957</v>
      </c>
      <c r="O33" s="0" t="n">
        <f aca="false">D33/Q10</f>
        <v>0.347826094152345</v>
      </c>
      <c r="P33" s="0" t="n">
        <f aca="false">E33/R10</f>
        <v>0.347824017890605</v>
      </c>
      <c r="Q33" s="0" t="n">
        <f aca="false">F33/S10</f>
        <v>0.347826094152345</v>
      </c>
      <c r="R33" s="0" t="n">
        <f aca="false">G33/T10</f>
        <v>0.34782563997009</v>
      </c>
      <c r="S33" s="0" t="n">
        <f aca="false">H33/U10</f>
        <v>0.34782543352361</v>
      </c>
      <c r="BD33" s="83"/>
      <c r="BE33" s="83"/>
      <c r="BV33" s="54" t="n">
        <f aca="false">BV29+1</f>
        <v>2001</v>
      </c>
      <c r="BW33" s="55" t="n">
        <f aca="false">BW29</f>
        <v>4</v>
      </c>
      <c r="BX33" s="49" t="n">
        <f aca="false">BY33</f>
        <v>312</v>
      </c>
      <c r="BY33" s="50" t="n">
        <f aca="false">BY32</f>
        <v>312</v>
      </c>
      <c r="BZ33" s="49" t="n">
        <f aca="false">BY33*0.32</f>
        <v>99.84</v>
      </c>
      <c r="CA33" s="51" t="n">
        <f aca="false">CB33</f>
        <v>383</v>
      </c>
      <c r="CB33" s="52" t="n">
        <f aca="false">CB32</f>
        <v>383</v>
      </c>
      <c r="CC33" s="53" t="n">
        <f aca="false">CB33*0.32</f>
        <v>122.56</v>
      </c>
      <c r="CD33" s="49" t="n">
        <f aca="false">CE33</f>
        <v>512</v>
      </c>
      <c r="CE33" s="50" t="n">
        <f aca="false">CE32</f>
        <v>512</v>
      </c>
      <c r="CF33" s="49" t="n">
        <f aca="false">CE33*0.32</f>
        <v>163.84</v>
      </c>
      <c r="CG33" s="51" t="n">
        <f aca="false">CH33</f>
        <v>766</v>
      </c>
      <c r="CH33" s="52" t="n">
        <f aca="false">CH32</f>
        <v>766</v>
      </c>
      <c r="CI33" s="53" t="n">
        <f aca="false">CH33*0.32</f>
        <v>245.12</v>
      </c>
      <c r="CJ33" s="49" t="n">
        <f aca="false">CK33</f>
        <v>1279</v>
      </c>
      <c r="CK33" s="50" t="n">
        <f aca="false">CK32</f>
        <v>1279</v>
      </c>
      <c r="CL33" s="49" t="n">
        <f aca="false">CK33*0.32</f>
        <v>409.28</v>
      </c>
      <c r="CM33" s="51" t="n">
        <f aca="false">CN33</f>
        <v>1789</v>
      </c>
      <c r="CN33" s="52" t="n">
        <f aca="false">CN32</f>
        <v>1789</v>
      </c>
      <c r="CO33" s="53" t="n">
        <f aca="false">CN33*0.32</f>
        <v>572.48</v>
      </c>
      <c r="CP33" s="49" t="n">
        <f aca="false">CQ33</f>
        <v>2557</v>
      </c>
      <c r="CQ33" s="50" t="n">
        <f aca="false">CQ32</f>
        <v>2557</v>
      </c>
      <c r="CR33" s="49" t="n">
        <f aca="false">CQ33*0.32</f>
        <v>818.24</v>
      </c>
      <c r="CS33" s="51" t="n">
        <f aca="false">CT33</f>
        <v>3837</v>
      </c>
      <c r="CT33" s="52" t="n">
        <f aca="false">CT32</f>
        <v>3837</v>
      </c>
      <c r="CU33" s="53" t="n">
        <f aca="false">CT33*0.32</f>
        <v>1227.84</v>
      </c>
      <c r="CV33" s="49" t="n">
        <f aca="false">CW33</f>
        <v>4800</v>
      </c>
      <c r="CW33" s="50" t="n">
        <f aca="false">CW32</f>
        <v>4800</v>
      </c>
      <c r="CX33" s="49" t="n">
        <f aca="false">CW33*0.32</f>
        <v>1536</v>
      </c>
      <c r="CY33" s="51" t="n">
        <f aca="false">CZ33</f>
        <v>4800</v>
      </c>
      <c r="CZ33" s="52" t="n">
        <f aca="false">CZ32</f>
        <v>4800</v>
      </c>
      <c r="DA33" s="53" t="n">
        <f aca="false">CZ33*0.32</f>
        <v>1536</v>
      </c>
      <c r="DC33" s="47" t="n">
        <f aca="false">DC29+1</f>
        <v>2014</v>
      </c>
      <c r="DD33" s="48" t="n">
        <f aca="false">DD29</f>
        <v>3</v>
      </c>
      <c r="DE33" s="49" t="n">
        <f aca="false">DE32</f>
        <v>1875</v>
      </c>
      <c r="DF33" s="50" t="n">
        <f aca="false">DF32</f>
        <v>1598.333683</v>
      </c>
      <c r="DG33" s="49" t="n">
        <f aca="false">DF33*0.32</f>
        <v>511.46677856</v>
      </c>
      <c r="DH33" s="51" t="n">
        <f aca="false">DH32</f>
        <v>1875</v>
      </c>
      <c r="DI33" s="52" t="n">
        <f aca="false">DI32</f>
        <v>2237.653799</v>
      </c>
      <c r="DJ33" s="53" t="n">
        <f aca="false">DI33*0.32</f>
        <v>716.04921568</v>
      </c>
      <c r="DK33" s="49" t="n">
        <f aca="false">DK32</f>
        <v>1250</v>
      </c>
      <c r="DL33" s="50" t="n">
        <f aca="false">DL32</f>
        <v>3196.667366</v>
      </c>
      <c r="DM33" s="49" t="n">
        <f aca="false">DL33*0.32</f>
        <v>1022.93355712</v>
      </c>
      <c r="DN33" s="51" t="n">
        <f aca="false">DN32</f>
        <v>2500</v>
      </c>
      <c r="DO33" s="52" t="n">
        <f aca="false">DO32</f>
        <v>5114.661107</v>
      </c>
      <c r="DP33" s="53" t="n">
        <f aca="false">DO33*0.32</f>
        <v>1636.69155424</v>
      </c>
      <c r="DQ33" s="49" t="n">
        <f aca="false">DQ32</f>
        <v>2500.08333333333</v>
      </c>
      <c r="DR33" s="50" t="n">
        <f aca="false">DR32</f>
        <v>7032.654848</v>
      </c>
      <c r="DS33" s="49" t="n">
        <f aca="false">DR33*0.32</f>
        <v>2250.44955136</v>
      </c>
      <c r="DU33" s="0" t="n">
        <f aca="false">DU34+1</f>
        <v>1054</v>
      </c>
      <c r="DV33" s="54" t="n">
        <v>2001</v>
      </c>
      <c r="DW33" s="55" t="n">
        <v>4</v>
      </c>
      <c r="DX33" s="49" t="n">
        <f aca="false">BX33*100/FX708</f>
        <v>1369.72235467621</v>
      </c>
      <c r="DY33" s="50" t="n">
        <f aca="false">BY33*100/FY708</f>
        <v>2621.1060375444</v>
      </c>
      <c r="DZ33" s="49" t="n">
        <f aca="false">BZ33*100/FY708</f>
        <v>838.753932014207</v>
      </c>
      <c r="EA33" s="51" t="n">
        <f aca="false">CA33*100/FX708</f>
        <v>1681.4219930801</v>
      </c>
      <c r="EB33" s="52" t="n">
        <f aca="false">CB33*100/FY708</f>
        <v>3217.57568070354</v>
      </c>
      <c r="EC33" s="53" t="n">
        <f aca="false">CC33*100/FY708</f>
        <v>1029.62421782513</v>
      </c>
      <c r="ED33" s="49" t="n">
        <f aca="false">CD33*100/FX708</f>
        <v>2247.74950510968</v>
      </c>
      <c r="EE33" s="50" t="n">
        <f aca="false">CE33*100/FY708</f>
        <v>4301.30221545747</v>
      </c>
      <c r="EF33" s="49" t="n">
        <f aca="false">CF33*100/FY708</f>
        <v>1376.41670894639</v>
      </c>
      <c r="EG33" s="51" t="n">
        <f aca="false">CG33*100/FX708</f>
        <v>3362.84398616019</v>
      </c>
      <c r="EH33" s="52" t="n">
        <f aca="false">CH33*100/FY708</f>
        <v>6435.15136140708</v>
      </c>
      <c r="EI33" s="53" t="n">
        <f aca="false">CI33*100/FY708</f>
        <v>2059.24843565026</v>
      </c>
      <c r="EJ33" s="49" t="n">
        <f aca="false">CJ33*100/FX708</f>
        <v>5614.98362702204</v>
      </c>
      <c r="EK33" s="50" t="n">
        <f aca="false">CK33*100/FY708</f>
        <v>10744.8545577541</v>
      </c>
      <c r="EL33" s="49" t="n">
        <f aca="false">CL33*100/FY708</f>
        <v>3438.35345848132</v>
      </c>
      <c r="EM33" s="51" t="n">
        <f aca="false">CM33*100/FX708</f>
        <v>7853.95286062739</v>
      </c>
      <c r="EN33" s="52" t="n">
        <f aca="false">CN33*100/FY708</f>
        <v>15029.3548114325</v>
      </c>
      <c r="EO33" s="53" t="n">
        <f aca="false">CO33*100/FY708</f>
        <v>4809.39353965839</v>
      </c>
      <c r="EP33" s="49" t="n">
        <f aca="false">CP33*100/FX708</f>
        <v>11225.5771182919</v>
      </c>
      <c r="EQ33" s="50" t="n">
        <f aca="false">CQ33*100/FY708</f>
        <v>21481.3081346187</v>
      </c>
      <c r="ER33" s="49" t="n">
        <f aca="false">CR33*100/FY708</f>
        <v>6874.01860307797</v>
      </c>
      <c r="ES33" s="51" t="n">
        <f aca="false">CS33*100/FX708</f>
        <v>16844.9508810661</v>
      </c>
      <c r="ET33" s="52" t="n">
        <f aca="false">CT33*100/FY708</f>
        <v>32234.5636732623</v>
      </c>
      <c r="EU33" s="53" t="n">
        <f aca="false">CU33*100/FY708</f>
        <v>10315.0603754439</v>
      </c>
      <c r="EV33" s="49" t="n">
        <f aca="false">CV33*100/FX708</f>
        <v>21072.6516104033</v>
      </c>
      <c r="EW33" s="50" t="n">
        <f aca="false">CW33*100/FY708</f>
        <v>40324.7082699138</v>
      </c>
      <c r="EX33" s="49" t="n">
        <f aca="false">CX33*100/FY708</f>
        <v>12903.9066463724</v>
      </c>
      <c r="EY33" s="51" t="n">
        <f aca="false">CY33*100/FX708</f>
        <v>21072.6516104033</v>
      </c>
      <c r="EZ33" s="52" t="n">
        <f aca="false">CZ33*100/FY708</f>
        <v>40324.7082699138</v>
      </c>
      <c r="FA33" s="53" t="n">
        <f aca="false">DA33*100/FY708</f>
        <v>12903.9066463724</v>
      </c>
      <c r="FB33" s="0" t="n">
        <f aca="false">FB34+1</f>
        <v>1003</v>
      </c>
      <c r="FC33" s="47" t="n">
        <v>2014</v>
      </c>
      <c r="FD33" s="48" t="n">
        <v>3</v>
      </c>
      <c r="FE33" s="49" t="n">
        <f aca="false">DE33*100/FX861</f>
        <v>1946.05797332101</v>
      </c>
      <c r="FF33" s="50" t="n">
        <f aca="false">DF33*100/FY861</f>
        <v>1873.37249958253</v>
      </c>
      <c r="FG33" s="49" t="n">
        <f aca="false">DG33*100/FX861</f>
        <v>530.850134669601</v>
      </c>
      <c r="FH33" s="51" t="n">
        <f aca="false">DH33*100/FX861</f>
        <v>1946.05797332101</v>
      </c>
      <c r="FI33" s="52" t="n">
        <f aca="false">DI33*100/FY861</f>
        <v>2622.70584372899</v>
      </c>
      <c r="FJ33" s="53" t="n">
        <f aca="false">DJ33*100/FX861</f>
        <v>743.185752247638</v>
      </c>
      <c r="FK33" s="49" t="n">
        <f aca="false">DK33*100/FX861</f>
        <v>1297.37198221401</v>
      </c>
      <c r="FL33" s="50" t="n">
        <f aca="false">DL33*100/FY861</f>
        <v>3746.74499916506</v>
      </c>
      <c r="FM33" s="49" t="n">
        <f aca="false">DM33*100/FX861</f>
        <v>1061.7002693392</v>
      </c>
      <c r="FN33" s="56" t="n">
        <f aca="false">DN33*100/FX861</f>
        <v>2594.74396442802</v>
      </c>
      <c r="FO33" s="52" t="n">
        <f aca="false">DO33*100/FY861</f>
        <v>5994.78417082082</v>
      </c>
      <c r="FP33" s="53" t="n">
        <f aca="false">DP33*100/FX861</f>
        <v>1698.71821279782</v>
      </c>
      <c r="FQ33" s="49" t="n">
        <f aca="false">DQ33*100/FX861</f>
        <v>2594.8304558935</v>
      </c>
      <c r="FR33" s="50" t="n">
        <f aca="false">DR33*100/FY861</f>
        <v>8242.82334247657</v>
      </c>
      <c r="FS33" s="49" t="n">
        <f aca="false">DS33*100/FX861</f>
        <v>2335.73615625644</v>
      </c>
      <c r="FV33" s="35" t="n">
        <f aca="false">FV45-1</f>
        <v>1945</v>
      </c>
      <c r="FW33" s="35" t="n">
        <v>1.16109949432182E-012</v>
      </c>
      <c r="FX33" s="35" t="n">
        <f aca="false">FW33*100/204.803696158069</f>
        <v>5.66932880657425E-013</v>
      </c>
      <c r="FY33" s="35"/>
      <c r="FZ33" s="35"/>
      <c r="GB33" s="13"/>
    </row>
    <row r="34" customFormat="false" ht="15" hidden="false" customHeight="false" outlineLevel="0" collapsed="false">
      <c r="C34" s="58" t="s">
        <v>133</v>
      </c>
      <c r="D34" s="0" t="n">
        <f aca="false">D35/(1+D12)</f>
        <v>977.977932116458</v>
      </c>
      <c r="E34" s="0" t="n">
        <f aca="false">E35/(1+D12)</f>
        <v>1369.1609320471</v>
      </c>
      <c r="F34" s="0" t="n">
        <f aca="false">F35/(1+D12)</f>
        <v>1955.95586423292</v>
      </c>
      <c r="G34" s="0" t="n">
        <f aca="false">G35/(1+D12)</f>
        <v>3129.5252963147</v>
      </c>
      <c r="H34" s="0" t="n">
        <f aca="false">H35/(1+D12)</f>
        <v>4303.09472839648</v>
      </c>
      <c r="O34" s="0" t="n">
        <f aca="false">D34/Q11</f>
        <v>0.347826485480154</v>
      </c>
      <c r="P34" s="0" t="n">
        <f aca="false">E34/R11</f>
        <v>0.347824409216077</v>
      </c>
      <c r="Q34" s="0" t="n">
        <f aca="false">F34/S11</f>
        <v>0.347826485480154</v>
      </c>
      <c r="R34" s="0" t="n">
        <f aca="false">G34/T11</f>
        <v>0.347826031297387</v>
      </c>
      <c r="S34" s="0" t="n">
        <f aca="false">H34/U11</f>
        <v>0.347825824850675</v>
      </c>
      <c r="BD34" s="83"/>
      <c r="BE34" s="83"/>
      <c r="BV34" s="47" t="n">
        <f aca="false">BV30+1</f>
        <v>2002</v>
      </c>
      <c r="BW34" s="48" t="n">
        <f aca="false">BW30</f>
        <v>1</v>
      </c>
      <c r="BX34" s="49" t="n">
        <f aca="false">BY34</f>
        <v>312</v>
      </c>
      <c r="BY34" s="50" t="n">
        <f aca="false">BY33</f>
        <v>312</v>
      </c>
      <c r="BZ34" s="49" t="n">
        <f aca="false">BY34*0.32</f>
        <v>99.84</v>
      </c>
      <c r="CA34" s="51" t="n">
        <f aca="false">CB34</f>
        <v>383</v>
      </c>
      <c r="CB34" s="52" t="n">
        <f aca="false">CB33</f>
        <v>383</v>
      </c>
      <c r="CC34" s="53" t="n">
        <f aca="false">CB34*0.32</f>
        <v>122.56</v>
      </c>
      <c r="CD34" s="49" t="n">
        <f aca="false">CE34</f>
        <v>512</v>
      </c>
      <c r="CE34" s="50" t="n">
        <f aca="false">CE33</f>
        <v>512</v>
      </c>
      <c r="CF34" s="49" t="n">
        <f aca="false">CE34*0.32</f>
        <v>163.84</v>
      </c>
      <c r="CG34" s="51" t="n">
        <f aca="false">CH34</f>
        <v>766</v>
      </c>
      <c r="CH34" s="52" t="n">
        <f aca="false">CH33</f>
        <v>766</v>
      </c>
      <c r="CI34" s="53" t="n">
        <f aca="false">CH34*0.32</f>
        <v>245.12</v>
      </c>
      <c r="CJ34" s="49" t="n">
        <f aca="false">CK34</f>
        <v>1279</v>
      </c>
      <c r="CK34" s="50" t="n">
        <f aca="false">CK33</f>
        <v>1279</v>
      </c>
      <c r="CL34" s="49" t="n">
        <f aca="false">CK34*0.32</f>
        <v>409.28</v>
      </c>
      <c r="CM34" s="51" t="n">
        <f aca="false">CN34</f>
        <v>1789</v>
      </c>
      <c r="CN34" s="52" t="n">
        <f aca="false">CN33</f>
        <v>1789</v>
      </c>
      <c r="CO34" s="53" t="n">
        <f aca="false">CN34*0.32</f>
        <v>572.48</v>
      </c>
      <c r="CP34" s="49" t="n">
        <f aca="false">CQ34</f>
        <v>2557</v>
      </c>
      <c r="CQ34" s="50" t="n">
        <f aca="false">CQ33</f>
        <v>2557</v>
      </c>
      <c r="CR34" s="49" t="n">
        <f aca="false">CQ34*0.32</f>
        <v>818.24</v>
      </c>
      <c r="CS34" s="51" t="n">
        <f aca="false">CT34</f>
        <v>3837</v>
      </c>
      <c r="CT34" s="52" t="n">
        <f aca="false">CT33</f>
        <v>3837</v>
      </c>
      <c r="CU34" s="53" t="n">
        <f aca="false">CT34*0.32</f>
        <v>1227.84</v>
      </c>
      <c r="CV34" s="49" t="n">
        <f aca="false">CW34</f>
        <v>4800</v>
      </c>
      <c r="CW34" s="50" t="n">
        <f aca="false">CW33</f>
        <v>4800</v>
      </c>
      <c r="CX34" s="49" t="n">
        <f aca="false">CW34*0.32</f>
        <v>1536</v>
      </c>
      <c r="CY34" s="51" t="n">
        <f aca="false">CZ34</f>
        <v>4800</v>
      </c>
      <c r="CZ34" s="52" t="n">
        <f aca="false">CZ33</f>
        <v>4800</v>
      </c>
      <c r="DA34" s="53" t="n">
        <f aca="false">CZ34*0.32</f>
        <v>1536</v>
      </c>
      <c r="DC34" s="54" t="n">
        <f aca="false">DC30+1</f>
        <v>2014</v>
      </c>
      <c r="DD34" s="55" t="n">
        <f aca="false">DD30</f>
        <v>4</v>
      </c>
      <c r="DE34" s="49" t="n">
        <f aca="false">DE33</f>
        <v>1875</v>
      </c>
      <c r="DF34" s="50" t="n">
        <f aca="false">X16</f>
        <v>1873.4069098443</v>
      </c>
      <c r="DG34" s="49" t="n">
        <f aca="false">DF34*0.32</f>
        <v>599.490211150176</v>
      </c>
      <c r="DH34" s="51" t="n">
        <f aca="false">DH33</f>
        <v>1875</v>
      </c>
      <c r="DI34" s="52" t="n">
        <f aca="false">Y16</f>
        <v>2622.7540178079</v>
      </c>
      <c r="DJ34" s="53" t="n">
        <f aca="false">DI34*0.32</f>
        <v>839.281285698528</v>
      </c>
      <c r="DK34" s="49" t="n">
        <f aca="false">DK33</f>
        <v>1250</v>
      </c>
      <c r="DL34" s="50" t="n">
        <f aca="false">Z16</f>
        <v>3746.8138196886</v>
      </c>
      <c r="DM34" s="49" t="n">
        <f aca="false">DL34*0.32</f>
        <v>1198.98042230035</v>
      </c>
      <c r="DN34" s="51" t="n">
        <f aca="false">DN33</f>
        <v>2500</v>
      </c>
      <c r="DO34" s="52" t="n">
        <f aca="false">AA16</f>
        <v>5994.8942835147</v>
      </c>
      <c r="DP34" s="53" t="n">
        <f aca="false">DO34*0.32</f>
        <v>1918.3661707247</v>
      </c>
      <c r="DQ34" s="49" t="n">
        <f aca="false">DQ33</f>
        <v>2500.08333333333</v>
      </c>
      <c r="DR34" s="50" t="n">
        <f aca="false">AB16</f>
        <v>8242.9747473408</v>
      </c>
      <c r="DS34" s="49" t="n">
        <f aca="false">DR34*0.32</f>
        <v>2637.75191914906</v>
      </c>
      <c r="DU34" s="0" t="n">
        <f aca="false">DU35+1</f>
        <v>1053</v>
      </c>
      <c r="DV34" s="47" t="n">
        <v>2002</v>
      </c>
      <c r="DW34" s="48" t="n">
        <v>1</v>
      </c>
      <c r="DX34" s="49" t="n">
        <f aca="false">BX34*100/FX711</f>
        <v>1299.2402488758</v>
      </c>
      <c r="DY34" s="50" t="n">
        <f aca="false">BY34*100/FY711</f>
        <v>2621.1060375444</v>
      </c>
      <c r="DZ34" s="49" t="n">
        <f aca="false">BZ34*100/FY711</f>
        <v>838.753932014207</v>
      </c>
      <c r="EA34" s="51" t="n">
        <f aca="false">CA34*100/FX711</f>
        <v>1594.90069012638</v>
      </c>
      <c r="EB34" s="52" t="n">
        <f aca="false">CB34*100/FY711</f>
        <v>3217.57568070354</v>
      </c>
      <c r="EC34" s="53" t="n">
        <f aca="false">CC34*100/FY711</f>
        <v>1029.62421782513</v>
      </c>
      <c r="ED34" s="49" t="n">
        <f aca="false">CD34*100/FX711</f>
        <v>2132.08656225773</v>
      </c>
      <c r="EE34" s="50" t="n">
        <f aca="false">CE34*100/FY711</f>
        <v>4301.30221545747</v>
      </c>
      <c r="EF34" s="49" t="n">
        <f aca="false">CF34*100/FY711</f>
        <v>1376.41670894639</v>
      </c>
      <c r="EG34" s="51" t="n">
        <f aca="false">CG34*100/FX711</f>
        <v>3189.80138025277</v>
      </c>
      <c r="EH34" s="52" t="n">
        <f aca="false">CH34*100/FY711</f>
        <v>6435.15136140708</v>
      </c>
      <c r="EI34" s="53" t="n">
        <f aca="false">CI34*100/FY711</f>
        <v>2059.24843565026</v>
      </c>
      <c r="EJ34" s="49" t="n">
        <f aca="false">CJ34*100/FX711</f>
        <v>5326.0521740774</v>
      </c>
      <c r="EK34" s="50" t="n">
        <f aca="false">CK34*100/FY711</f>
        <v>10744.8545577541</v>
      </c>
      <c r="EL34" s="49" t="n">
        <f aca="false">CL34*100/FY711</f>
        <v>3438.35345848132</v>
      </c>
      <c r="EM34" s="51" t="n">
        <f aca="false">CM34*100/FX711</f>
        <v>7449.81027320131</v>
      </c>
      <c r="EN34" s="52" t="n">
        <f aca="false">CN34*100/FY711</f>
        <v>15029.3548114325</v>
      </c>
      <c r="EO34" s="53" t="n">
        <f aca="false">CO34*100/FY711</f>
        <v>4809.39353965839</v>
      </c>
      <c r="EP34" s="49" t="n">
        <f aca="false">CP34*100/FX711</f>
        <v>10647.9401165879</v>
      </c>
      <c r="EQ34" s="50" t="n">
        <f aca="false">CQ34*100/FY711</f>
        <v>21481.3081346187</v>
      </c>
      <c r="ER34" s="49" t="n">
        <f aca="false">CR34*100/FY711</f>
        <v>6874.01860307797</v>
      </c>
      <c r="ES34" s="51" t="n">
        <f aca="false">CS34*100/FX711</f>
        <v>15978.1565222322</v>
      </c>
      <c r="ET34" s="52" t="n">
        <f aca="false">CT34*100/FY711</f>
        <v>32234.5636732623</v>
      </c>
      <c r="EU34" s="53" t="n">
        <f aca="false">CU34*100/FY711</f>
        <v>10315.0603754439</v>
      </c>
      <c r="EV34" s="49" t="n">
        <f aca="false">CV34*100/FX711</f>
        <v>19988.3115211662</v>
      </c>
      <c r="EW34" s="50" t="n">
        <f aca="false">CW34*100/FY711</f>
        <v>40324.7082699138</v>
      </c>
      <c r="EX34" s="49" t="n">
        <f aca="false">CX34*100/FY711</f>
        <v>12903.9066463724</v>
      </c>
      <c r="EY34" s="51" t="n">
        <f aca="false">CY34*100/FX711</f>
        <v>19988.3115211662</v>
      </c>
      <c r="EZ34" s="52" t="n">
        <f aca="false">CZ34*100/FY711</f>
        <v>40324.7082699138</v>
      </c>
      <c r="FA34" s="53" t="n">
        <f aca="false">DA34*100/FY711</f>
        <v>12903.9066463724</v>
      </c>
      <c r="FB34" s="0" t="n">
        <f aca="false">FB35+1</f>
        <v>1002</v>
      </c>
      <c r="FC34" s="54" t="n">
        <v>2014</v>
      </c>
      <c r="FD34" s="55" t="n">
        <v>4</v>
      </c>
      <c r="FE34" s="49" t="n">
        <f aca="false">DE34*100/FX864</f>
        <v>1875</v>
      </c>
      <c r="FF34" s="50" t="n">
        <f aca="false">DF34*100/FY864</f>
        <v>1873.4069098443</v>
      </c>
      <c r="FG34" s="49" t="n">
        <f aca="false">DG34*100/FX864</f>
        <v>599.490211150176</v>
      </c>
      <c r="FH34" s="51" t="n">
        <f aca="false">DH34*100/FX864</f>
        <v>1875</v>
      </c>
      <c r="FI34" s="52" t="n">
        <f aca="false">DI34*100/FY864</f>
        <v>2622.7540178079</v>
      </c>
      <c r="FJ34" s="53" t="n">
        <f aca="false">DJ34*100/FX864</f>
        <v>839.281285698528</v>
      </c>
      <c r="FK34" s="49" t="n">
        <f aca="false">DK34*100/FX864</f>
        <v>1250</v>
      </c>
      <c r="FL34" s="50" t="n">
        <f aca="false">DL34*100/FY864</f>
        <v>3746.8138196886</v>
      </c>
      <c r="FM34" s="49" t="n">
        <f aca="false">DM34*100/FX864</f>
        <v>1198.98042230035</v>
      </c>
      <c r="FN34" s="56" t="n">
        <f aca="false">DN34*100/FX864</f>
        <v>2500</v>
      </c>
      <c r="FO34" s="52" t="n">
        <f aca="false">DO34*100/FY864</f>
        <v>5994.8942835147</v>
      </c>
      <c r="FP34" s="53" t="n">
        <f aca="false">DP34*100/FX864</f>
        <v>1918.3661707247</v>
      </c>
      <c r="FQ34" s="49" t="n">
        <f aca="false">DQ34*100/FX864</f>
        <v>2500.08333333333</v>
      </c>
      <c r="FR34" s="50" t="n">
        <f aca="false">DR34*100/FY864</f>
        <v>8242.9747473408</v>
      </c>
      <c r="FS34" s="49" t="n">
        <f aca="false">DS34*100/FX864</f>
        <v>2637.75191914906</v>
      </c>
      <c r="FV34" s="57" t="n">
        <f aca="false">FV46-1</f>
        <v>1945</v>
      </c>
      <c r="FW34" s="57" t="n">
        <v>1.16780932830724E-012</v>
      </c>
      <c r="FX34" s="57" t="n">
        <f aca="false">FW34*100/204.803696158069</f>
        <v>5.7020910765493E-013</v>
      </c>
      <c r="FY34" s="57"/>
      <c r="FZ34" s="57"/>
      <c r="GB34" s="13"/>
    </row>
    <row r="35" customFormat="false" ht="15" hidden="false" customHeight="false" outlineLevel="0" collapsed="false">
      <c r="A35" s="0" t="s">
        <v>206</v>
      </c>
      <c r="C35" s="67" t="s">
        <v>137</v>
      </c>
      <c r="D35" s="0" t="n">
        <f aca="false">D36/(1+D13)</f>
        <v>1089.66301196416</v>
      </c>
      <c r="E35" s="0" t="n">
        <f aca="false">E36/(1+D13)</f>
        <v>1525.51911048688</v>
      </c>
      <c r="F35" s="0" t="n">
        <f aca="false">F36/(1+D13)</f>
        <v>2179.32602392831</v>
      </c>
      <c r="G35" s="0" t="n">
        <f aca="false">G36/(1+D13)</f>
        <v>3486.91708515383</v>
      </c>
      <c r="H35" s="0" t="n">
        <f aca="false">H36/(1+D13)</f>
        <v>4794.50814637935</v>
      </c>
      <c r="O35" s="0" t="n">
        <f aca="false">D35/Q12</f>
        <v>0.347825845589116</v>
      </c>
      <c r="P35" s="0" t="n">
        <f aca="false">E35/R12</f>
        <v>0.347823769328859</v>
      </c>
      <c r="Q35" s="0" t="n">
        <f aca="false">F35/S12</f>
        <v>0.347825845589116</v>
      </c>
      <c r="R35" s="0" t="n">
        <f aca="false">G35/T12</f>
        <v>0.347825391407185</v>
      </c>
      <c r="S35" s="0" t="n">
        <f aca="false">H35/U12</f>
        <v>0.347825184960853</v>
      </c>
      <c r="BV35" s="54" t="n">
        <f aca="false">BV31+1</f>
        <v>2002</v>
      </c>
      <c r="BW35" s="55" t="n">
        <f aca="false">BW31</f>
        <v>2</v>
      </c>
      <c r="BX35" s="49" t="n">
        <f aca="false">BY35</f>
        <v>312</v>
      </c>
      <c r="BY35" s="50" t="n">
        <f aca="false">BY34</f>
        <v>312</v>
      </c>
      <c r="BZ35" s="49" t="n">
        <f aca="false">BY35*0.32</f>
        <v>99.84</v>
      </c>
      <c r="CA35" s="51" t="n">
        <f aca="false">CB35</f>
        <v>383</v>
      </c>
      <c r="CB35" s="52" t="n">
        <f aca="false">CB34</f>
        <v>383</v>
      </c>
      <c r="CC35" s="53" t="n">
        <f aca="false">CB35*0.32</f>
        <v>122.56</v>
      </c>
      <c r="CD35" s="49" t="n">
        <f aca="false">CE35</f>
        <v>512</v>
      </c>
      <c r="CE35" s="50" t="n">
        <f aca="false">CE34</f>
        <v>512</v>
      </c>
      <c r="CF35" s="49" t="n">
        <f aca="false">CE35*0.32</f>
        <v>163.84</v>
      </c>
      <c r="CG35" s="51" t="n">
        <f aca="false">CH35</f>
        <v>766</v>
      </c>
      <c r="CH35" s="52" t="n">
        <f aca="false">CH34</f>
        <v>766</v>
      </c>
      <c r="CI35" s="53" t="n">
        <f aca="false">CH35*0.32</f>
        <v>245.12</v>
      </c>
      <c r="CJ35" s="49" t="n">
        <f aca="false">CK35</f>
        <v>1279</v>
      </c>
      <c r="CK35" s="50" t="n">
        <f aca="false">CK34</f>
        <v>1279</v>
      </c>
      <c r="CL35" s="49" t="n">
        <f aca="false">CK35*0.32</f>
        <v>409.28</v>
      </c>
      <c r="CM35" s="51" t="n">
        <f aca="false">CN35</f>
        <v>1789</v>
      </c>
      <c r="CN35" s="52" t="n">
        <f aca="false">CN34</f>
        <v>1789</v>
      </c>
      <c r="CO35" s="53" t="n">
        <f aca="false">CN35*0.32</f>
        <v>572.48</v>
      </c>
      <c r="CP35" s="49" t="n">
        <f aca="false">CQ35</f>
        <v>2557</v>
      </c>
      <c r="CQ35" s="50" t="n">
        <f aca="false">CQ34</f>
        <v>2557</v>
      </c>
      <c r="CR35" s="49" t="n">
        <f aca="false">CQ35*0.32</f>
        <v>818.24</v>
      </c>
      <c r="CS35" s="51" t="n">
        <f aca="false">CT35</f>
        <v>3837</v>
      </c>
      <c r="CT35" s="52" t="n">
        <f aca="false">CT34</f>
        <v>3837</v>
      </c>
      <c r="CU35" s="53" t="n">
        <f aca="false">CT35*0.32</f>
        <v>1227.84</v>
      </c>
      <c r="CV35" s="49" t="n">
        <f aca="false">CW35</f>
        <v>4800</v>
      </c>
      <c r="CW35" s="50" t="n">
        <f aca="false">CW34</f>
        <v>4800</v>
      </c>
      <c r="CX35" s="49" t="n">
        <f aca="false">CW35*0.32</f>
        <v>1536</v>
      </c>
      <c r="CY35" s="51" t="n">
        <f aca="false">CZ35</f>
        <v>4800</v>
      </c>
      <c r="CZ35" s="52" t="n">
        <f aca="false">CZ34</f>
        <v>4800</v>
      </c>
      <c r="DA35" s="53" t="n">
        <f aca="false">CZ35*0.32</f>
        <v>1536</v>
      </c>
      <c r="DC35" s="47" t="n">
        <f aca="false">DC31+1</f>
        <v>2015</v>
      </c>
      <c r="DD35" s="48" t="n">
        <f aca="false">DD31</f>
        <v>1</v>
      </c>
      <c r="DE35" s="49" t="n">
        <f aca="false">DE34</f>
        <v>1875</v>
      </c>
      <c r="DF35" s="50" t="n">
        <f aca="false">DF34</f>
        <v>1873.4069098443</v>
      </c>
      <c r="DG35" s="49" t="n">
        <f aca="false">DF35*0.32</f>
        <v>599.490211150176</v>
      </c>
      <c r="DH35" s="51" t="n">
        <f aca="false">DH34</f>
        <v>1875</v>
      </c>
      <c r="DI35" s="52" t="n">
        <f aca="false">DI34</f>
        <v>2622.7540178079</v>
      </c>
      <c r="DJ35" s="53" t="n">
        <f aca="false">DI35*0.32</f>
        <v>839.281285698528</v>
      </c>
      <c r="DK35" s="49" t="n">
        <f aca="false">DK34</f>
        <v>1250</v>
      </c>
      <c r="DL35" s="50" t="n">
        <f aca="false">DL34</f>
        <v>3746.8138196886</v>
      </c>
      <c r="DM35" s="49" t="n">
        <f aca="false">DL35*0.32</f>
        <v>1198.98042230035</v>
      </c>
      <c r="DN35" s="51" t="n">
        <f aca="false">DN34</f>
        <v>2500</v>
      </c>
      <c r="DO35" s="52" t="n">
        <f aca="false">DO34</f>
        <v>5994.8942835147</v>
      </c>
      <c r="DP35" s="53" t="n">
        <f aca="false">DO35*0.32</f>
        <v>1918.3661707247</v>
      </c>
      <c r="DQ35" s="49" t="n">
        <f aca="false">DQ34</f>
        <v>2500.08333333333</v>
      </c>
      <c r="DR35" s="50" t="n">
        <f aca="false">DR34</f>
        <v>8242.9747473408</v>
      </c>
      <c r="DS35" s="49" t="n">
        <f aca="false">DR35*0.32</f>
        <v>2637.75191914906</v>
      </c>
      <c r="DU35" s="0" t="n">
        <f aca="false">DU36+1</f>
        <v>1052</v>
      </c>
      <c r="DV35" s="54" t="n">
        <v>2002</v>
      </c>
      <c r="DW35" s="55" t="n">
        <v>2</v>
      </c>
      <c r="DX35" s="49" t="n">
        <f aca="false">BX35*100/FX714</f>
        <v>1088.52770265609</v>
      </c>
      <c r="DY35" s="50" t="n">
        <f aca="false">BY35*100/FY714</f>
        <v>2621.1060375444</v>
      </c>
      <c r="DZ35" s="49" t="n">
        <f aca="false">BZ35*100/FY714</f>
        <v>838.753932014207</v>
      </c>
      <c r="EA35" s="51" t="n">
        <f aca="false">CA35*100/FX714</f>
        <v>1336.23753242718</v>
      </c>
      <c r="EB35" s="52" t="n">
        <f aca="false">CB35*100/FY714</f>
        <v>3217.57568070354</v>
      </c>
      <c r="EC35" s="53" t="n">
        <f aca="false">CC35*100/FY714</f>
        <v>1029.62421782513</v>
      </c>
      <c r="ED35" s="49" t="n">
        <f aca="false">CD35*100/FX714</f>
        <v>1786.30187102537</v>
      </c>
      <c r="EE35" s="50" t="n">
        <f aca="false">CE35*100/FY714</f>
        <v>4301.30221545747</v>
      </c>
      <c r="EF35" s="49" t="n">
        <f aca="false">CF35*100/FY714</f>
        <v>1376.41670894639</v>
      </c>
      <c r="EG35" s="51" t="n">
        <f aca="false">CG35*100/FX714</f>
        <v>2672.47506485436</v>
      </c>
      <c r="EH35" s="52" t="n">
        <f aca="false">CH35*100/FY714</f>
        <v>6435.15136140708</v>
      </c>
      <c r="EI35" s="53" t="n">
        <f aca="false">CI35*100/FY714</f>
        <v>2059.24843565026</v>
      </c>
      <c r="EJ35" s="49" t="n">
        <f aca="false">CJ35*100/FX714</f>
        <v>4462.26580672158</v>
      </c>
      <c r="EK35" s="50" t="n">
        <f aca="false">CK35*100/FY714</f>
        <v>10744.8545577541</v>
      </c>
      <c r="EL35" s="49" t="n">
        <f aca="false">CL35*100/FY714</f>
        <v>3438.35345848132</v>
      </c>
      <c r="EM35" s="51" t="n">
        <f aca="false">CM35*100/FX714</f>
        <v>6241.58993606326</v>
      </c>
      <c r="EN35" s="52" t="n">
        <f aca="false">CN35*100/FY714</f>
        <v>15029.3548114325</v>
      </c>
      <c r="EO35" s="53" t="n">
        <f aca="false">CO35*100/FY714</f>
        <v>4809.39353965839</v>
      </c>
      <c r="EP35" s="49" t="n">
        <f aca="false">CP35*100/FX714</f>
        <v>8921.04274260131</v>
      </c>
      <c r="EQ35" s="50" t="n">
        <f aca="false">CQ35*100/FY714</f>
        <v>21481.3081346187</v>
      </c>
      <c r="ER35" s="49" t="n">
        <f aca="false">CR35*100/FY714</f>
        <v>6874.01860307797</v>
      </c>
      <c r="ES35" s="51" t="n">
        <f aca="false">CS35*100/FX714</f>
        <v>13386.7974201647</v>
      </c>
      <c r="ET35" s="52" t="n">
        <f aca="false">CT35*100/FY714</f>
        <v>32234.5636732623</v>
      </c>
      <c r="EU35" s="53" t="n">
        <f aca="false">CU35*100/FY714</f>
        <v>10315.0603754439</v>
      </c>
      <c r="EV35" s="49" t="n">
        <f aca="false">CV35*100/FX714</f>
        <v>16746.5800408628</v>
      </c>
      <c r="EW35" s="50" t="n">
        <f aca="false">CW35*100/FY714</f>
        <v>40324.7082699138</v>
      </c>
      <c r="EX35" s="49" t="n">
        <f aca="false">CX35*100/FY714</f>
        <v>12903.9066463724</v>
      </c>
      <c r="EY35" s="51" t="n">
        <f aca="false">CY35*100/FX714</f>
        <v>16746.5800408628</v>
      </c>
      <c r="EZ35" s="52" t="n">
        <f aca="false">CZ35*100/FY714</f>
        <v>40324.7082699138</v>
      </c>
      <c r="FA35" s="53" t="n">
        <f aca="false">DA35*100/FY714</f>
        <v>12903.9066463724</v>
      </c>
      <c r="FB35" s="0" t="n">
        <f aca="false">FB36+1</f>
        <v>1001</v>
      </c>
      <c r="FC35" s="47" t="n">
        <v>2015</v>
      </c>
      <c r="FD35" s="48" t="n">
        <v>1</v>
      </c>
      <c r="FE35" s="49" t="n">
        <f aca="false">DE35*100/FX867</f>
        <v>1818.78078285665</v>
      </c>
      <c r="FF35" s="50" t="n">
        <f aca="false">DF35*100/FY867</f>
        <v>1873.4069098443</v>
      </c>
      <c r="FG35" s="49" t="n">
        <f aca="false">DG35*100/FX867</f>
        <v>581.515346960328</v>
      </c>
      <c r="FH35" s="51" t="n">
        <f aca="false">DH35*100/FX867</f>
        <v>1818.78078285665</v>
      </c>
      <c r="FI35" s="52" t="n">
        <f aca="false">DI35*100/FY867</f>
        <v>2622.7540178079</v>
      </c>
      <c r="FJ35" s="53" t="n">
        <f aca="false">DJ35*100/FX867</f>
        <v>814.116626047842</v>
      </c>
      <c r="FK35" s="49" t="n">
        <f aca="false">DK35*100/FX867</f>
        <v>1212.52052190443</v>
      </c>
      <c r="FL35" s="50" t="n">
        <f aca="false">DL35*100/FY867</f>
        <v>3746.8138196886</v>
      </c>
      <c r="FM35" s="49" t="n">
        <f aca="false">DM35*100/FX867</f>
        <v>1163.03069392066</v>
      </c>
      <c r="FN35" s="56" t="n">
        <f aca="false">DN35*100/FX867</f>
        <v>2425.04104380886</v>
      </c>
      <c r="FO35" s="52" t="n">
        <f aca="false">DO35*100/FY867</f>
        <v>5994.8942835147</v>
      </c>
      <c r="FP35" s="53" t="n">
        <f aca="false">DP35*100/FX867</f>
        <v>1860.84668042474</v>
      </c>
      <c r="FQ35" s="49" t="n">
        <f aca="false">DQ35*100/FX867</f>
        <v>2425.12187851033</v>
      </c>
      <c r="FR35" s="50" t="n">
        <f aca="false">DR35*100/FY867</f>
        <v>8242.9747473408</v>
      </c>
      <c r="FS35" s="49" t="n">
        <f aca="false">DS35*100/FX867</f>
        <v>2558.66266692883</v>
      </c>
      <c r="FV35" s="12" t="n">
        <f aca="false">FV47-1</f>
        <v>1945</v>
      </c>
      <c r="FW35" s="12" t="n">
        <v>1.16870397283864E-012</v>
      </c>
      <c r="FX35" s="12" t="n">
        <f aca="false">FW35*100/204.803696158069</f>
        <v>5.7064593792127E-013</v>
      </c>
      <c r="FY35" s="12"/>
      <c r="FZ35" s="12"/>
      <c r="GB35" s="13"/>
    </row>
    <row r="36" customFormat="false" ht="15" hidden="false" customHeight="false" outlineLevel="0" collapsed="false">
      <c r="C36" s="58" t="s">
        <v>141</v>
      </c>
      <c r="D36" s="0" t="n">
        <f aca="false">D37/(1+D14)</f>
        <v>1255.07385718032</v>
      </c>
      <c r="E36" s="0" t="n">
        <f aca="false">E37/(1+D14)</f>
        <v>1757.09291145879</v>
      </c>
      <c r="F36" s="0" t="n">
        <f aca="false">F37/(1+D14)</f>
        <v>2510.14771436063</v>
      </c>
      <c r="G36" s="0" t="n">
        <f aca="false">G37/(1+D14)</f>
        <v>4016.23109868019</v>
      </c>
      <c r="H36" s="0" t="n">
        <f aca="false">H37/(1+D14)</f>
        <v>5522.31448299974</v>
      </c>
      <c r="O36" s="0" t="n">
        <f aca="false">D36/Q13</f>
        <v>0.347826473121566</v>
      </c>
      <c r="P36" s="0" t="n">
        <f aca="false">E36/R13</f>
        <v>0.347824396857563</v>
      </c>
      <c r="Q36" s="0" t="n">
        <f aca="false">F36/S13</f>
        <v>0.347826473121566</v>
      </c>
      <c r="R36" s="0" t="n">
        <f aca="false">G36/T13</f>
        <v>0.347826018938815</v>
      </c>
      <c r="S36" s="0" t="n">
        <f aca="false">H36/U13</f>
        <v>0.34782581249211</v>
      </c>
      <c r="BV36" s="47" t="n">
        <f aca="false">BV32+1</f>
        <v>2002</v>
      </c>
      <c r="BW36" s="48" t="n">
        <f aca="false">BW32</f>
        <v>3</v>
      </c>
      <c r="BX36" s="49" t="n">
        <f aca="false">BY36</f>
        <v>312</v>
      </c>
      <c r="BY36" s="50" t="n">
        <f aca="false">BY35</f>
        <v>312</v>
      </c>
      <c r="BZ36" s="49" t="n">
        <f aca="false">BY36*0.32</f>
        <v>99.84</v>
      </c>
      <c r="CA36" s="51" t="n">
        <f aca="false">CB36</f>
        <v>383</v>
      </c>
      <c r="CB36" s="52" t="n">
        <f aca="false">CB35</f>
        <v>383</v>
      </c>
      <c r="CC36" s="53" t="n">
        <f aca="false">CB36*0.32</f>
        <v>122.56</v>
      </c>
      <c r="CD36" s="49" t="n">
        <f aca="false">CE36</f>
        <v>512</v>
      </c>
      <c r="CE36" s="50" t="n">
        <f aca="false">CE35</f>
        <v>512</v>
      </c>
      <c r="CF36" s="49" t="n">
        <f aca="false">CE36*0.32</f>
        <v>163.84</v>
      </c>
      <c r="CG36" s="51" t="n">
        <f aca="false">CH36</f>
        <v>766</v>
      </c>
      <c r="CH36" s="52" t="n">
        <f aca="false">CH35</f>
        <v>766</v>
      </c>
      <c r="CI36" s="53" t="n">
        <f aca="false">CH36*0.32</f>
        <v>245.12</v>
      </c>
      <c r="CJ36" s="49" t="n">
        <f aca="false">CK36</f>
        <v>1279</v>
      </c>
      <c r="CK36" s="50" t="n">
        <f aca="false">CK35</f>
        <v>1279</v>
      </c>
      <c r="CL36" s="49" t="n">
        <f aca="false">CK36*0.32</f>
        <v>409.28</v>
      </c>
      <c r="CM36" s="51" t="n">
        <f aca="false">CN36</f>
        <v>1789</v>
      </c>
      <c r="CN36" s="52" t="n">
        <f aca="false">CN35</f>
        <v>1789</v>
      </c>
      <c r="CO36" s="53" t="n">
        <f aca="false">CN36*0.32</f>
        <v>572.48</v>
      </c>
      <c r="CP36" s="49" t="n">
        <f aca="false">CQ36</f>
        <v>2557</v>
      </c>
      <c r="CQ36" s="50" t="n">
        <f aca="false">CQ35</f>
        <v>2557</v>
      </c>
      <c r="CR36" s="49" t="n">
        <f aca="false">CQ36*0.32</f>
        <v>818.24</v>
      </c>
      <c r="CS36" s="51" t="n">
        <f aca="false">CT36</f>
        <v>3837</v>
      </c>
      <c r="CT36" s="52" t="n">
        <f aca="false">CT35</f>
        <v>3837</v>
      </c>
      <c r="CU36" s="53" t="n">
        <f aca="false">CT36*0.32</f>
        <v>1227.84</v>
      </c>
      <c r="CV36" s="49" t="n">
        <f aca="false">CW36</f>
        <v>4800</v>
      </c>
      <c r="CW36" s="50" t="n">
        <f aca="false">CW35</f>
        <v>4800</v>
      </c>
      <c r="CX36" s="49" t="n">
        <f aca="false">CW36*0.32</f>
        <v>1536</v>
      </c>
      <c r="CY36" s="51" t="n">
        <f aca="false">CZ36</f>
        <v>4800</v>
      </c>
      <c r="CZ36" s="52" t="n">
        <f aca="false">CZ35</f>
        <v>4800</v>
      </c>
      <c r="DA36" s="53" t="n">
        <f aca="false">CZ36*0.32</f>
        <v>1536</v>
      </c>
      <c r="DC36" s="54" t="n">
        <f aca="false">DC32+1</f>
        <v>2015</v>
      </c>
      <c r="DD36" s="55" t="n">
        <f aca="false">DD32</f>
        <v>2</v>
      </c>
      <c r="DE36" s="49" t="n">
        <f aca="false">DE35</f>
        <v>1875</v>
      </c>
      <c r="DF36" s="50" t="n">
        <f aca="false">X17</f>
        <v>2215.49101158187</v>
      </c>
      <c r="DG36" s="49" t="n">
        <f aca="false">DF36*0.32</f>
        <v>708.957123706198</v>
      </c>
      <c r="DH36" s="51" t="n">
        <f aca="false">DH35</f>
        <v>1875</v>
      </c>
      <c r="DI36" s="52" t="n">
        <f aca="false">Y17</f>
        <v>3101.66890145962</v>
      </c>
      <c r="DJ36" s="53" t="n">
        <f aca="false">DI36*0.32</f>
        <v>992.534048467078</v>
      </c>
      <c r="DK36" s="49" t="n">
        <f aca="false">DK35</f>
        <v>1250</v>
      </c>
      <c r="DL36" s="50" t="n">
        <f aca="false">Z17</f>
        <v>4430.98202316374</v>
      </c>
      <c r="DM36" s="49" t="n">
        <f aca="false">DL36*0.32</f>
        <v>1417.9142474124</v>
      </c>
      <c r="DN36" s="51" t="n">
        <f aca="false">DN35</f>
        <v>2500</v>
      </c>
      <c r="DO36" s="52" t="n">
        <f aca="false">AA17</f>
        <v>7089.56197968448</v>
      </c>
      <c r="DP36" s="53" t="n">
        <f aca="false">DO36*0.32</f>
        <v>2268.65983349903</v>
      </c>
      <c r="DQ36" s="49" t="n">
        <f aca="false">DQ35</f>
        <v>2500.08333333333</v>
      </c>
      <c r="DR36" s="50" t="n">
        <f aca="false">AB17</f>
        <v>9748.14193620523</v>
      </c>
      <c r="DS36" s="49" t="n">
        <f aca="false">DR36*0.32</f>
        <v>3119.40541958567</v>
      </c>
      <c r="DU36" s="0" t="n">
        <f aca="false">DU37+1</f>
        <v>1051</v>
      </c>
      <c r="DV36" s="47" t="n">
        <v>2002</v>
      </c>
      <c r="DW36" s="48" t="n">
        <v>3</v>
      </c>
      <c r="DX36" s="49" t="n">
        <f aca="false">BX36*100/FX717</f>
        <v>994.722004821424</v>
      </c>
      <c r="DY36" s="50" t="n">
        <f aca="false">BY36*100/FY717</f>
        <v>2621.1060375444</v>
      </c>
      <c r="DZ36" s="49" t="n">
        <f aca="false">BZ36*100/FY717</f>
        <v>838.753932014207</v>
      </c>
      <c r="EA36" s="51" t="n">
        <f aca="false">CA36*100/FX717</f>
        <v>1221.08502514938</v>
      </c>
      <c r="EB36" s="52" t="n">
        <f aca="false">CB36*100/FY717</f>
        <v>3217.57568070354</v>
      </c>
      <c r="EC36" s="53" t="n">
        <f aca="false">CC36*100/FY717</f>
        <v>1029.62421782513</v>
      </c>
      <c r="ED36" s="49" t="n">
        <f aca="false">CD36*100/FX717</f>
        <v>1632.36431560439</v>
      </c>
      <c r="EE36" s="50" t="n">
        <f aca="false">CE36*100/FY717</f>
        <v>4301.30221545747</v>
      </c>
      <c r="EF36" s="49" t="n">
        <f aca="false">CF36*100/FY717</f>
        <v>1376.41670894639</v>
      </c>
      <c r="EG36" s="51" t="n">
        <f aca="false">CG36*100/FX717</f>
        <v>2442.17005029875</v>
      </c>
      <c r="EH36" s="52" t="n">
        <f aca="false">CH36*100/FY717</f>
        <v>6435.15136140708</v>
      </c>
      <c r="EI36" s="53" t="n">
        <f aca="false">CI36*100/FY717</f>
        <v>2059.24843565026</v>
      </c>
      <c r="EJ36" s="49" t="n">
        <f aca="false">CJ36*100/FX717</f>
        <v>4077.72257745705</v>
      </c>
      <c r="EK36" s="50" t="n">
        <f aca="false">CK36*100/FY717</f>
        <v>10744.8545577541</v>
      </c>
      <c r="EL36" s="49" t="n">
        <f aca="false">CL36*100/FY717</f>
        <v>3438.35345848132</v>
      </c>
      <c r="EM36" s="51" t="n">
        <f aca="false">CM36*100/FX717</f>
        <v>5703.71046995361</v>
      </c>
      <c r="EN36" s="52" t="n">
        <f aca="false">CN36*100/FY717</f>
        <v>15029.3548114325</v>
      </c>
      <c r="EO36" s="53" t="n">
        <f aca="false">CO36*100/FY717</f>
        <v>4809.39353965839</v>
      </c>
      <c r="EP36" s="49" t="n">
        <f aca="false">CP36*100/FX717</f>
        <v>8152.25694336019</v>
      </c>
      <c r="EQ36" s="50" t="n">
        <f aca="false">CQ36*100/FY717</f>
        <v>21481.3081346187</v>
      </c>
      <c r="ER36" s="49" t="n">
        <f aca="false">CR36*100/FY717</f>
        <v>6874.01860307797</v>
      </c>
      <c r="ES36" s="51" t="n">
        <f aca="false">CS36*100/FX717</f>
        <v>12233.1677323712</v>
      </c>
      <c r="ET36" s="52" t="n">
        <f aca="false">CT36*100/FY717</f>
        <v>32234.5636732623</v>
      </c>
      <c r="EU36" s="53" t="n">
        <f aca="false">CU36*100/FY717</f>
        <v>10315.0603754439</v>
      </c>
      <c r="EV36" s="49" t="n">
        <f aca="false">CV36*100/FX717</f>
        <v>15303.4154587911</v>
      </c>
      <c r="EW36" s="50" t="n">
        <f aca="false">CW36*100/FY717</f>
        <v>40324.7082699138</v>
      </c>
      <c r="EX36" s="49" t="n">
        <f aca="false">CX36*100/FY717</f>
        <v>12903.9066463724</v>
      </c>
      <c r="EY36" s="51" t="n">
        <f aca="false">CY36*100/FX717</f>
        <v>15303.4154587911</v>
      </c>
      <c r="EZ36" s="52" t="n">
        <f aca="false">CZ36*100/FY717</f>
        <v>40324.7082699138</v>
      </c>
      <c r="FA36" s="53" t="n">
        <f aca="false">DA36*100/FY717</f>
        <v>12903.9066463724</v>
      </c>
      <c r="FB36" s="0" t="n">
        <f aca="false">FB37+1</f>
        <v>1000</v>
      </c>
      <c r="FC36" s="54" t="n">
        <v>2015</v>
      </c>
      <c r="FD36" s="55" t="n">
        <v>2</v>
      </c>
      <c r="FE36" s="49" t="n">
        <f aca="false">DE36*100/FX870</f>
        <v>1756.69754631948</v>
      </c>
      <c r="FF36" s="50" t="n">
        <f aca="false">DF36*100/FY870</f>
        <v>1873.4069098443</v>
      </c>
      <c r="FG36" s="49" t="n">
        <f aca="false">DG36*100/FX870</f>
        <v>664.225727818874</v>
      </c>
      <c r="FH36" s="51" t="n">
        <f aca="false">DH36*100/FX870</f>
        <v>1756.69754631948</v>
      </c>
      <c r="FI36" s="52" t="n">
        <f aca="false">DI36*100/FY870</f>
        <v>2622.7540178079</v>
      </c>
      <c r="FJ36" s="53" t="n">
        <f aca="false">DJ36*100/FX870</f>
        <v>929.910468043016</v>
      </c>
      <c r="FK36" s="49" t="n">
        <f aca="false">DK36*100/FX870</f>
        <v>1171.13169754632</v>
      </c>
      <c r="FL36" s="50" t="n">
        <f aca="false">DL36*100/FY870</f>
        <v>3746.8138196886</v>
      </c>
      <c r="FM36" s="49" t="n">
        <f aca="false">DM36*100/FX870</f>
        <v>1328.45145563775</v>
      </c>
      <c r="FN36" s="56" t="n">
        <f aca="false">DN36*100/FX870</f>
        <v>2342.26339509264</v>
      </c>
      <c r="FO36" s="52" t="n">
        <f aca="false">DO36*100/FY870</f>
        <v>5994.8942835147</v>
      </c>
      <c r="FP36" s="53" t="n">
        <f aca="false">DP36*100/FX870</f>
        <v>2125.51955356869</v>
      </c>
      <c r="FQ36" s="49" t="n">
        <f aca="false">DQ36*100/FX870</f>
        <v>2342.34147053914</v>
      </c>
      <c r="FR36" s="50" t="n">
        <f aca="false">DR36*100/FY870</f>
        <v>8242.9747473408</v>
      </c>
      <c r="FS36" s="49" t="n">
        <f aca="false">DS36*100/FX870</f>
        <v>2922.58765149963</v>
      </c>
      <c r="FV36" s="35" t="n">
        <f aca="false">FV48-1</f>
        <v>1945</v>
      </c>
      <c r="FW36" s="35" t="n">
        <v>1.17079147674521E-012</v>
      </c>
      <c r="FX36" s="35" t="n">
        <f aca="false">FW36*100/204.803696158069</f>
        <v>5.71665208542713E-013</v>
      </c>
      <c r="FY36" s="35"/>
      <c r="FZ36" s="35"/>
      <c r="GB36" s="13"/>
    </row>
    <row r="37" customFormat="false" ht="15" hidden="false" customHeight="false" outlineLevel="0" collapsed="false">
      <c r="C37" s="0" t="s">
        <v>207</v>
      </c>
      <c r="D37" s="0" t="n">
        <v>1435.93</v>
      </c>
      <c r="E37" s="0" t="n">
        <v>2010.29</v>
      </c>
      <c r="F37" s="0" t="n">
        <v>2871.86</v>
      </c>
      <c r="G37" s="0" t="n">
        <v>4594.97</v>
      </c>
      <c r="H37" s="0" t="n">
        <v>6318.08</v>
      </c>
      <c r="O37" s="0" t="n">
        <f aca="false">D37/Q14</f>
        <v>0.347825981638931</v>
      </c>
      <c r="P37" s="0" t="n">
        <f aca="false">E37/R14</f>
        <v>0.347823905377862</v>
      </c>
      <c r="Q37" s="0" t="n">
        <f aca="false">F37/S14</f>
        <v>0.347825981638931</v>
      </c>
      <c r="R37" s="0" t="n">
        <f aca="false">G37/T14</f>
        <v>0.347825527456822</v>
      </c>
      <c r="S37" s="0" t="n">
        <f aca="false">H37/U14</f>
        <v>0.347825321010409</v>
      </c>
      <c r="BV37" s="54" t="n">
        <f aca="false">BV33+1</f>
        <v>2002</v>
      </c>
      <c r="BW37" s="55" t="n">
        <f aca="false">BW33</f>
        <v>4</v>
      </c>
      <c r="BX37" s="49" t="n">
        <f aca="false">BY37</f>
        <v>312</v>
      </c>
      <c r="BY37" s="50" t="n">
        <f aca="false">BY36</f>
        <v>312</v>
      </c>
      <c r="BZ37" s="49" t="n">
        <f aca="false">BY37*0.32</f>
        <v>99.84</v>
      </c>
      <c r="CA37" s="51" t="n">
        <f aca="false">CB37</f>
        <v>383</v>
      </c>
      <c r="CB37" s="52" t="n">
        <f aca="false">CB36</f>
        <v>383</v>
      </c>
      <c r="CC37" s="53" t="n">
        <f aca="false">CB37*0.32</f>
        <v>122.56</v>
      </c>
      <c r="CD37" s="49" t="n">
        <f aca="false">CE37</f>
        <v>512</v>
      </c>
      <c r="CE37" s="50" t="n">
        <f aca="false">CE36</f>
        <v>512</v>
      </c>
      <c r="CF37" s="49" t="n">
        <f aca="false">CE37*0.32</f>
        <v>163.84</v>
      </c>
      <c r="CG37" s="51" t="n">
        <f aca="false">CH37</f>
        <v>766</v>
      </c>
      <c r="CH37" s="52" t="n">
        <f aca="false">CH36</f>
        <v>766</v>
      </c>
      <c r="CI37" s="53" t="n">
        <f aca="false">CH37*0.32</f>
        <v>245.12</v>
      </c>
      <c r="CJ37" s="49" t="n">
        <f aca="false">CK37</f>
        <v>1279</v>
      </c>
      <c r="CK37" s="50" t="n">
        <f aca="false">CK36</f>
        <v>1279</v>
      </c>
      <c r="CL37" s="49" t="n">
        <f aca="false">CK37*0.32</f>
        <v>409.28</v>
      </c>
      <c r="CM37" s="51" t="n">
        <f aca="false">CN37</f>
        <v>1789</v>
      </c>
      <c r="CN37" s="52" t="n">
        <f aca="false">CN36</f>
        <v>1789</v>
      </c>
      <c r="CO37" s="53" t="n">
        <f aca="false">CN37*0.32</f>
        <v>572.48</v>
      </c>
      <c r="CP37" s="49" t="n">
        <f aca="false">CQ37</f>
        <v>2557</v>
      </c>
      <c r="CQ37" s="50" t="n">
        <f aca="false">CQ36</f>
        <v>2557</v>
      </c>
      <c r="CR37" s="49" t="n">
        <f aca="false">CQ37*0.32</f>
        <v>818.24</v>
      </c>
      <c r="CS37" s="51" t="n">
        <f aca="false">CT37</f>
        <v>3837</v>
      </c>
      <c r="CT37" s="52" t="n">
        <f aca="false">CT36</f>
        <v>3837</v>
      </c>
      <c r="CU37" s="53" t="n">
        <f aca="false">CT37*0.32</f>
        <v>1227.84</v>
      </c>
      <c r="CV37" s="49" t="n">
        <f aca="false">CW37</f>
        <v>4800</v>
      </c>
      <c r="CW37" s="50" t="n">
        <f aca="false">CW36</f>
        <v>4800</v>
      </c>
      <c r="CX37" s="49" t="n">
        <f aca="false">CW37*0.32</f>
        <v>1536</v>
      </c>
      <c r="CY37" s="51" t="n">
        <f aca="false">CZ37</f>
        <v>4800</v>
      </c>
      <c r="CZ37" s="52" t="n">
        <f aca="false">CZ36</f>
        <v>4800</v>
      </c>
      <c r="DA37" s="53" t="n">
        <f aca="false">CZ37*0.32</f>
        <v>1536</v>
      </c>
      <c r="DC37" s="47" t="n">
        <f aca="false">DC33+1</f>
        <v>2015</v>
      </c>
      <c r="DD37" s="48" t="n">
        <f aca="false">DD33</f>
        <v>3</v>
      </c>
      <c r="DE37" s="49" t="n">
        <f aca="false">DE36</f>
        <v>1875</v>
      </c>
      <c r="DF37" s="50" t="n">
        <f aca="false">DF36</f>
        <v>2215.49101158187</v>
      </c>
      <c r="DG37" s="49" t="n">
        <f aca="false">DF37*0.32</f>
        <v>708.957123706198</v>
      </c>
      <c r="DH37" s="51" t="n">
        <f aca="false">DH36</f>
        <v>1875</v>
      </c>
      <c r="DI37" s="52" t="n">
        <f aca="false">DI36</f>
        <v>3101.66890145962</v>
      </c>
      <c r="DJ37" s="53" t="n">
        <f aca="false">DI37*0.32</f>
        <v>992.534048467078</v>
      </c>
      <c r="DK37" s="49" t="n">
        <f aca="false">DK36</f>
        <v>1250</v>
      </c>
      <c r="DL37" s="50" t="n">
        <f aca="false">DL36</f>
        <v>4430.98202316374</v>
      </c>
      <c r="DM37" s="49" t="n">
        <f aca="false">DL37*0.32</f>
        <v>1417.9142474124</v>
      </c>
      <c r="DN37" s="51" t="n">
        <f aca="false">DN36</f>
        <v>2500</v>
      </c>
      <c r="DO37" s="52" t="n">
        <f aca="false">DO36</f>
        <v>7089.56197968448</v>
      </c>
      <c r="DP37" s="53" t="n">
        <f aca="false">DO37*0.32</f>
        <v>2268.65983349903</v>
      </c>
      <c r="DQ37" s="49" t="n">
        <f aca="false">DQ36</f>
        <v>2500.08333333333</v>
      </c>
      <c r="DR37" s="50" t="n">
        <f aca="false">DR36</f>
        <v>9748.14193620523</v>
      </c>
      <c r="DS37" s="49" t="n">
        <f aca="false">DR37*0.32</f>
        <v>3119.40541958567</v>
      </c>
      <c r="DU37" s="0" t="n">
        <f aca="false">DU38+1</f>
        <v>1050</v>
      </c>
      <c r="DV37" s="54" t="n">
        <v>2002</v>
      </c>
      <c r="DW37" s="55" t="n">
        <v>4</v>
      </c>
      <c r="DX37" s="49" t="n">
        <f aca="false">BX37*100/FX720</f>
        <v>974.363421795021</v>
      </c>
      <c r="DY37" s="50" t="n">
        <f aca="false">BY37*100/FY720</f>
        <v>2621.1060375444</v>
      </c>
      <c r="DZ37" s="49" t="n">
        <f aca="false">BZ37*100/FY720</f>
        <v>838.753932014207</v>
      </c>
      <c r="EA37" s="51" t="n">
        <f aca="false">CA37*100/FX720</f>
        <v>1196.09355944709</v>
      </c>
      <c r="EB37" s="52" t="n">
        <f aca="false">CB37*100/FY720</f>
        <v>3217.57568070354</v>
      </c>
      <c r="EC37" s="53" t="n">
        <f aca="false">CC37*100/FY720</f>
        <v>1029.62421782513</v>
      </c>
      <c r="ED37" s="49" t="n">
        <f aca="false">CD37*100/FX720</f>
        <v>1598.95535884311</v>
      </c>
      <c r="EE37" s="50" t="n">
        <f aca="false">CE37*100/FY720</f>
        <v>4301.30221545747</v>
      </c>
      <c r="EF37" s="49" t="n">
        <f aca="false">CF37*100/FY720</f>
        <v>1376.41670894639</v>
      </c>
      <c r="EG37" s="51" t="n">
        <f aca="false">CG37*100/FX720</f>
        <v>2392.18711889419</v>
      </c>
      <c r="EH37" s="52" t="n">
        <f aca="false">CH37*100/FY720</f>
        <v>6435.15136140708</v>
      </c>
      <c r="EI37" s="53" t="n">
        <f aca="false">CI37*100/FY720</f>
        <v>2059.24843565026</v>
      </c>
      <c r="EJ37" s="49" t="n">
        <f aca="false">CJ37*100/FX720</f>
        <v>3994.26543742254</v>
      </c>
      <c r="EK37" s="50" t="n">
        <f aca="false">CK37*100/FY720</f>
        <v>10744.8545577541</v>
      </c>
      <c r="EL37" s="49" t="n">
        <f aca="false">CL37*100/FY720</f>
        <v>3438.35345848132</v>
      </c>
      <c r="EM37" s="51" t="n">
        <f aca="false">CM37*100/FX720</f>
        <v>5586.97487689517</v>
      </c>
      <c r="EN37" s="52" t="n">
        <f aca="false">CN37*100/FY720</f>
        <v>15029.3548114325</v>
      </c>
      <c r="EO37" s="53" t="n">
        <f aca="false">CO37*100/FY720</f>
        <v>4809.39353965839</v>
      </c>
      <c r="EP37" s="49" t="n">
        <f aca="false">CP37*100/FX720</f>
        <v>7985.40791515984</v>
      </c>
      <c r="EQ37" s="50" t="n">
        <f aca="false">CQ37*100/FY720</f>
        <v>21481.3081346187</v>
      </c>
      <c r="ER37" s="49" t="n">
        <f aca="false">CR37*100/FY720</f>
        <v>6874.01860307797</v>
      </c>
      <c r="ES37" s="51" t="n">
        <f aca="false">CS37*100/FX720</f>
        <v>11982.7963122676</v>
      </c>
      <c r="ET37" s="52" t="n">
        <f aca="false">CT37*100/FY720</f>
        <v>32234.5636732623</v>
      </c>
      <c r="EU37" s="53" t="n">
        <f aca="false">CU37*100/FY720</f>
        <v>10315.0603754439</v>
      </c>
      <c r="EV37" s="49" t="n">
        <f aca="false">CV37*100/FX720</f>
        <v>14990.2064891542</v>
      </c>
      <c r="EW37" s="50" t="n">
        <f aca="false">CW37*100/FY720</f>
        <v>40324.7082699138</v>
      </c>
      <c r="EX37" s="49" t="n">
        <f aca="false">CX37*100/FY720</f>
        <v>12903.9066463724</v>
      </c>
      <c r="EY37" s="51" t="n">
        <f aca="false">CY37*100/FX720</f>
        <v>14990.2064891542</v>
      </c>
      <c r="EZ37" s="52" t="n">
        <f aca="false">CZ37*100/FY720</f>
        <v>40324.7082699138</v>
      </c>
      <c r="FA37" s="53" t="n">
        <f aca="false">DA37*100/FY720</f>
        <v>12903.9066463724</v>
      </c>
      <c r="FB37" s="0" t="n">
        <f aca="false">FB38+1</f>
        <v>999</v>
      </c>
      <c r="FC37" s="47" t="n">
        <v>2015</v>
      </c>
      <c r="FD37" s="48" t="n">
        <v>3</v>
      </c>
      <c r="FE37" s="49" t="n">
        <f aca="false">DE37*100/FX873</f>
        <v>1697.06925743771</v>
      </c>
      <c r="FF37" s="50" t="n">
        <f aca="false">DF37*100/FY873</f>
        <v>1873.4069098443</v>
      </c>
      <c r="FG37" s="49" t="n">
        <f aca="false">DG37*100/FX873</f>
        <v>641.679647724405</v>
      </c>
      <c r="FH37" s="51" t="n">
        <f aca="false">DH37*100/FX873</f>
        <v>1697.06925743771</v>
      </c>
      <c r="FI37" s="52" t="n">
        <f aca="false">DI37*100/FY873</f>
        <v>2622.7540178079</v>
      </c>
      <c r="FJ37" s="53" t="n">
        <f aca="false">DJ37*100/FX873</f>
        <v>898.346144327291</v>
      </c>
      <c r="FK37" s="49" t="n">
        <f aca="false">DK37*100/FX873</f>
        <v>1131.37950495847</v>
      </c>
      <c r="FL37" s="50" t="n">
        <f aca="false">DL37*100/FY873</f>
        <v>3746.8138196886</v>
      </c>
      <c r="FM37" s="49" t="n">
        <f aca="false">DM37*100/FX873</f>
        <v>1283.35929544881</v>
      </c>
      <c r="FN37" s="56" t="n">
        <f aca="false">DN37*100/FX873</f>
        <v>2262.75900991695</v>
      </c>
      <c r="FO37" s="52" t="n">
        <f aca="false">DO37*100/FY873</f>
        <v>5994.8942835147</v>
      </c>
      <c r="FP37" s="53" t="n">
        <f aca="false">DP37*100/FX873</f>
        <v>2053.37219147466</v>
      </c>
      <c r="FQ37" s="49" t="n">
        <f aca="false">DQ37*100/FX873</f>
        <v>2262.83443521728</v>
      </c>
      <c r="FR37" s="50" t="n">
        <f aca="false">DR37*100/FY873</f>
        <v>8242.9747473408</v>
      </c>
      <c r="FS37" s="49" t="n">
        <f aca="false">DS37*100/FX873</f>
        <v>2823.38508750051</v>
      </c>
      <c r="FV37" s="57" t="n">
        <f aca="false">FV49-1</f>
        <v>1945</v>
      </c>
      <c r="FW37" s="57" t="n">
        <v>1.19658706073361E-012</v>
      </c>
      <c r="FX37" s="57" t="n">
        <f aca="false">FW37*100/204.803696158069</f>
        <v>5.84260481222016E-013</v>
      </c>
      <c r="FY37" s="57"/>
      <c r="FZ37" s="57"/>
      <c r="GB37" s="13"/>
    </row>
    <row r="38" customFormat="false" ht="15" hidden="false" customHeight="false" outlineLevel="0" collapsed="false">
      <c r="C38" s="0" t="s">
        <v>151</v>
      </c>
      <c r="D38" s="0" t="n">
        <f aca="false">D37*1.1131</f>
        <v>1598.333683</v>
      </c>
      <c r="E38" s="0" t="n">
        <f aca="false">E37*1.1131</f>
        <v>2237.653799</v>
      </c>
      <c r="F38" s="0" t="n">
        <f aca="false">F37*1.1131</f>
        <v>3196.667366</v>
      </c>
      <c r="G38" s="0" t="n">
        <f aca="false">G37*1.1131</f>
        <v>5114.661107</v>
      </c>
      <c r="H38" s="0" t="n">
        <f aca="false">H37*1.1131</f>
        <v>7032.654848</v>
      </c>
      <c r="O38" s="0" t="n">
        <f aca="false">D38/Q15</f>
        <v>0.347825532274503</v>
      </c>
      <c r="P38" s="0" t="n">
        <f aca="false">E38/R15</f>
        <v>0.347823456016116</v>
      </c>
      <c r="Q38" s="0" t="n">
        <f aca="false">F38/S15</f>
        <v>0.347825532274503</v>
      </c>
      <c r="R38" s="0" t="n">
        <f aca="false">G38/T15</f>
        <v>0.347825078092981</v>
      </c>
      <c r="S38" s="0" t="n">
        <f aca="false">H38/U15</f>
        <v>0.347824871646834</v>
      </c>
      <c r="BV38" s="47" t="n">
        <f aca="false">BV34+1</f>
        <v>2003</v>
      </c>
      <c r="BW38" s="48" t="n">
        <f aca="false">BW34</f>
        <v>1</v>
      </c>
      <c r="BX38" s="49" t="n">
        <f aca="false">BY38</f>
        <v>312</v>
      </c>
      <c r="BY38" s="50" t="n">
        <f aca="false">BY37</f>
        <v>312</v>
      </c>
      <c r="BZ38" s="49" t="n">
        <f aca="false">BY38*0.32</f>
        <v>99.84</v>
      </c>
      <c r="CA38" s="51" t="n">
        <f aca="false">CB38</f>
        <v>383</v>
      </c>
      <c r="CB38" s="52" t="n">
        <f aca="false">CB37</f>
        <v>383</v>
      </c>
      <c r="CC38" s="53" t="n">
        <f aca="false">CB38*0.32</f>
        <v>122.56</v>
      </c>
      <c r="CD38" s="49" t="n">
        <f aca="false">CE38</f>
        <v>512</v>
      </c>
      <c r="CE38" s="50" t="n">
        <f aca="false">CE37</f>
        <v>512</v>
      </c>
      <c r="CF38" s="49" t="n">
        <f aca="false">CE38*0.32</f>
        <v>163.84</v>
      </c>
      <c r="CG38" s="51" t="n">
        <f aca="false">CH38</f>
        <v>766</v>
      </c>
      <c r="CH38" s="52" t="n">
        <f aca="false">CH37</f>
        <v>766</v>
      </c>
      <c r="CI38" s="53" t="n">
        <f aca="false">CH38*0.32</f>
        <v>245.12</v>
      </c>
      <c r="CJ38" s="49" t="n">
        <f aca="false">CK38</f>
        <v>1279</v>
      </c>
      <c r="CK38" s="50" t="n">
        <f aca="false">CK37</f>
        <v>1279</v>
      </c>
      <c r="CL38" s="49" t="n">
        <f aca="false">CK38*0.32</f>
        <v>409.28</v>
      </c>
      <c r="CM38" s="51" t="n">
        <f aca="false">CN38</f>
        <v>1789</v>
      </c>
      <c r="CN38" s="52" t="n">
        <f aca="false">CN37</f>
        <v>1789</v>
      </c>
      <c r="CO38" s="53" t="n">
        <f aca="false">CN38*0.32</f>
        <v>572.48</v>
      </c>
      <c r="CP38" s="49" t="n">
        <f aca="false">CQ38</f>
        <v>2557</v>
      </c>
      <c r="CQ38" s="50" t="n">
        <f aca="false">CQ37</f>
        <v>2557</v>
      </c>
      <c r="CR38" s="49" t="n">
        <f aca="false">CQ38*0.32</f>
        <v>818.24</v>
      </c>
      <c r="CS38" s="51" t="n">
        <f aca="false">CT38</f>
        <v>3837</v>
      </c>
      <c r="CT38" s="52" t="n">
        <f aca="false">CT37</f>
        <v>3837</v>
      </c>
      <c r="CU38" s="53" t="n">
        <f aca="false">CT38*0.32</f>
        <v>1227.84</v>
      </c>
      <c r="CV38" s="49" t="n">
        <f aca="false">CW38</f>
        <v>4800</v>
      </c>
      <c r="CW38" s="50" t="n">
        <f aca="false">CW37</f>
        <v>4800</v>
      </c>
      <c r="CX38" s="49" t="n">
        <f aca="false">CW38*0.32</f>
        <v>1536</v>
      </c>
      <c r="CY38" s="51" t="n">
        <f aca="false">CZ38</f>
        <v>4800</v>
      </c>
      <c r="CZ38" s="52" t="n">
        <f aca="false">CZ37</f>
        <v>4800</v>
      </c>
      <c r="DA38" s="53" t="n">
        <f aca="false">CZ38*0.32</f>
        <v>1536</v>
      </c>
      <c r="DC38" s="54" t="n">
        <f aca="false">DC34+1</f>
        <v>2015</v>
      </c>
      <c r="DD38" s="55" t="n">
        <f aca="false">DD34</f>
        <v>4</v>
      </c>
      <c r="DE38" s="49" t="n">
        <f aca="false">DE37</f>
        <v>1875</v>
      </c>
      <c r="DF38" s="50" t="n">
        <f aca="false">X18</f>
        <v>2492.20583892844</v>
      </c>
      <c r="DG38" s="49" t="n">
        <f aca="false">DF38*0.32</f>
        <v>797.505868457101</v>
      </c>
      <c r="DH38" s="51" t="n">
        <f aca="false">DH37</f>
        <v>1875</v>
      </c>
      <c r="DI38" s="52" t="n">
        <f aca="false">Y18</f>
        <v>3489.06734725193</v>
      </c>
      <c r="DJ38" s="53" t="n">
        <f aca="false">DI38*0.32</f>
        <v>1116.50155112062</v>
      </c>
      <c r="DK38" s="49" t="n">
        <f aca="false">DK37</f>
        <v>1250</v>
      </c>
      <c r="DL38" s="50" t="n">
        <f aca="false">Z18</f>
        <v>4984.41167785689</v>
      </c>
      <c r="DM38" s="49" t="n">
        <f aca="false">DL38*0.32</f>
        <v>1595.0117369142</v>
      </c>
      <c r="DN38" s="51" t="n">
        <f aca="false">DN37</f>
        <v>2500</v>
      </c>
      <c r="DO38" s="52" t="n">
        <f aca="false">AA18</f>
        <v>7975.04827094708</v>
      </c>
      <c r="DP38" s="53" t="n">
        <f aca="false">DO38*0.32</f>
        <v>2552.01544670307</v>
      </c>
      <c r="DQ38" s="49" t="n">
        <f aca="false">DQ37</f>
        <v>2500.08333333333</v>
      </c>
      <c r="DR38" s="50" t="n">
        <f aca="false">AB18</f>
        <v>10965.6848640373</v>
      </c>
      <c r="DS38" s="49" t="n">
        <f aca="false">DR38*0.32</f>
        <v>3509.01915649194</v>
      </c>
      <c r="DU38" s="0" t="n">
        <f aca="false">DU39+1</f>
        <v>1049</v>
      </c>
      <c r="DV38" s="47" t="n">
        <v>2003</v>
      </c>
      <c r="DW38" s="48" t="n">
        <v>1</v>
      </c>
      <c r="DX38" s="49" t="n">
        <f aca="false">BX38*100/FX723</f>
        <v>954.476315400344</v>
      </c>
      <c r="DY38" s="50" t="n">
        <f aca="false">BY38*100/FY723</f>
        <v>2621.1060375444</v>
      </c>
      <c r="DZ38" s="49" t="n">
        <f aca="false">BZ38*100/FY723</f>
        <v>838.753932014207</v>
      </c>
      <c r="EA38" s="51" t="n">
        <f aca="false">CA38*100/FX723</f>
        <v>1171.68086153311</v>
      </c>
      <c r="EB38" s="52" t="n">
        <f aca="false">CB38*100/FY723</f>
        <v>3217.57568070354</v>
      </c>
      <c r="EC38" s="53" t="n">
        <f aca="false">CC38*100/FY723</f>
        <v>1029.62421782513</v>
      </c>
      <c r="ED38" s="49" t="n">
        <f aca="false">CD38*100/FX723</f>
        <v>1566.32010732364</v>
      </c>
      <c r="EE38" s="50" t="n">
        <f aca="false">CE38*100/FY723</f>
        <v>4301.30221545747</v>
      </c>
      <c r="EF38" s="49" t="n">
        <f aca="false">CF38*100/FY723</f>
        <v>1376.41670894639</v>
      </c>
      <c r="EG38" s="51" t="n">
        <f aca="false">CG38*100/FX723</f>
        <v>2343.36172306623</v>
      </c>
      <c r="EH38" s="52" t="n">
        <f aca="false">CH38*100/FY723</f>
        <v>6435.15136140708</v>
      </c>
      <c r="EI38" s="53" t="n">
        <f aca="false">CI38*100/FY723</f>
        <v>2059.24843565026</v>
      </c>
      <c r="EJ38" s="49" t="n">
        <f aca="false">CJ38*100/FX723</f>
        <v>3912.74104934949</v>
      </c>
      <c r="EK38" s="50" t="n">
        <f aca="false">CK38*100/FY723</f>
        <v>10744.8545577541</v>
      </c>
      <c r="EL38" s="49" t="n">
        <f aca="false">CL38*100/FY723</f>
        <v>3438.35345848132</v>
      </c>
      <c r="EM38" s="51" t="n">
        <f aca="false">CM38*100/FX723</f>
        <v>5472.94271875389</v>
      </c>
      <c r="EN38" s="52" t="n">
        <f aca="false">CN38*100/FY723</f>
        <v>15029.3548114325</v>
      </c>
      <c r="EO38" s="53" t="n">
        <f aca="false">CO38*100/FY723</f>
        <v>4809.39353965839</v>
      </c>
      <c r="EP38" s="49" t="n">
        <f aca="false">CP38*100/FX723</f>
        <v>7822.42287973936</v>
      </c>
      <c r="EQ38" s="50" t="n">
        <f aca="false">CQ38*100/FY723</f>
        <v>21481.3081346187</v>
      </c>
      <c r="ER38" s="49" t="n">
        <f aca="false">CR38*100/FY723</f>
        <v>6874.01860307797</v>
      </c>
      <c r="ES38" s="51" t="n">
        <f aca="false">CS38*100/FX723</f>
        <v>11738.2231480485</v>
      </c>
      <c r="ET38" s="52" t="n">
        <f aca="false">CT38*100/FY723</f>
        <v>32234.5636732623</v>
      </c>
      <c r="EU38" s="53" t="n">
        <f aca="false">CU38*100/FY723</f>
        <v>10315.0603754439</v>
      </c>
      <c r="EV38" s="49" t="n">
        <f aca="false">CV38*100/FX723</f>
        <v>14684.2510061591</v>
      </c>
      <c r="EW38" s="50" t="n">
        <f aca="false">CW38*100/FY723</f>
        <v>40324.7082699138</v>
      </c>
      <c r="EX38" s="49" t="n">
        <f aca="false">CX38*100/FY723</f>
        <v>12903.9066463724</v>
      </c>
      <c r="EY38" s="51" t="n">
        <f aca="false">CY38*100/FX723</f>
        <v>14684.2510061591</v>
      </c>
      <c r="EZ38" s="52" t="n">
        <f aca="false">CZ38*100/FY723</f>
        <v>40324.7082699138</v>
      </c>
      <c r="FA38" s="53" t="n">
        <f aca="false">DA38*100/FY723</f>
        <v>12903.9066463724</v>
      </c>
      <c r="FB38" s="0" t="n">
        <f aca="false">FB39+1</f>
        <v>998</v>
      </c>
      <c r="FC38" s="54" t="n">
        <v>2015</v>
      </c>
      <c r="FD38" s="55" t="n">
        <v>4</v>
      </c>
      <c r="FE38" s="49" t="n">
        <f aca="false">DE38*100/FX876</f>
        <v>1619.27711177046</v>
      </c>
      <c r="FF38" s="50" t="n">
        <f aca="false">DF38*100/FY876</f>
        <v>1873.4069098443</v>
      </c>
      <c r="FG38" s="49" t="n">
        <f aca="false">DG38*100/FX876</f>
        <v>688.737599624108</v>
      </c>
      <c r="FH38" s="51" t="n">
        <f aca="false">DH38*100/FX876</f>
        <v>1619.27711177046</v>
      </c>
      <c r="FI38" s="52" t="n">
        <f aca="false">DI38*100/FY876</f>
        <v>2622.7540178079</v>
      </c>
      <c r="FJ38" s="53" t="n">
        <f aca="false">DJ38*100/FX876</f>
        <v>964.226883725776</v>
      </c>
      <c r="FK38" s="49" t="n">
        <f aca="false">DK38*100/FX876</f>
        <v>1079.51807451364</v>
      </c>
      <c r="FL38" s="50" t="n">
        <f aca="false">DL38*100/FY876</f>
        <v>3746.8138196886</v>
      </c>
      <c r="FM38" s="49" t="n">
        <f aca="false">DM38*100/FX876</f>
        <v>1377.47519924822</v>
      </c>
      <c r="FN38" s="56" t="n">
        <f aca="false">DN38*100/FX876</f>
        <v>2159.03614902728</v>
      </c>
      <c r="FO38" s="52" t="n">
        <f aca="false">DO38*100/FY876</f>
        <v>5994.8942835147</v>
      </c>
      <c r="FP38" s="53" t="n">
        <f aca="false">DP38*100/FX876</f>
        <v>2203.95744092316</v>
      </c>
      <c r="FQ38" s="49" t="n">
        <f aca="false">DQ38*100/FX876</f>
        <v>2159.10811689891</v>
      </c>
      <c r="FR38" s="50" t="n">
        <f aca="false">DR38*100/FY876</f>
        <v>8242.97474734083</v>
      </c>
      <c r="FS38" s="49" t="n">
        <f aca="false">DS38*100/FX876</f>
        <v>3030.43968259811</v>
      </c>
      <c r="FV38" s="12" t="n">
        <f aca="false">FV50-1</f>
        <v>1946</v>
      </c>
      <c r="FW38" s="12" t="n">
        <v>1.28053453926233E-012</v>
      </c>
      <c r="FX38" s="12" t="n">
        <f aca="false">FW38*100/204.803696158069</f>
        <v>6.25249721213041E-013</v>
      </c>
      <c r="FY38" s="12"/>
      <c r="FZ38" s="12"/>
      <c r="GB38" s="13"/>
    </row>
    <row r="39" customFormat="false" ht="15" hidden="false" customHeight="false" outlineLevel="0" collapsed="false">
      <c r="C39" s="0" t="s">
        <v>156</v>
      </c>
      <c r="D39" s="0" t="n">
        <f aca="false">D38*1.1721</f>
        <v>1873.4069098443</v>
      </c>
      <c r="E39" s="0" t="n">
        <f aca="false">E38*1.1721</f>
        <v>2622.7540178079</v>
      </c>
      <c r="F39" s="0" t="n">
        <f aca="false">F38*1.1721</f>
        <v>3746.8138196886</v>
      </c>
      <c r="G39" s="0" t="n">
        <f aca="false">G38*1.1721</f>
        <v>5994.8942835147</v>
      </c>
      <c r="H39" s="0" t="n">
        <f aca="false">H38*1.1721</f>
        <v>8242.9747473408</v>
      </c>
      <c r="O39" s="0" t="n">
        <f aca="false">D39/Q16</f>
        <v>0.347825755394825</v>
      </c>
      <c r="P39" s="0" t="n">
        <f aca="false">E39/R16</f>
        <v>0.347823679135107</v>
      </c>
      <c r="Q39" s="0" t="n">
        <f aca="false">F39/S16</f>
        <v>0.347825755394825</v>
      </c>
      <c r="R39" s="0" t="n">
        <f aca="false">G39/T16</f>
        <v>0.347825301213012</v>
      </c>
      <c r="S39" s="0" t="n">
        <f aca="false">H39/U16</f>
        <v>0.347825094766733</v>
      </c>
      <c r="BV39" s="54" t="n">
        <f aca="false">BV35+1</f>
        <v>2003</v>
      </c>
      <c r="BW39" s="55" t="n">
        <f aca="false">BW35</f>
        <v>2</v>
      </c>
      <c r="BX39" s="49" t="n">
        <f aca="false">BY39</f>
        <v>312</v>
      </c>
      <c r="BY39" s="50" t="n">
        <f aca="false">BY38</f>
        <v>312</v>
      </c>
      <c r="BZ39" s="49" t="n">
        <f aca="false">BY39*0.32</f>
        <v>99.84</v>
      </c>
      <c r="CA39" s="51" t="n">
        <f aca="false">CB39</f>
        <v>383</v>
      </c>
      <c r="CB39" s="52" t="n">
        <f aca="false">CB38</f>
        <v>383</v>
      </c>
      <c r="CC39" s="53" t="n">
        <f aca="false">CB39*0.32</f>
        <v>122.56</v>
      </c>
      <c r="CD39" s="49" t="n">
        <f aca="false">CE39</f>
        <v>512</v>
      </c>
      <c r="CE39" s="50" t="n">
        <f aca="false">CE38</f>
        <v>512</v>
      </c>
      <c r="CF39" s="49" t="n">
        <f aca="false">CE39*0.32</f>
        <v>163.84</v>
      </c>
      <c r="CG39" s="51" t="n">
        <f aca="false">CH39</f>
        <v>766</v>
      </c>
      <c r="CH39" s="52" t="n">
        <f aca="false">CH38</f>
        <v>766</v>
      </c>
      <c r="CI39" s="53" t="n">
        <f aca="false">CH39*0.32</f>
        <v>245.12</v>
      </c>
      <c r="CJ39" s="49" t="n">
        <f aca="false">CK39</f>
        <v>1279</v>
      </c>
      <c r="CK39" s="50" t="n">
        <f aca="false">CK38</f>
        <v>1279</v>
      </c>
      <c r="CL39" s="49" t="n">
        <f aca="false">CK39*0.32</f>
        <v>409.28</v>
      </c>
      <c r="CM39" s="51" t="n">
        <f aca="false">CN39</f>
        <v>1789</v>
      </c>
      <c r="CN39" s="52" t="n">
        <f aca="false">CN38</f>
        <v>1789</v>
      </c>
      <c r="CO39" s="53" t="n">
        <f aca="false">CN39*0.32</f>
        <v>572.48</v>
      </c>
      <c r="CP39" s="49" t="n">
        <f aca="false">CQ39</f>
        <v>2557</v>
      </c>
      <c r="CQ39" s="50" t="n">
        <f aca="false">CQ38</f>
        <v>2557</v>
      </c>
      <c r="CR39" s="49" t="n">
        <f aca="false">CQ39*0.32</f>
        <v>818.24</v>
      </c>
      <c r="CS39" s="51" t="n">
        <f aca="false">CT39</f>
        <v>3837</v>
      </c>
      <c r="CT39" s="52" t="n">
        <f aca="false">CT38</f>
        <v>3837</v>
      </c>
      <c r="CU39" s="53" t="n">
        <f aca="false">CT39*0.32</f>
        <v>1227.84</v>
      </c>
      <c r="CV39" s="49" t="n">
        <f aca="false">CW39</f>
        <v>4800</v>
      </c>
      <c r="CW39" s="50" t="n">
        <f aca="false">CW38</f>
        <v>4800</v>
      </c>
      <c r="CX39" s="49" t="n">
        <f aca="false">CW39*0.32</f>
        <v>1536</v>
      </c>
      <c r="CY39" s="51" t="n">
        <f aca="false">CZ39</f>
        <v>4800</v>
      </c>
      <c r="CZ39" s="52" t="n">
        <f aca="false">CZ38</f>
        <v>4800</v>
      </c>
      <c r="DA39" s="53" t="n">
        <f aca="false">CZ39*0.32</f>
        <v>1536</v>
      </c>
      <c r="DC39" s="47" t="n">
        <f aca="false">DC35+1</f>
        <v>2016</v>
      </c>
      <c r="DD39" s="48" t="n">
        <f aca="false">DD35</f>
        <v>1</v>
      </c>
      <c r="DE39" s="49" t="n">
        <f aca="false">DE38</f>
        <v>1875</v>
      </c>
      <c r="DF39" s="50" t="n">
        <f aca="false">DF38</f>
        <v>2492.20583892844</v>
      </c>
      <c r="DG39" s="49" t="n">
        <f aca="false">DF39*0.32</f>
        <v>797.505868457101</v>
      </c>
      <c r="DH39" s="51" t="n">
        <f aca="false">DH38</f>
        <v>1875</v>
      </c>
      <c r="DI39" s="52" t="n">
        <f aca="false">DI38</f>
        <v>3489.06734725193</v>
      </c>
      <c r="DJ39" s="53" t="n">
        <f aca="false">DI39*0.32</f>
        <v>1116.50155112062</v>
      </c>
      <c r="DK39" s="49" t="n">
        <f aca="false">DK38</f>
        <v>1250</v>
      </c>
      <c r="DL39" s="50" t="n">
        <f aca="false">DL38</f>
        <v>4984.41167785689</v>
      </c>
      <c r="DM39" s="49" t="n">
        <f aca="false">DL39*0.32</f>
        <v>1595.0117369142</v>
      </c>
      <c r="DN39" s="51" t="n">
        <f aca="false">DN38</f>
        <v>2500</v>
      </c>
      <c r="DO39" s="52" t="n">
        <f aca="false">DO38</f>
        <v>7975.04827094708</v>
      </c>
      <c r="DP39" s="53" t="n">
        <f aca="false">DO39*0.32</f>
        <v>2552.01544670307</v>
      </c>
      <c r="DQ39" s="49" t="n">
        <f aca="false">DQ38</f>
        <v>2500.08333333333</v>
      </c>
      <c r="DR39" s="50" t="n">
        <f aca="false">DR38</f>
        <v>10965.6848640373</v>
      </c>
      <c r="DS39" s="49" t="n">
        <f aca="false">DR39*0.32</f>
        <v>3509.01915649194</v>
      </c>
      <c r="DU39" s="0" t="n">
        <f aca="false">DU40+1</f>
        <v>1048</v>
      </c>
      <c r="DV39" s="54" t="n">
        <v>2003</v>
      </c>
      <c r="DW39" s="55" t="n">
        <v>2</v>
      </c>
      <c r="DX39" s="49" t="n">
        <f aca="false">BX39*100/FX726</f>
        <v>952.064384071125</v>
      </c>
      <c r="DY39" s="50" t="n">
        <f aca="false">BY39*100/FY726</f>
        <v>2621.1060375444</v>
      </c>
      <c r="DZ39" s="49" t="n">
        <f aca="false">BZ39*100/FY726</f>
        <v>838.753932014207</v>
      </c>
      <c r="EA39" s="51" t="n">
        <f aca="false">CA39*100/FX726</f>
        <v>1168.72006121552</v>
      </c>
      <c r="EB39" s="52" t="n">
        <f aca="false">CB39*100/FY726</f>
        <v>3217.57568070354</v>
      </c>
      <c r="EC39" s="53" t="n">
        <f aca="false">CC39*100/FY726</f>
        <v>1029.62421782513</v>
      </c>
      <c r="ED39" s="49" t="n">
        <f aca="false">CD39*100/FX726</f>
        <v>1562.362066168</v>
      </c>
      <c r="EE39" s="50" t="n">
        <f aca="false">CE39*100/FY726</f>
        <v>4301.30221545747</v>
      </c>
      <c r="EF39" s="49" t="n">
        <f aca="false">CF39*100/FY726</f>
        <v>1376.41670894639</v>
      </c>
      <c r="EG39" s="51" t="n">
        <f aca="false">CG39*100/FX726</f>
        <v>2337.44012243103</v>
      </c>
      <c r="EH39" s="52" t="n">
        <f aca="false">CH39*100/FY726</f>
        <v>6435.15136140708</v>
      </c>
      <c r="EI39" s="53" t="n">
        <f aca="false">CI39*100/FY726</f>
        <v>2059.24843565026</v>
      </c>
      <c r="EJ39" s="49" t="n">
        <f aca="false">CJ39*100/FX726</f>
        <v>3902.85367700951</v>
      </c>
      <c r="EK39" s="50" t="n">
        <f aca="false">CK39*100/FY726</f>
        <v>10744.8545577541</v>
      </c>
      <c r="EL39" s="49" t="n">
        <f aca="false">CL39*100/FY726</f>
        <v>3438.35345848132</v>
      </c>
      <c r="EM39" s="51" t="n">
        <f aca="false">CM39*100/FX726</f>
        <v>5459.11276635655</v>
      </c>
      <c r="EN39" s="52" t="n">
        <f aca="false">CN39*100/FY726</f>
        <v>15029.3548114325</v>
      </c>
      <c r="EO39" s="53" t="n">
        <f aca="false">CO39*100/FY726</f>
        <v>4809.39353965839</v>
      </c>
      <c r="EP39" s="49" t="n">
        <f aca="false">CP39*100/FX726</f>
        <v>7802.65586560855</v>
      </c>
      <c r="EQ39" s="50" t="n">
        <f aca="false">CQ39*100/FY726</f>
        <v>21481.3081346187</v>
      </c>
      <c r="ER39" s="49" t="n">
        <f aca="false">CR39*100/FY726</f>
        <v>6874.01860307797</v>
      </c>
      <c r="ES39" s="51" t="n">
        <f aca="false">CS39*100/FX726</f>
        <v>11708.5610310285</v>
      </c>
      <c r="ET39" s="52" t="n">
        <f aca="false">CT39*100/FY726</f>
        <v>32234.5636732623</v>
      </c>
      <c r="EU39" s="53" t="n">
        <f aca="false">CU39*100/FY726</f>
        <v>10315.0603754439</v>
      </c>
      <c r="EV39" s="49" t="n">
        <f aca="false">CV39*100/FX726</f>
        <v>14647.144370325</v>
      </c>
      <c r="EW39" s="50" t="n">
        <f aca="false">CW39*100/FY726</f>
        <v>40324.7082699138</v>
      </c>
      <c r="EX39" s="49" t="n">
        <f aca="false">CX39*100/FY726</f>
        <v>12903.9066463724</v>
      </c>
      <c r="EY39" s="51" t="n">
        <f aca="false">CY39*100/FX726</f>
        <v>14647.144370325</v>
      </c>
      <c r="EZ39" s="52" t="n">
        <f aca="false">CZ39*100/FY726</f>
        <v>40324.7082699138</v>
      </c>
      <c r="FA39" s="53" t="n">
        <f aca="false">DA39*100/FY726</f>
        <v>12903.9066463724</v>
      </c>
      <c r="FB39" s="0" t="n">
        <f aca="false">FB40+1</f>
        <v>997</v>
      </c>
      <c r="FC39" s="47" t="n">
        <f aca="false">FC35+1</f>
        <v>2016</v>
      </c>
      <c r="FD39" s="48" t="n">
        <f aca="false">FD35</f>
        <v>1</v>
      </c>
      <c r="FE39" s="49" t="n">
        <f aca="false">DE39*100/FX879</f>
        <v>1429.99883012773</v>
      </c>
      <c r="FF39" s="50" t="n">
        <f aca="false">DF39*100/FY879</f>
        <v>1873.4069098443</v>
      </c>
      <c r="FG39" s="49" t="n">
        <f aca="false">DG39*100/FX879</f>
        <v>608.230644753946</v>
      </c>
      <c r="FH39" s="51" t="n">
        <f aca="false">DH39*100/FX879</f>
        <v>1429.99883012773</v>
      </c>
      <c r="FI39" s="52" t="n">
        <f aca="false">DI39*100/FY879</f>
        <v>2622.7540178079</v>
      </c>
      <c r="FJ39" s="53" t="n">
        <f aca="false">DJ39*100/FX879</f>
        <v>851.517819700413</v>
      </c>
      <c r="FK39" s="49" t="n">
        <f aca="false">DK39*100/FX879</f>
        <v>953.332553418484</v>
      </c>
      <c r="FL39" s="50" t="n">
        <f aca="false">DL39*100/FY879</f>
        <v>3746.8138196886</v>
      </c>
      <c r="FM39" s="49" t="n">
        <f aca="false">DM39*100/FX879</f>
        <v>1216.46128950789</v>
      </c>
      <c r="FN39" s="56" t="n">
        <f aca="false">DN39*100/FX879</f>
        <v>1906.66510683697</v>
      </c>
      <c r="FO39" s="52" t="n">
        <f aca="false">DO39*100/FY879</f>
        <v>5994.8942835147</v>
      </c>
      <c r="FP39" s="53" t="n">
        <f aca="false">DP39*100/FX879</f>
        <v>1946.33552173508</v>
      </c>
      <c r="FQ39" s="49" t="n">
        <f aca="false">DQ39*100/FX879</f>
        <v>1906.72866234053</v>
      </c>
      <c r="FR39" s="50" t="n">
        <f aca="false">DR39*100/FY879</f>
        <v>8242.97474734083</v>
      </c>
      <c r="FS39" s="49" t="n">
        <f aca="false">DS39*100/FX879</f>
        <v>2676.20975396226</v>
      </c>
      <c r="FV39" s="35" t="n">
        <f aca="false">FV51-1</f>
        <v>1946</v>
      </c>
      <c r="FW39" s="35" t="n">
        <v>1.28247293574701E-012</v>
      </c>
      <c r="FX39" s="35" t="n">
        <f aca="false">FW39*100/204.803696158069</f>
        <v>6.261961867901E-013</v>
      </c>
      <c r="FY39" s="35"/>
      <c r="FZ39" s="35"/>
      <c r="GB39" s="13"/>
    </row>
    <row r="40" customFormat="false" ht="15" hidden="false" customHeight="false" outlineLevel="0" collapsed="false">
      <c r="C40" s="0" t="s">
        <v>162</v>
      </c>
      <c r="D40" s="0" t="n">
        <f aca="false">D39*1.1826</f>
        <v>2215.49101158187</v>
      </c>
      <c r="E40" s="0" t="n">
        <f aca="false">E39*1.1826</f>
        <v>3101.66890145962</v>
      </c>
      <c r="F40" s="0" t="n">
        <f aca="false">F39*1.1826</f>
        <v>4430.98202316374</v>
      </c>
      <c r="G40" s="0" t="n">
        <f aca="false">G39*1.1826</f>
        <v>7089.56197968448</v>
      </c>
      <c r="H40" s="0" t="n">
        <f aca="false">H39*1.1826</f>
        <v>9748.14193620523</v>
      </c>
      <c r="O40" s="0" t="n">
        <f aca="false">D40/Q17</f>
        <v>0.347825358397668</v>
      </c>
      <c r="P40" s="0" t="n">
        <f aca="false">E40/R17</f>
        <v>0.34782328214032</v>
      </c>
      <c r="Q40" s="0" t="n">
        <f aca="false">F40/S17</f>
        <v>0.347825358397668</v>
      </c>
      <c r="R40" s="0" t="n">
        <f aca="false">G40/T17</f>
        <v>0.347824904216373</v>
      </c>
      <c r="S40" s="0" t="n">
        <f aca="false">H40/U17</f>
        <v>0.34782469777033</v>
      </c>
      <c r="BV40" s="47" t="n">
        <f aca="false">BV36+1</f>
        <v>2003</v>
      </c>
      <c r="BW40" s="48" t="n">
        <f aca="false">BW36</f>
        <v>3</v>
      </c>
      <c r="BX40" s="49" t="n">
        <f aca="false">BY40</f>
        <v>312</v>
      </c>
      <c r="BY40" s="50" t="n">
        <f aca="false">BY39</f>
        <v>312</v>
      </c>
      <c r="BZ40" s="49" t="n">
        <f aca="false">BY40*0.32</f>
        <v>99.84</v>
      </c>
      <c r="CA40" s="51" t="n">
        <f aca="false">CB40</f>
        <v>383</v>
      </c>
      <c r="CB40" s="52" t="n">
        <f aca="false">CB39</f>
        <v>383</v>
      </c>
      <c r="CC40" s="53" t="n">
        <f aca="false">CB40*0.32</f>
        <v>122.56</v>
      </c>
      <c r="CD40" s="49" t="n">
        <f aca="false">CE40</f>
        <v>512</v>
      </c>
      <c r="CE40" s="50" t="n">
        <f aca="false">CE39</f>
        <v>512</v>
      </c>
      <c r="CF40" s="49" t="n">
        <f aca="false">CE40*0.32</f>
        <v>163.84</v>
      </c>
      <c r="CG40" s="51" t="n">
        <f aca="false">CH40</f>
        <v>766</v>
      </c>
      <c r="CH40" s="52" t="n">
        <f aca="false">CH39</f>
        <v>766</v>
      </c>
      <c r="CI40" s="53" t="n">
        <f aca="false">CH40*0.32</f>
        <v>245.12</v>
      </c>
      <c r="CJ40" s="49" t="n">
        <f aca="false">CK40</f>
        <v>1279</v>
      </c>
      <c r="CK40" s="50" t="n">
        <f aca="false">CK39</f>
        <v>1279</v>
      </c>
      <c r="CL40" s="49" t="n">
        <f aca="false">CK40*0.32</f>
        <v>409.28</v>
      </c>
      <c r="CM40" s="51" t="n">
        <f aca="false">CN40</f>
        <v>1789</v>
      </c>
      <c r="CN40" s="52" t="n">
        <f aca="false">CN39</f>
        <v>1789</v>
      </c>
      <c r="CO40" s="53" t="n">
        <f aca="false">CN40*0.32</f>
        <v>572.48</v>
      </c>
      <c r="CP40" s="49" t="n">
        <f aca="false">CQ40</f>
        <v>2557</v>
      </c>
      <c r="CQ40" s="50" t="n">
        <f aca="false">CQ39</f>
        <v>2557</v>
      </c>
      <c r="CR40" s="49" t="n">
        <f aca="false">CQ40*0.32</f>
        <v>818.24</v>
      </c>
      <c r="CS40" s="51" t="n">
        <f aca="false">CT40</f>
        <v>3837</v>
      </c>
      <c r="CT40" s="52" t="n">
        <f aca="false">CT39</f>
        <v>3837</v>
      </c>
      <c r="CU40" s="53" t="n">
        <f aca="false">CT40*0.32</f>
        <v>1227.84</v>
      </c>
      <c r="CV40" s="49" t="n">
        <f aca="false">CW40</f>
        <v>4800</v>
      </c>
      <c r="CW40" s="50" t="n">
        <f aca="false">CW39</f>
        <v>4800</v>
      </c>
      <c r="CX40" s="49" t="n">
        <f aca="false">CW40*0.32</f>
        <v>1536</v>
      </c>
      <c r="CY40" s="51" t="n">
        <f aca="false">CZ40</f>
        <v>4800</v>
      </c>
      <c r="CZ40" s="52" t="n">
        <f aca="false">CZ39</f>
        <v>4800</v>
      </c>
      <c r="DA40" s="53" t="n">
        <f aca="false">CZ40*0.32</f>
        <v>1536</v>
      </c>
      <c r="DC40" s="54" t="n">
        <f aca="false">DC36+1</f>
        <v>2016</v>
      </c>
      <c r="DD40" s="55" t="n">
        <f aca="false">DD36</f>
        <v>2</v>
      </c>
      <c r="DE40" s="49" t="n">
        <f aca="false">DE39</f>
        <v>1875</v>
      </c>
      <c r="DF40" s="50" t="n">
        <f aca="false">X19</f>
        <v>2874.75943520396</v>
      </c>
      <c r="DG40" s="49" t="n">
        <f aca="false">DF40*0.32</f>
        <v>919.923019265266</v>
      </c>
      <c r="DH40" s="51" t="n">
        <f aca="false">DH39</f>
        <v>1875</v>
      </c>
      <c r="DI40" s="52" t="n">
        <f aca="false">Y19</f>
        <v>4024.6391850551</v>
      </c>
      <c r="DJ40" s="53" t="n">
        <f aca="false">DI40*0.32</f>
        <v>1287.88453921763</v>
      </c>
      <c r="DK40" s="49" t="n">
        <f aca="false">DK39</f>
        <v>1250</v>
      </c>
      <c r="DL40" s="50" t="n">
        <f aca="false">Z19</f>
        <v>5749.51887040792</v>
      </c>
      <c r="DM40" s="49" t="n">
        <f aca="false">DL40*0.32</f>
        <v>1839.84603853054</v>
      </c>
      <c r="DN40" s="51" t="n">
        <f aca="false">DN39</f>
        <v>2500</v>
      </c>
      <c r="DO40" s="52" t="n">
        <f aca="false">AA19</f>
        <v>9199.21818053746</v>
      </c>
      <c r="DP40" s="53" t="n">
        <f aca="false">DO40*0.32</f>
        <v>2943.74981777199</v>
      </c>
      <c r="DQ40" s="49" t="n">
        <f aca="false">DQ39</f>
        <v>2500.08333333333</v>
      </c>
      <c r="DR40" s="50" t="n">
        <f aca="false">AB19</f>
        <v>12648.917490667</v>
      </c>
      <c r="DS40" s="49" t="n">
        <f aca="false">DR40*0.32</f>
        <v>4047.65359701345</v>
      </c>
      <c r="DU40" s="0" t="n">
        <f aca="false">DU41+1</f>
        <v>1047</v>
      </c>
      <c r="DV40" s="47" t="n">
        <v>2003</v>
      </c>
      <c r="DW40" s="48" t="n">
        <v>3</v>
      </c>
      <c r="DX40" s="49" t="n">
        <f aca="false">BX40*100/FX729</f>
        <v>948.436877271024</v>
      </c>
      <c r="DY40" s="50" t="n">
        <f aca="false">BY40*100/FY729</f>
        <v>2621.1060375444</v>
      </c>
      <c r="DZ40" s="49" t="n">
        <f aca="false">BZ40*100/FY729</f>
        <v>838.753932014207</v>
      </c>
      <c r="EA40" s="51" t="n">
        <f aca="false">CA40*100/FX729</f>
        <v>1164.2670640859</v>
      </c>
      <c r="EB40" s="52" t="n">
        <f aca="false">CB40*100/FY729</f>
        <v>3217.57568070354</v>
      </c>
      <c r="EC40" s="53" t="n">
        <f aca="false">CC40*100/FY729</f>
        <v>1029.62421782513</v>
      </c>
      <c r="ED40" s="49" t="n">
        <f aca="false">CD40*100/FX729</f>
        <v>1556.40923449604</v>
      </c>
      <c r="EE40" s="50" t="n">
        <f aca="false">CE40*100/FY729</f>
        <v>4301.30221545747</v>
      </c>
      <c r="EF40" s="49" t="n">
        <f aca="false">CF40*100/FY729</f>
        <v>1376.41670894639</v>
      </c>
      <c r="EG40" s="51" t="n">
        <f aca="false">CG40*100/FX729</f>
        <v>2328.53412817181</v>
      </c>
      <c r="EH40" s="52" t="n">
        <f aca="false">CH40*100/FY729</f>
        <v>6435.15136140708</v>
      </c>
      <c r="EI40" s="53" t="n">
        <f aca="false">CI40*100/FY729</f>
        <v>2059.24843565026</v>
      </c>
      <c r="EJ40" s="49" t="n">
        <f aca="false">CJ40*100/FX729</f>
        <v>3887.98322445397</v>
      </c>
      <c r="EK40" s="50" t="n">
        <f aca="false">CK40*100/FY729</f>
        <v>10744.8545577541</v>
      </c>
      <c r="EL40" s="49" t="n">
        <f aca="false">CL40*100/FY729</f>
        <v>3438.35345848132</v>
      </c>
      <c r="EM40" s="51" t="n">
        <f aca="false">CM40*100/FX729</f>
        <v>5438.31273537776</v>
      </c>
      <c r="EN40" s="52" t="n">
        <f aca="false">CN40*100/FY729</f>
        <v>15029.3548114325</v>
      </c>
      <c r="EO40" s="53" t="n">
        <f aca="false">CO40*100/FY729</f>
        <v>4809.39353965839</v>
      </c>
      <c r="EP40" s="49" t="n">
        <f aca="false">CP40*100/FX729</f>
        <v>7772.92658712182</v>
      </c>
      <c r="EQ40" s="50" t="n">
        <f aca="false">CQ40*100/FY729</f>
        <v>21481.3081346187</v>
      </c>
      <c r="ER40" s="49" t="n">
        <f aca="false">CR40*100/FY729</f>
        <v>6874.01860307797</v>
      </c>
      <c r="ES40" s="51" t="n">
        <f aca="false">CS40*100/FX729</f>
        <v>11663.9496733619</v>
      </c>
      <c r="ET40" s="52" t="n">
        <f aca="false">CT40*100/FY729</f>
        <v>32234.5636732623</v>
      </c>
      <c r="EU40" s="53" t="n">
        <f aca="false">CU40*100/FY729</f>
        <v>10315.0603754439</v>
      </c>
      <c r="EV40" s="49" t="n">
        <f aca="false">CV40*100/FX729</f>
        <v>14591.3365734004</v>
      </c>
      <c r="EW40" s="50" t="n">
        <f aca="false">CW40*100/FY729</f>
        <v>40324.7082699138</v>
      </c>
      <c r="EX40" s="49" t="n">
        <f aca="false">CX40*100/FY729</f>
        <v>12903.9066463724</v>
      </c>
      <c r="EY40" s="51" t="n">
        <f aca="false">CY40*100/FX729</f>
        <v>14591.3365734004</v>
      </c>
      <c r="EZ40" s="52" t="n">
        <f aca="false">CZ40*100/FY729</f>
        <v>40324.7082699138</v>
      </c>
      <c r="FA40" s="53" t="n">
        <f aca="false">DA40*100/FY729</f>
        <v>12903.9066463724</v>
      </c>
      <c r="FB40" s="0" t="n">
        <f aca="false">FB41+1</f>
        <v>996</v>
      </c>
      <c r="FC40" s="54" t="n">
        <f aca="false">FC36+1</f>
        <v>2016</v>
      </c>
      <c r="FD40" s="55" t="n">
        <f aca="false">FD36</f>
        <v>2</v>
      </c>
      <c r="FE40" s="49" t="n">
        <f aca="false">DE40*100/FX882</f>
        <v>1267.77971017641</v>
      </c>
      <c r="FF40" s="50" t="n">
        <f aca="false">DF40*100/FY882</f>
        <v>1873.4069098443</v>
      </c>
      <c r="FG40" s="49" t="n">
        <f aca="false">DG40*100/FX882</f>
        <v>622.00519399932</v>
      </c>
      <c r="FH40" s="51" t="n">
        <f aca="false">DH40*100/FX882</f>
        <v>1267.77971017641</v>
      </c>
      <c r="FI40" s="52" t="n">
        <f aca="false">DI40*100/FY882</f>
        <v>2622.7540178079</v>
      </c>
      <c r="FJ40" s="53" t="n">
        <f aca="false">DJ40*100/FX882</f>
        <v>870.80207353067</v>
      </c>
      <c r="FK40" s="49" t="n">
        <f aca="false">DK40*100/FX882</f>
        <v>845.186473450939</v>
      </c>
      <c r="FL40" s="50" t="n">
        <f aca="false">DL40*100/FY882</f>
        <v>3746.8138196886</v>
      </c>
      <c r="FM40" s="49" t="n">
        <f aca="false">DM40*100/FX882</f>
        <v>1244.01038799864</v>
      </c>
      <c r="FN40" s="56" t="n">
        <f aca="false">DN40*100/FX882</f>
        <v>1690.37294690188</v>
      </c>
      <c r="FO40" s="52" t="n">
        <f aca="false">DO40*100/FY882</f>
        <v>5994.8942835147</v>
      </c>
      <c r="FP40" s="53" t="n">
        <f aca="false">DP40*100/FX882</f>
        <v>1990.41402176364</v>
      </c>
      <c r="FQ40" s="49" t="n">
        <f aca="false">DQ40*100/FX882</f>
        <v>1690.42929266677</v>
      </c>
      <c r="FR40" s="50" t="n">
        <f aca="false">DR40*100/FY882</f>
        <v>8242.97474734083</v>
      </c>
      <c r="FS40" s="49" t="n">
        <f aca="false">DS40*100/FX882</f>
        <v>2736.81765552864</v>
      </c>
      <c r="FV40" s="57" t="n">
        <f aca="false">FV52-1</f>
        <v>1946</v>
      </c>
      <c r="FW40" s="57" t="n">
        <v>1.32004800606538E-012</v>
      </c>
      <c r="FX40" s="57" t="n">
        <f aca="false">FW40*100/204.803696158069</f>
        <v>6.4454305797614E-013</v>
      </c>
      <c r="FY40" s="57"/>
      <c r="FZ40" s="57"/>
      <c r="GB40" s="13"/>
    </row>
    <row r="41" customFormat="false" ht="15" hidden="false" customHeight="false" outlineLevel="0" collapsed="false">
      <c r="C41" s="0" t="s">
        <v>168</v>
      </c>
      <c r="D41" s="0" t="n">
        <f aca="false">D40*1.1249</f>
        <v>2492.20583892844</v>
      </c>
      <c r="E41" s="0" t="n">
        <f aca="false">E40*1.1249</f>
        <v>3489.06734725193</v>
      </c>
      <c r="F41" s="0" t="n">
        <f aca="false">F40*1.1249</f>
        <v>4984.41167785689</v>
      </c>
      <c r="G41" s="120" t="n">
        <f aca="false">G40*1.1249</f>
        <v>7975.04827094708</v>
      </c>
      <c r="H41" s="0" t="n">
        <f aca="false">H40*1.1249</f>
        <v>10965.6848640373</v>
      </c>
      <c r="O41" s="0" t="n">
        <f aca="false">D41/Q18</f>
        <v>0.347825688256751</v>
      </c>
      <c r="P41" s="0" t="n">
        <f aca="false">E41/R18</f>
        <v>0.347823611997433</v>
      </c>
      <c r="Q41" s="0" t="n">
        <f aca="false">F41/S18</f>
        <v>0.347825688256751</v>
      </c>
      <c r="R41" s="0" t="n">
        <f aca="false">G41/T18</f>
        <v>0.347825234075025</v>
      </c>
      <c r="S41" s="0" t="n">
        <f aca="false">H41/U18</f>
        <v>0.347825027628786</v>
      </c>
      <c r="BV41" s="54" t="n">
        <f aca="false">BV37+1</f>
        <v>2003</v>
      </c>
      <c r="BW41" s="55" t="n">
        <f aca="false">BW37</f>
        <v>4</v>
      </c>
      <c r="BX41" s="49" t="n">
        <f aca="false">BY41</f>
        <v>312</v>
      </c>
      <c r="BY41" s="50" t="n">
        <f aca="false">BY40</f>
        <v>312</v>
      </c>
      <c r="BZ41" s="49" t="n">
        <f aca="false">BY41*0.32</f>
        <v>99.84</v>
      </c>
      <c r="CA41" s="51" t="n">
        <f aca="false">CB41</f>
        <v>383</v>
      </c>
      <c r="CB41" s="52" t="n">
        <f aca="false">CB40</f>
        <v>383</v>
      </c>
      <c r="CC41" s="53" t="n">
        <f aca="false">CB41*0.32</f>
        <v>122.56</v>
      </c>
      <c r="CD41" s="49" t="n">
        <f aca="false">CE41</f>
        <v>512</v>
      </c>
      <c r="CE41" s="50" t="n">
        <f aca="false">CE40</f>
        <v>512</v>
      </c>
      <c r="CF41" s="49" t="n">
        <f aca="false">CE41*0.32</f>
        <v>163.84</v>
      </c>
      <c r="CG41" s="51" t="n">
        <f aca="false">CH41</f>
        <v>766</v>
      </c>
      <c r="CH41" s="52" t="n">
        <f aca="false">CH40</f>
        <v>766</v>
      </c>
      <c r="CI41" s="53" t="n">
        <f aca="false">CH41*0.32</f>
        <v>245.12</v>
      </c>
      <c r="CJ41" s="49" t="n">
        <f aca="false">CK41</f>
        <v>1279</v>
      </c>
      <c r="CK41" s="50" t="n">
        <f aca="false">CK40</f>
        <v>1279</v>
      </c>
      <c r="CL41" s="49" t="n">
        <f aca="false">CK41*0.32</f>
        <v>409.28</v>
      </c>
      <c r="CM41" s="51" t="n">
        <f aca="false">CN41</f>
        <v>1789</v>
      </c>
      <c r="CN41" s="52" t="n">
        <f aca="false">CN40</f>
        <v>1789</v>
      </c>
      <c r="CO41" s="53" t="n">
        <f aca="false">CN41*0.32</f>
        <v>572.48</v>
      </c>
      <c r="CP41" s="49" t="n">
        <f aca="false">CQ41</f>
        <v>2557</v>
      </c>
      <c r="CQ41" s="50" t="n">
        <f aca="false">CQ40</f>
        <v>2557</v>
      </c>
      <c r="CR41" s="49" t="n">
        <f aca="false">CQ41*0.32</f>
        <v>818.24</v>
      </c>
      <c r="CS41" s="51" t="n">
        <f aca="false">CT41</f>
        <v>3837</v>
      </c>
      <c r="CT41" s="52" t="n">
        <f aca="false">CT40</f>
        <v>3837</v>
      </c>
      <c r="CU41" s="53" t="n">
        <f aca="false">CT41*0.32</f>
        <v>1227.84</v>
      </c>
      <c r="CV41" s="49" t="n">
        <f aca="false">CW41</f>
        <v>4800</v>
      </c>
      <c r="CW41" s="50" t="n">
        <f aca="false">CW40</f>
        <v>4800</v>
      </c>
      <c r="CX41" s="49" t="n">
        <f aca="false">CW41*0.32</f>
        <v>1536</v>
      </c>
      <c r="CY41" s="51" t="n">
        <f aca="false">CZ41</f>
        <v>4800</v>
      </c>
      <c r="CZ41" s="52" t="n">
        <f aca="false">CZ40</f>
        <v>4800</v>
      </c>
      <c r="DA41" s="53" t="n">
        <f aca="false">CZ41*0.32</f>
        <v>1536</v>
      </c>
      <c r="DC41" s="47" t="n">
        <f aca="false">DC37+1</f>
        <v>2016</v>
      </c>
      <c r="DD41" s="48" t="n">
        <f aca="false">DD37</f>
        <v>3</v>
      </c>
      <c r="DE41" s="49" t="n">
        <f aca="false">DE40</f>
        <v>1875</v>
      </c>
      <c r="DF41" s="50" t="n">
        <f aca="false">DF40</f>
        <v>2874.75943520396</v>
      </c>
      <c r="DG41" s="49" t="n">
        <f aca="false">DF41*0.32</f>
        <v>919.923019265266</v>
      </c>
      <c r="DH41" s="51" t="n">
        <f aca="false">DH40</f>
        <v>1875</v>
      </c>
      <c r="DI41" s="52" t="n">
        <f aca="false">DI40</f>
        <v>4024.6391850551</v>
      </c>
      <c r="DJ41" s="53" t="n">
        <f aca="false">DI41*0.32</f>
        <v>1287.88453921763</v>
      </c>
      <c r="DK41" s="49" t="n">
        <f aca="false">DK40</f>
        <v>1250</v>
      </c>
      <c r="DL41" s="50" t="n">
        <f aca="false">DL40</f>
        <v>5749.51887040792</v>
      </c>
      <c r="DM41" s="49" t="n">
        <f aca="false">DL41*0.32</f>
        <v>1839.84603853054</v>
      </c>
      <c r="DN41" s="51" t="n">
        <f aca="false">DN40</f>
        <v>2500</v>
      </c>
      <c r="DO41" s="52" t="n">
        <f aca="false">DO40</f>
        <v>9199.21818053746</v>
      </c>
      <c r="DP41" s="53" t="n">
        <f aca="false">DO41*0.32</f>
        <v>2943.74981777199</v>
      </c>
      <c r="DQ41" s="49" t="n">
        <f aca="false">DQ40</f>
        <v>2500.08333333333</v>
      </c>
      <c r="DR41" s="50" t="n">
        <f aca="false">DR40</f>
        <v>12648.917490667</v>
      </c>
      <c r="DS41" s="49" t="n">
        <f aca="false">DR41*0.32</f>
        <v>4047.65359701345</v>
      </c>
      <c r="DU41" s="0" t="n">
        <f aca="false">DU42+1</f>
        <v>1046</v>
      </c>
      <c r="DV41" s="54" t="n">
        <v>2003</v>
      </c>
      <c r="DW41" s="55" t="n">
        <v>4</v>
      </c>
      <c r="DX41" s="49" t="n">
        <f aca="false">BX41*100/FX732</f>
        <v>940.18667559274</v>
      </c>
      <c r="DY41" s="50" t="n">
        <f aca="false">BY41*100/FY732</f>
        <v>2621.1060375444</v>
      </c>
      <c r="DZ41" s="49" t="n">
        <f aca="false">BZ41*100/FY732</f>
        <v>838.753932014207</v>
      </c>
      <c r="EA41" s="51" t="n">
        <f aca="false">CA41*100/FX732</f>
        <v>1154.13941266673</v>
      </c>
      <c r="EB41" s="52" t="n">
        <f aca="false">CB41*100/FY732</f>
        <v>3217.57568070354</v>
      </c>
      <c r="EC41" s="53" t="n">
        <f aca="false">CC41*100/FY732</f>
        <v>1029.62421782513</v>
      </c>
      <c r="ED41" s="49" t="n">
        <f aca="false">CD41*100/FX732</f>
        <v>1542.87044199834</v>
      </c>
      <c r="EE41" s="50" t="n">
        <f aca="false">CE41*100/FY732</f>
        <v>4301.30221545747</v>
      </c>
      <c r="EF41" s="49" t="n">
        <f aca="false">CF41*100/FY732</f>
        <v>1376.41670894639</v>
      </c>
      <c r="EG41" s="51" t="n">
        <f aca="false">CG41*100/FX732</f>
        <v>2308.27882533346</v>
      </c>
      <c r="EH41" s="52" t="n">
        <f aca="false">CH41*100/FY732</f>
        <v>6435.15136140708</v>
      </c>
      <c r="EI41" s="53" t="n">
        <f aca="false">CI41*100/FY732</f>
        <v>2059.24843565026</v>
      </c>
      <c r="EJ41" s="49" t="n">
        <f aca="false">CJ41*100/FX732</f>
        <v>3854.16268616383</v>
      </c>
      <c r="EK41" s="50" t="n">
        <f aca="false">CK41*100/FY732</f>
        <v>10744.8545577541</v>
      </c>
      <c r="EL41" s="49" t="n">
        <f aca="false">CL41*100/FY732</f>
        <v>3438.35345848132</v>
      </c>
      <c r="EM41" s="51" t="n">
        <f aca="false">CM41*100/FX732</f>
        <v>5391.00629049812</v>
      </c>
      <c r="EN41" s="52" t="n">
        <f aca="false">CN41*100/FY732</f>
        <v>15029.3548114325</v>
      </c>
      <c r="EO41" s="53" t="n">
        <f aca="false">CO41*100/FY732</f>
        <v>4809.39353965839</v>
      </c>
      <c r="EP41" s="49" t="n">
        <f aca="false">CP41*100/FX732</f>
        <v>7705.31195349563</v>
      </c>
      <c r="EQ41" s="50" t="n">
        <f aca="false">CQ41*100/FY732</f>
        <v>21481.3081346187</v>
      </c>
      <c r="ER41" s="49" t="n">
        <f aca="false">CR41*100/FY732</f>
        <v>6874.01860307797</v>
      </c>
      <c r="ES41" s="51" t="n">
        <f aca="false">CS41*100/FX732</f>
        <v>11562.4880584915</v>
      </c>
      <c r="ET41" s="52" t="n">
        <f aca="false">CT41*100/FY732</f>
        <v>32234.5636732623</v>
      </c>
      <c r="EU41" s="53" t="n">
        <f aca="false">CU41*100/FY732</f>
        <v>10315.0603754439</v>
      </c>
      <c r="EV41" s="49" t="n">
        <f aca="false">CV41*100/FX732</f>
        <v>14464.4103937345</v>
      </c>
      <c r="EW41" s="50" t="n">
        <f aca="false">CW41*100/FY732</f>
        <v>40324.7082699138</v>
      </c>
      <c r="EX41" s="49" t="n">
        <f aca="false">CX41*100/FY732</f>
        <v>12903.9066463724</v>
      </c>
      <c r="EY41" s="51" t="n">
        <f aca="false">CY41*100/FX732</f>
        <v>14464.4103937345</v>
      </c>
      <c r="EZ41" s="52" t="n">
        <f aca="false">CZ41*100/FY732</f>
        <v>40324.7082699138</v>
      </c>
      <c r="FA41" s="53" t="n">
        <f aca="false">DA41*100/FY732</f>
        <v>12903.9066463724</v>
      </c>
      <c r="FB41" s="0" t="n">
        <f aca="false">FB42+1</f>
        <v>995</v>
      </c>
      <c r="FC41" s="47" t="n">
        <f aca="false">FC37+1</f>
        <v>2016</v>
      </c>
      <c r="FD41" s="48" t="n">
        <f aca="false">FD37</f>
        <v>3</v>
      </c>
      <c r="FE41" s="49" t="n">
        <f aca="false">DE41*100/FX885</f>
        <v>1202.83560116832</v>
      </c>
      <c r="FF41" s="50" t="n">
        <f aca="false">DF41*100/FY885</f>
        <v>1873.4069098443</v>
      </c>
      <c r="FG41" s="49" t="n">
        <f aca="false">DG41*100/FX885</f>
        <v>590.141950883477</v>
      </c>
      <c r="FH41" s="51" t="n">
        <f aca="false">DH41*100/FX885</f>
        <v>1202.83560116832</v>
      </c>
      <c r="FI41" s="52" t="n">
        <f aca="false">DI41*100/FY885</f>
        <v>2622.7540178079</v>
      </c>
      <c r="FJ41" s="53" t="n">
        <f aca="false">DJ41*100/FX885</f>
        <v>826.193799448123</v>
      </c>
      <c r="FK41" s="49" t="n">
        <f aca="false">DK41*100/FX885</f>
        <v>801.890400778883</v>
      </c>
      <c r="FL41" s="50" t="n">
        <f aca="false">DL41*100/FY885</f>
        <v>3746.8138196886</v>
      </c>
      <c r="FM41" s="49" t="n">
        <f aca="false">DM41*100/FX885</f>
        <v>1180.28390176696</v>
      </c>
      <c r="FN41" s="56" t="n">
        <f aca="false">DN41*100/FX885</f>
        <v>1603.78080155777</v>
      </c>
      <c r="FO41" s="52" t="n">
        <f aca="false">DO41*100/FY885</f>
        <v>5994.8942835147</v>
      </c>
      <c r="FP41" s="53" t="n">
        <f aca="false">DP41*100/FX885</f>
        <v>1888.45177693276</v>
      </c>
      <c r="FQ41" s="49" t="n">
        <f aca="false">DQ41*100/FX885</f>
        <v>1603.83426091782</v>
      </c>
      <c r="FR41" s="50" t="n">
        <f aca="false">DR41*100/FY885</f>
        <v>8242.97474734083</v>
      </c>
      <c r="FS41" s="49" t="n">
        <f aca="false">DS41*100/FX885</f>
        <v>2596.61965209857</v>
      </c>
      <c r="FV41" s="12" t="n">
        <f aca="false">FV53-1</f>
        <v>1946</v>
      </c>
      <c r="FW41" s="12" t="n">
        <v>1.34286144161581E-012</v>
      </c>
      <c r="FX41" s="12" t="n">
        <f aca="false">FW41*100/204.803696158069</f>
        <v>6.5568222976766E-013</v>
      </c>
      <c r="FY41" s="12"/>
      <c r="FZ41" s="12"/>
      <c r="GB41" s="13"/>
    </row>
    <row r="42" customFormat="false" ht="15" hidden="false" customHeight="false" outlineLevel="0" collapsed="false">
      <c r="C42" s="0" t="n">
        <v>1435.93</v>
      </c>
      <c r="D42" s="0" t="n">
        <v>2010.29</v>
      </c>
      <c r="E42" s="0" t="n">
        <v>2871.86</v>
      </c>
      <c r="F42" s="0" t="n">
        <v>4594.97</v>
      </c>
      <c r="G42" s="0" t="n">
        <v>6318.08</v>
      </c>
      <c r="BV42" s="47" t="n">
        <f aca="false">BV38+1</f>
        <v>2004</v>
      </c>
      <c r="BW42" s="48" t="n">
        <f aca="false">BW38</f>
        <v>1</v>
      </c>
      <c r="BX42" s="49" t="n">
        <f aca="false">BY42</f>
        <v>312</v>
      </c>
      <c r="BY42" s="50" t="n">
        <f aca="false">BY41</f>
        <v>312</v>
      </c>
      <c r="BZ42" s="49" t="n">
        <f aca="false">BY42*0.32</f>
        <v>99.84</v>
      </c>
      <c r="CA42" s="51" t="n">
        <f aca="false">CB42</f>
        <v>383</v>
      </c>
      <c r="CB42" s="52" t="n">
        <f aca="false">CB41</f>
        <v>383</v>
      </c>
      <c r="CC42" s="53" t="n">
        <f aca="false">CB42*0.32</f>
        <v>122.56</v>
      </c>
      <c r="CD42" s="49" t="n">
        <f aca="false">CE42</f>
        <v>512</v>
      </c>
      <c r="CE42" s="50" t="n">
        <f aca="false">CE41</f>
        <v>512</v>
      </c>
      <c r="CF42" s="49" t="n">
        <f aca="false">CE42*0.32</f>
        <v>163.84</v>
      </c>
      <c r="CG42" s="51" t="n">
        <f aca="false">CH42</f>
        <v>766</v>
      </c>
      <c r="CH42" s="52" t="n">
        <f aca="false">CH41</f>
        <v>766</v>
      </c>
      <c r="CI42" s="53" t="n">
        <f aca="false">CH42*0.32</f>
        <v>245.12</v>
      </c>
      <c r="CJ42" s="49" t="n">
        <f aca="false">CK42</f>
        <v>1279</v>
      </c>
      <c r="CK42" s="50" t="n">
        <f aca="false">CK41</f>
        <v>1279</v>
      </c>
      <c r="CL42" s="49" t="n">
        <f aca="false">CK42*0.32</f>
        <v>409.28</v>
      </c>
      <c r="CM42" s="51" t="n">
        <f aca="false">CN42</f>
        <v>1789</v>
      </c>
      <c r="CN42" s="52" t="n">
        <f aca="false">CN41</f>
        <v>1789</v>
      </c>
      <c r="CO42" s="53" t="n">
        <f aca="false">CN42*0.32</f>
        <v>572.48</v>
      </c>
      <c r="CP42" s="49" t="n">
        <f aca="false">CQ42</f>
        <v>2557</v>
      </c>
      <c r="CQ42" s="50" t="n">
        <f aca="false">CQ41</f>
        <v>2557</v>
      </c>
      <c r="CR42" s="49" t="n">
        <f aca="false">CQ42*0.32</f>
        <v>818.24</v>
      </c>
      <c r="CS42" s="51" t="n">
        <f aca="false">CT42</f>
        <v>3837</v>
      </c>
      <c r="CT42" s="52" t="n">
        <f aca="false">CT41</f>
        <v>3837</v>
      </c>
      <c r="CU42" s="53" t="n">
        <f aca="false">CT42*0.32</f>
        <v>1227.84</v>
      </c>
      <c r="CV42" s="49" t="n">
        <f aca="false">CW42</f>
        <v>4800</v>
      </c>
      <c r="CW42" s="50" t="n">
        <f aca="false">CW41</f>
        <v>4800</v>
      </c>
      <c r="CX42" s="49" t="n">
        <f aca="false">CW42*0.32</f>
        <v>1536</v>
      </c>
      <c r="CY42" s="51" t="n">
        <f aca="false">CZ42</f>
        <v>4800</v>
      </c>
      <c r="CZ42" s="52" t="n">
        <f aca="false">CZ41</f>
        <v>4800</v>
      </c>
      <c r="DA42" s="53" t="n">
        <f aca="false">CZ42*0.32</f>
        <v>1536</v>
      </c>
      <c r="DC42" s="54" t="n">
        <f aca="false">DC38+1</f>
        <v>2016</v>
      </c>
      <c r="DD42" s="55" t="n">
        <f aca="false">DD38</f>
        <v>4</v>
      </c>
      <c r="DE42" s="49" t="n">
        <f aca="false">DE41</f>
        <v>1875</v>
      </c>
      <c r="DF42" s="50" t="n">
        <f aca="false">X20</f>
        <v>3281.82537122884</v>
      </c>
      <c r="DG42" s="49" t="n">
        <f aca="false">DF42*0.32</f>
        <v>1050.18411879323</v>
      </c>
      <c r="DH42" s="51" t="n">
        <f aca="false">DH41</f>
        <v>1875</v>
      </c>
      <c r="DI42" s="52" t="n">
        <f aca="false">Y20</f>
        <v>4594.5280936589</v>
      </c>
      <c r="DJ42" s="53" t="n">
        <f aca="false">DI42*0.32</f>
        <v>1470.24898997085</v>
      </c>
      <c r="DK42" s="49" t="n">
        <f aca="false">DK41</f>
        <v>1250</v>
      </c>
      <c r="DL42" s="50" t="n">
        <f aca="false">Z20</f>
        <v>6563.65074245768</v>
      </c>
      <c r="DM42" s="49" t="n">
        <f aca="false">DL42*0.32</f>
        <v>2100.36823758646</v>
      </c>
      <c r="DN42" s="51" t="n">
        <f aca="false">DN41</f>
        <v>2500</v>
      </c>
      <c r="DO42" s="52" t="n">
        <f aca="false">AA20</f>
        <v>10501.8274749016</v>
      </c>
      <c r="DP42" s="53" t="n">
        <f aca="false">DO42*0.32</f>
        <v>3360.5847919685</v>
      </c>
      <c r="DQ42" s="49" t="n">
        <f aca="false">DQ41</f>
        <v>2500.08333333333</v>
      </c>
      <c r="DR42" s="50" t="n">
        <f aca="false">AB20</f>
        <v>14440.0042073455</v>
      </c>
      <c r="DS42" s="49" t="n">
        <f aca="false">DR42*0.32</f>
        <v>4620.80134635055</v>
      </c>
      <c r="DU42" s="0" t="n">
        <f aca="false">DU43+1</f>
        <v>1045</v>
      </c>
      <c r="DV42" s="47" t="n">
        <v>2004</v>
      </c>
      <c r="DW42" s="48" t="n">
        <v>1</v>
      </c>
      <c r="DX42" s="49" t="n">
        <f aca="false">BX42*100/FX735</f>
        <v>933.328559992252</v>
      </c>
      <c r="DY42" s="50" t="n">
        <f aca="false">BY42*100/FY735</f>
        <v>2621.1060375444</v>
      </c>
      <c r="DZ42" s="49" t="n">
        <f aca="false">BZ42*100/FY735</f>
        <v>838.753932014207</v>
      </c>
      <c r="EA42" s="51" t="n">
        <f aca="false">CA42*100/FX735</f>
        <v>1145.72063614434</v>
      </c>
      <c r="EB42" s="52" t="n">
        <f aca="false">CB42*100/FY735</f>
        <v>3217.57568070354</v>
      </c>
      <c r="EC42" s="53" t="n">
        <f aca="false">CC42*100/FY735</f>
        <v>1029.62421782513</v>
      </c>
      <c r="ED42" s="49" t="n">
        <f aca="false">CD42*100/FX735</f>
        <v>1531.61609844882</v>
      </c>
      <c r="EE42" s="50" t="n">
        <f aca="false">CE42*100/FY735</f>
        <v>4301.30221545747</v>
      </c>
      <c r="EF42" s="49" t="n">
        <f aca="false">CF42*100/FY735</f>
        <v>1376.41670894639</v>
      </c>
      <c r="EG42" s="51" t="n">
        <f aca="false">CG42*100/FX735</f>
        <v>2291.44127228867</v>
      </c>
      <c r="EH42" s="52" t="n">
        <f aca="false">CH42*100/FY735</f>
        <v>6435.15136140708</v>
      </c>
      <c r="EI42" s="53" t="n">
        <f aca="false">CI42*100/FY735</f>
        <v>2059.24843565026</v>
      </c>
      <c r="EJ42" s="49" t="n">
        <f aca="false">CJ42*100/FX735</f>
        <v>3826.04880842978</v>
      </c>
      <c r="EK42" s="50" t="n">
        <f aca="false">CK42*100/FY735</f>
        <v>10744.8545577541</v>
      </c>
      <c r="EL42" s="49" t="n">
        <f aca="false">CL42*100/FY735</f>
        <v>3438.35345848132</v>
      </c>
      <c r="EM42" s="51" t="n">
        <f aca="false">CM42*100/FX735</f>
        <v>5351.68203149403</v>
      </c>
      <c r="EN42" s="52" t="n">
        <f aca="false">CN42*100/FY735</f>
        <v>15029.3548114325</v>
      </c>
      <c r="EO42" s="53" t="n">
        <f aca="false">CO42*100/FY735</f>
        <v>4809.39353965839</v>
      </c>
      <c r="EP42" s="49" t="n">
        <f aca="false">CP42*100/FX735</f>
        <v>7649.10617916727</v>
      </c>
      <c r="EQ42" s="50" t="n">
        <f aca="false">CQ42*100/FY735</f>
        <v>21481.3081346187</v>
      </c>
      <c r="ER42" s="49" t="n">
        <f aca="false">CR42*100/FY735</f>
        <v>6874.01860307797</v>
      </c>
      <c r="ES42" s="51" t="n">
        <f aca="false">CS42*100/FX735</f>
        <v>11478.1464252893</v>
      </c>
      <c r="ET42" s="52" t="n">
        <f aca="false">CT42*100/FY735</f>
        <v>32234.5636732623</v>
      </c>
      <c r="EU42" s="53" t="n">
        <f aca="false">CU42*100/FY735</f>
        <v>10315.0603754439</v>
      </c>
      <c r="EV42" s="49" t="n">
        <f aca="false">CV42*100/FX735</f>
        <v>14358.9009229577</v>
      </c>
      <c r="EW42" s="50" t="n">
        <f aca="false">CW42*100/FY735</f>
        <v>40324.7082699138</v>
      </c>
      <c r="EX42" s="49" t="n">
        <f aca="false">CX42*100/FY735</f>
        <v>12903.9066463724</v>
      </c>
      <c r="EY42" s="51" t="n">
        <f aca="false">CY42*100/FX735</f>
        <v>14358.9009229577</v>
      </c>
      <c r="EZ42" s="52" t="n">
        <f aca="false">CZ42*100/FY735</f>
        <v>40324.7082699138</v>
      </c>
      <c r="FA42" s="53" t="n">
        <f aca="false">DA42*100/FY735</f>
        <v>12903.9066463724</v>
      </c>
      <c r="FB42" s="0" t="n">
        <f aca="false">FB43+1</f>
        <v>994</v>
      </c>
      <c r="FC42" s="54" t="n">
        <f aca="false">FC38+1</f>
        <v>2016</v>
      </c>
      <c r="FD42" s="55" t="n">
        <f aca="false">FD38</f>
        <v>4</v>
      </c>
      <c r="FE42" s="49" t="n">
        <f aca="false">DE42*100/FX888</f>
        <v>1143.22290942134</v>
      </c>
      <c r="FF42" s="50" t="n">
        <f aca="false">DF42*100/FY888</f>
        <v>1873.4069098443</v>
      </c>
      <c r="FG42" s="49" t="n">
        <f aca="false">DG42*100/FX888</f>
        <v>640.317089981269</v>
      </c>
      <c r="FH42" s="51" t="n">
        <f aca="false">DH42*100/FX888</f>
        <v>1143.22290942134</v>
      </c>
      <c r="FI42" s="52" t="n">
        <f aca="false">DI42*100/FY888</f>
        <v>2622.7540178079</v>
      </c>
      <c r="FJ42" s="53" t="n">
        <f aca="false">DJ42*100/FX888</f>
        <v>896.438574873736</v>
      </c>
      <c r="FK42" s="49" t="n">
        <f aca="false">DK42*100/FX888</f>
        <v>762.148606280891</v>
      </c>
      <c r="FL42" s="50" t="n">
        <f aca="false">DL42*100/FY888</f>
        <v>3746.81381968861</v>
      </c>
      <c r="FM42" s="49" t="n">
        <f aca="false">DM42*100/FX888</f>
        <v>1280.63417996254</v>
      </c>
      <c r="FN42" s="56" t="n">
        <f aca="false">DN42*100/FX888</f>
        <v>1524.29721256178</v>
      </c>
      <c r="FO42" s="52" t="n">
        <f aca="false">DO42*100/FY888</f>
        <v>5994.89428351472</v>
      </c>
      <c r="FP42" s="53" t="n">
        <f aca="false">DP42*100/FX888</f>
        <v>2049.01201239004</v>
      </c>
      <c r="FQ42" s="49" t="n">
        <f aca="false">DQ42*100/FX888</f>
        <v>1524.34802246887</v>
      </c>
      <c r="FR42" s="50" t="n">
        <f aca="false">DR42*100/FY888</f>
        <v>8242.97474734085</v>
      </c>
      <c r="FS42" s="49" t="n">
        <f aca="false">DS42*100/FX888</f>
        <v>2817.38984481756</v>
      </c>
      <c r="FV42" s="35" t="n">
        <f aca="false">FV54-1</f>
        <v>1946</v>
      </c>
      <c r="FW42" s="35" t="n">
        <v>1.33928286349025E-012</v>
      </c>
      <c r="FX42" s="35" t="n">
        <f aca="false">FW42*100/204.803696158069</f>
        <v>6.53934908702322E-013</v>
      </c>
      <c r="FY42" s="35"/>
      <c r="FZ42" s="35"/>
      <c r="GB42" s="13"/>
    </row>
    <row r="43" customFormat="false" ht="15" hidden="false" customHeight="false" outlineLevel="0" collapsed="false">
      <c r="BV43" s="54" t="n">
        <f aca="false">BV39+1</f>
        <v>2004</v>
      </c>
      <c r="BW43" s="55" t="n">
        <f aca="false">BW39</f>
        <v>2</v>
      </c>
      <c r="BX43" s="49" t="n">
        <f aca="false">BY43</f>
        <v>312</v>
      </c>
      <c r="BY43" s="50" t="n">
        <f aca="false">BY42</f>
        <v>312</v>
      </c>
      <c r="BZ43" s="49" t="n">
        <f aca="false">BY43*0.32</f>
        <v>99.84</v>
      </c>
      <c r="CA43" s="51" t="n">
        <f aca="false">CB43</f>
        <v>383</v>
      </c>
      <c r="CB43" s="52" t="n">
        <f aca="false">CB42</f>
        <v>383</v>
      </c>
      <c r="CC43" s="53" t="n">
        <f aca="false">CB43*0.32</f>
        <v>122.56</v>
      </c>
      <c r="CD43" s="49" t="n">
        <f aca="false">CE43</f>
        <v>512</v>
      </c>
      <c r="CE43" s="50" t="n">
        <f aca="false">CE42</f>
        <v>512</v>
      </c>
      <c r="CF43" s="49" t="n">
        <f aca="false">CE43*0.32</f>
        <v>163.84</v>
      </c>
      <c r="CG43" s="51" t="n">
        <f aca="false">CH43</f>
        <v>766</v>
      </c>
      <c r="CH43" s="52" t="n">
        <f aca="false">CH42</f>
        <v>766</v>
      </c>
      <c r="CI43" s="53" t="n">
        <f aca="false">CH43*0.32</f>
        <v>245.12</v>
      </c>
      <c r="CJ43" s="49" t="n">
        <f aca="false">CK43</f>
        <v>1279</v>
      </c>
      <c r="CK43" s="50" t="n">
        <f aca="false">CK42</f>
        <v>1279</v>
      </c>
      <c r="CL43" s="49" t="n">
        <f aca="false">CK43*0.32</f>
        <v>409.28</v>
      </c>
      <c r="CM43" s="51" t="n">
        <f aca="false">CN43</f>
        <v>1789</v>
      </c>
      <c r="CN43" s="52" t="n">
        <f aca="false">CN42</f>
        <v>1789</v>
      </c>
      <c r="CO43" s="53" t="n">
        <f aca="false">CN43*0.32</f>
        <v>572.48</v>
      </c>
      <c r="CP43" s="49" t="n">
        <f aca="false">CQ43</f>
        <v>2557</v>
      </c>
      <c r="CQ43" s="50" t="n">
        <f aca="false">CQ42</f>
        <v>2557</v>
      </c>
      <c r="CR43" s="49" t="n">
        <f aca="false">CQ43*0.32</f>
        <v>818.24</v>
      </c>
      <c r="CS43" s="51" t="n">
        <f aca="false">CT43</f>
        <v>3837</v>
      </c>
      <c r="CT43" s="52" t="n">
        <f aca="false">CT42</f>
        <v>3837</v>
      </c>
      <c r="CU43" s="53" t="n">
        <f aca="false">CT43*0.32</f>
        <v>1227.84</v>
      </c>
      <c r="CV43" s="49" t="n">
        <f aca="false">CW43</f>
        <v>4800</v>
      </c>
      <c r="CW43" s="50" t="n">
        <f aca="false">CW42</f>
        <v>4800</v>
      </c>
      <c r="CX43" s="49" t="n">
        <f aca="false">CW43*0.32</f>
        <v>1536</v>
      </c>
      <c r="CY43" s="51" t="n">
        <f aca="false">CZ43</f>
        <v>4800</v>
      </c>
      <c r="CZ43" s="52" t="n">
        <f aca="false">CZ42</f>
        <v>4800</v>
      </c>
      <c r="DA43" s="53" t="n">
        <f aca="false">CZ43*0.32</f>
        <v>1536</v>
      </c>
      <c r="DC43" s="47" t="n">
        <f aca="false">DC39+1</f>
        <v>2017</v>
      </c>
      <c r="DD43" s="48" t="n">
        <f aca="false">DD39</f>
        <v>1</v>
      </c>
      <c r="DE43" s="49" t="n">
        <f aca="false">DE42</f>
        <v>1875</v>
      </c>
      <c r="DF43" s="50" t="n">
        <f aca="false">DF42</f>
        <v>3281.82537122884</v>
      </c>
      <c r="DG43" s="49" t="n">
        <f aca="false">DF43*0.32</f>
        <v>1050.18411879323</v>
      </c>
      <c r="DH43" s="51" t="n">
        <f aca="false">DH42</f>
        <v>1875</v>
      </c>
      <c r="DI43" s="52" t="n">
        <f aca="false">DI42</f>
        <v>4594.5280936589</v>
      </c>
      <c r="DJ43" s="53" t="n">
        <f aca="false">DI43*0.32</f>
        <v>1470.24898997085</v>
      </c>
      <c r="DK43" s="49" t="n">
        <f aca="false">DK42</f>
        <v>1250</v>
      </c>
      <c r="DL43" s="50" t="n">
        <f aca="false">DL42</f>
        <v>6563.65074245768</v>
      </c>
      <c r="DM43" s="49" t="n">
        <f aca="false">DL43*0.32</f>
        <v>2100.36823758646</v>
      </c>
      <c r="DN43" s="51" t="n">
        <f aca="false">DN42</f>
        <v>2500</v>
      </c>
      <c r="DO43" s="52" t="n">
        <f aca="false">DO42</f>
        <v>10501.8274749016</v>
      </c>
      <c r="DP43" s="53" t="n">
        <f aca="false">DO43*0.32</f>
        <v>3360.5847919685</v>
      </c>
      <c r="DQ43" s="49" t="n">
        <f aca="false">DQ42</f>
        <v>2500.08333333333</v>
      </c>
      <c r="DR43" s="50" t="n">
        <f aca="false">DR42</f>
        <v>14440.0042073455</v>
      </c>
      <c r="DS43" s="49" t="n">
        <f aca="false">DR43*0.32</f>
        <v>4620.80134635055</v>
      </c>
      <c r="DU43" s="0" t="n">
        <f aca="false">DU44+1</f>
        <v>1044</v>
      </c>
      <c r="DV43" s="54" t="n">
        <v>2004</v>
      </c>
      <c r="DW43" s="55" t="n">
        <v>2</v>
      </c>
      <c r="DX43" s="49" t="n">
        <f aca="false">BX43*100/FX738</f>
        <v>913.258125530671</v>
      </c>
      <c r="DY43" s="50" t="n">
        <f aca="false">BY43*100/FY738</f>
        <v>2621.1060375444</v>
      </c>
      <c r="DZ43" s="49" t="n">
        <f aca="false">BZ43*100/FY738</f>
        <v>838.753932014207</v>
      </c>
      <c r="EA43" s="51" t="n">
        <f aca="false">CA43*100/FX738</f>
        <v>1121.08289127643</v>
      </c>
      <c r="EB43" s="52" t="n">
        <f aca="false">CB43*100/FY738</f>
        <v>3217.57568070354</v>
      </c>
      <c r="EC43" s="53" t="n">
        <f aca="false">CC43*100/FY738</f>
        <v>1029.62421782513</v>
      </c>
      <c r="ED43" s="49" t="n">
        <f aca="false">CD43*100/FX738</f>
        <v>1498.68000087085</v>
      </c>
      <c r="EE43" s="50" t="n">
        <f aca="false">CE43*100/FY738</f>
        <v>4301.30221545747</v>
      </c>
      <c r="EF43" s="49" t="n">
        <f aca="false">CF43*100/FY738</f>
        <v>1376.41670894639</v>
      </c>
      <c r="EG43" s="51" t="n">
        <f aca="false">CG43*100/FX738</f>
        <v>2242.16578255287</v>
      </c>
      <c r="EH43" s="52" t="n">
        <f aca="false">CH43*100/FY738</f>
        <v>6435.15136140708</v>
      </c>
      <c r="EI43" s="53" t="n">
        <f aca="false">CI43*100/FY738</f>
        <v>2059.24843565026</v>
      </c>
      <c r="EJ43" s="49" t="n">
        <f aca="false">CJ43*100/FX738</f>
        <v>3743.77289280041</v>
      </c>
      <c r="EK43" s="50" t="n">
        <f aca="false">CK43*100/FY738</f>
        <v>10744.8545577541</v>
      </c>
      <c r="EL43" s="49" t="n">
        <f aca="false">CL43*100/FY738</f>
        <v>3438.35345848132</v>
      </c>
      <c r="EM43" s="51" t="n">
        <f aca="false">CM43*100/FX738</f>
        <v>5236.59867491786</v>
      </c>
      <c r="EN43" s="52" t="n">
        <f aca="false">CN43*100/FY738</f>
        <v>15029.3548114325</v>
      </c>
      <c r="EO43" s="53" t="n">
        <f aca="false">CO43*100/FY738</f>
        <v>4809.39353965839</v>
      </c>
      <c r="EP43" s="49" t="n">
        <f aca="false">CP43*100/FX738</f>
        <v>7484.61867622413</v>
      </c>
      <c r="EQ43" s="50" t="n">
        <f aca="false">CQ43*100/FY738</f>
        <v>21481.3081346187</v>
      </c>
      <c r="ER43" s="49" t="n">
        <f aca="false">CR43*100/FY738</f>
        <v>6874.01860307797</v>
      </c>
      <c r="ES43" s="51" t="n">
        <f aca="false">CS43*100/FX738</f>
        <v>11231.3186784012</v>
      </c>
      <c r="ET43" s="52" t="n">
        <f aca="false">CT43*100/FY738</f>
        <v>32234.5636732623</v>
      </c>
      <c r="EU43" s="53" t="n">
        <f aca="false">CU43*100/FY738</f>
        <v>10315.0603754439</v>
      </c>
      <c r="EV43" s="49" t="n">
        <f aca="false">CV43*100/FX738</f>
        <v>14050.1250081642</v>
      </c>
      <c r="EW43" s="50" t="n">
        <f aca="false">CW43*100/FY738</f>
        <v>40324.7082699138</v>
      </c>
      <c r="EX43" s="49" t="n">
        <f aca="false">CX43*100/FY738</f>
        <v>12903.9066463724</v>
      </c>
      <c r="EY43" s="51" t="n">
        <f aca="false">CY43*100/FX738</f>
        <v>14050.1250081642</v>
      </c>
      <c r="EZ43" s="52" t="n">
        <f aca="false">CZ43*100/FY738</f>
        <v>40324.7082699138</v>
      </c>
      <c r="FA43" s="53" t="n">
        <f aca="false">DA43*100/FY738</f>
        <v>12903.9066463724</v>
      </c>
      <c r="FB43" s="0" t="n">
        <f aca="false">FB44+1</f>
        <v>993</v>
      </c>
      <c r="FC43" s="47" t="n">
        <f aca="false">FC39+1</f>
        <v>2017</v>
      </c>
      <c r="FD43" s="48" t="n">
        <f aca="false">FD39</f>
        <v>1</v>
      </c>
      <c r="FE43" s="49" t="n">
        <f aca="false">DE43*100/FX891</f>
        <v>1089.50870517865</v>
      </c>
      <c r="FF43" s="50" t="n">
        <f aca="false">DF43*100/FY891</f>
        <v>1873.4069098443</v>
      </c>
      <c r="FG43" s="49" t="n">
        <f aca="false">DG43*100/FX891</f>
        <v>610.231861048313</v>
      </c>
      <c r="FH43" s="51" t="n">
        <f aca="false">DH43*100/FX891</f>
        <v>1089.50870517865</v>
      </c>
      <c r="FI43" s="52" t="n">
        <f aca="false">DI43*100/FY891</f>
        <v>2622.7540178079</v>
      </c>
      <c r="FJ43" s="53" t="n">
        <f aca="false">DJ43*100/FX891</f>
        <v>854.319505788453</v>
      </c>
      <c r="FK43" s="49" t="n">
        <f aca="false">DK43*100/FX891</f>
        <v>726.339136785763</v>
      </c>
      <c r="FL43" s="50" t="n">
        <f aca="false">DL43*100/FY891</f>
        <v>3746.81381968861</v>
      </c>
      <c r="FM43" s="49" t="n">
        <f aca="false">DM43*100/FX891</f>
        <v>1220.46372209663</v>
      </c>
      <c r="FN43" s="56" t="n">
        <f aca="false">DN43*100/FX891</f>
        <v>1452.67827357153</v>
      </c>
      <c r="FO43" s="52" t="n">
        <f aca="false">DO43*100/FY891</f>
        <v>5994.89428351472</v>
      </c>
      <c r="FP43" s="53" t="n">
        <f aca="false">DP43*100/FX891</f>
        <v>1952.73940551501</v>
      </c>
      <c r="FQ43" s="49" t="n">
        <f aca="false">DQ43*100/FX891</f>
        <v>1452.72669618065</v>
      </c>
      <c r="FR43" s="50" t="n">
        <f aca="false">DR43*100/FY891</f>
        <v>8242.97474734085</v>
      </c>
      <c r="FS43" s="49" t="n">
        <f aca="false">DS43*100/FX891</f>
        <v>2685.0150889334</v>
      </c>
      <c r="FV43" s="57" t="n">
        <f aca="false">FV55-1</f>
        <v>1946</v>
      </c>
      <c r="FW43" s="57" t="n">
        <v>1.36209629904069E-012</v>
      </c>
      <c r="FX43" s="57" t="n">
        <f aca="false">FW43*100/204.803696158069</f>
        <v>6.65074080493847E-013</v>
      </c>
      <c r="FY43" s="57"/>
      <c r="FZ43" s="57"/>
      <c r="GB43" s="13"/>
    </row>
    <row r="44" customFormat="false" ht="15" hidden="false" customHeight="false" outlineLevel="0" collapsed="false">
      <c r="B44" s="0" t="s">
        <v>208</v>
      </c>
      <c r="BV44" s="47" t="n">
        <f aca="false">BV40+1</f>
        <v>2004</v>
      </c>
      <c r="BW44" s="48" t="n">
        <f aca="false">BW40</f>
        <v>3</v>
      </c>
      <c r="BX44" s="49" t="n">
        <f aca="false">BY44</f>
        <v>312</v>
      </c>
      <c r="BY44" s="50" t="n">
        <f aca="false">BY43</f>
        <v>312</v>
      </c>
      <c r="BZ44" s="49" t="n">
        <f aca="false">BY44*0.32</f>
        <v>99.84</v>
      </c>
      <c r="CA44" s="51" t="n">
        <f aca="false">CB44</f>
        <v>383</v>
      </c>
      <c r="CB44" s="52" t="n">
        <f aca="false">CB43</f>
        <v>383</v>
      </c>
      <c r="CC44" s="53" t="n">
        <f aca="false">CB44*0.32</f>
        <v>122.56</v>
      </c>
      <c r="CD44" s="49" t="n">
        <f aca="false">CE44</f>
        <v>512</v>
      </c>
      <c r="CE44" s="50" t="n">
        <f aca="false">CE43</f>
        <v>512</v>
      </c>
      <c r="CF44" s="49" t="n">
        <f aca="false">CE44*0.32</f>
        <v>163.84</v>
      </c>
      <c r="CG44" s="51" t="n">
        <f aca="false">CH44</f>
        <v>766</v>
      </c>
      <c r="CH44" s="52" t="n">
        <f aca="false">CH43</f>
        <v>766</v>
      </c>
      <c r="CI44" s="53" t="n">
        <f aca="false">CH44*0.32</f>
        <v>245.12</v>
      </c>
      <c r="CJ44" s="49" t="n">
        <f aca="false">CK44</f>
        <v>1279</v>
      </c>
      <c r="CK44" s="50" t="n">
        <f aca="false">CK43</f>
        <v>1279</v>
      </c>
      <c r="CL44" s="49" t="n">
        <f aca="false">CK44*0.32</f>
        <v>409.28</v>
      </c>
      <c r="CM44" s="51" t="n">
        <f aca="false">CN44</f>
        <v>1789</v>
      </c>
      <c r="CN44" s="52" t="n">
        <f aca="false">CN43</f>
        <v>1789</v>
      </c>
      <c r="CO44" s="53" t="n">
        <f aca="false">CN44*0.32</f>
        <v>572.48</v>
      </c>
      <c r="CP44" s="49" t="n">
        <f aca="false">CQ44</f>
        <v>2557</v>
      </c>
      <c r="CQ44" s="50" t="n">
        <f aca="false">CQ43</f>
        <v>2557</v>
      </c>
      <c r="CR44" s="49" t="n">
        <f aca="false">CQ44*0.32</f>
        <v>818.24</v>
      </c>
      <c r="CS44" s="51" t="n">
        <f aca="false">CT44</f>
        <v>3837</v>
      </c>
      <c r="CT44" s="52" t="n">
        <f aca="false">CT43</f>
        <v>3837</v>
      </c>
      <c r="CU44" s="53" t="n">
        <f aca="false">CT44*0.32</f>
        <v>1227.84</v>
      </c>
      <c r="CV44" s="49" t="n">
        <f aca="false">CW44</f>
        <v>4800</v>
      </c>
      <c r="CW44" s="50" t="n">
        <f aca="false">CW43</f>
        <v>4800</v>
      </c>
      <c r="CX44" s="49" t="n">
        <f aca="false">CW44*0.32</f>
        <v>1536</v>
      </c>
      <c r="CY44" s="51" t="n">
        <f aca="false">CZ44</f>
        <v>4800</v>
      </c>
      <c r="CZ44" s="52" t="n">
        <f aca="false">CZ43</f>
        <v>4800</v>
      </c>
      <c r="DA44" s="53" t="n">
        <f aca="false">CZ44*0.32</f>
        <v>1536</v>
      </c>
      <c r="DC44" s="54" t="n">
        <f aca="false">DC40+1</f>
        <v>2017</v>
      </c>
      <c r="DD44" s="55" t="n">
        <f aca="false">DD40</f>
        <v>2</v>
      </c>
      <c r="DE44" s="49" t="n">
        <f aca="false">DE43</f>
        <v>1875</v>
      </c>
      <c r="DF44" s="50" t="n">
        <f aca="false">X21</f>
        <v>3707.1499393401</v>
      </c>
      <c r="DG44" s="49" t="n">
        <f aca="false">DF44*0.32</f>
        <v>1186.28798058883</v>
      </c>
      <c r="DH44" s="51" t="n">
        <f aca="false">DH43</f>
        <v>1875</v>
      </c>
      <c r="DI44" s="52" t="n">
        <f aca="false">Y21</f>
        <v>5189.97893459709</v>
      </c>
      <c r="DJ44" s="53" t="n">
        <f aca="false">DI44*0.32</f>
        <v>1660.79325907107</v>
      </c>
      <c r="DK44" s="49" t="n">
        <f aca="false">DK43</f>
        <v>1250</v>
      </c>
      <c r="DL44" s="50" t="n">
        <f aca="false">Z21</f>
        <v>7414.2998786802</v>
      </c>
      <c r="DM44" s="49" t="n">
        <f aca="false">DL44*0.32</f>
        <v>2372.57596117766</v>
      </c>
      <c r="DN44" s="51" t="n">
        <f aca="false">DN43</f>
        <v>2500</v>
      </c>
      <c r="DO44" s="52" t="n">
        <f aca="false">AA21</f>
        <v>11862.8643156488</v>
      </c>
      <c r="DP44" s="53" t="n">
        <f aca="false">DO44*0.32</f>
        <v>3796.11658100763</v>
      </c>
      <c r="DQ44" s="49" t="n">
        <f aca="false">DQ43</f>
        <v>2500.08333333333</v>
      </c>
      <c r="DR44" s="50" t="n">
        <f aca="false">AB21</f>
        <v>16311.4287526175</v>
      </c>
      <c r="DS44" s="49" t="n">
        <f aca="false">DR44*0.32</f>
        <v>5219.65720083759</v>
      </c>
      <c r="DU44" s="0" t="n">
        <f aca="false">DU45+1</f>
        <v>1043</v>
      </c>
      <c r="DV44" s="47" t="n">
        <v>2004</v>
      </c>
      <c r="DW44" s="48" t="n">
        <v>3</v>
      </c>
      <c r="DX44" s="49" t="n">
        <f aca="false">BX44*100/FX741</f>
        <v>900.857921096805</v>
      </c>
      <c r="DY44" s="50" t="n">
        <f aca="false">BY44*100/FY741</f>
        <v>2621.1060375444</v>
      </c>
      <c r="DZ44" s="49" t="n">
        <f aca="false">BZ44*100/FY741</f>
        <v>838.753932014207</v>
      </c>
      <c r="EA44" s="51" t="n">
        <f aca="false">CA44*100/FX741</f>
        <v>1105.86084544896</v>
      </c>
      <c r="EB44" s="52" t="n">
        <f aca="false">CB44*100/FY741</f>
        <v>3217.57568070354</v>
      </c>
      <c r="EC44" s="53" t="n">
        <f aca="false">CC44*100/FY741</f>
        <v>1029.62421782513</v>
      </c>
      <c r="ED44" s="49" t="n">
        <f aca="false">CD44*100/FX741</f>
        <v>1478.33094744091</v>
      </c>
      <c r="EE44" s="50" t="n">
        <f aca="false">CE44*100/FY741</f>
        <v>4301.30221545747</v>
      </c>
      <c r="EF44" s="49" t="n">
        <f aca="false">CF44*100/FY741</f>
        <v>1376.41670894639</v>
      </c>
      <c r="EG44" s="51" t="n">
        <f aca="false">CG44*100/FX741</f>
        <v>2211.72169089793</v>
      </c>
      <c r="EH44" s="52" t="n">
        <f aca="false">CH44*100/FY741</f>
        <v>6435.15136140708</v>
      </c>
      <c r="EI44" s="53" t="n">
        <f aca="false">CI44*100/FY741</f>
        <v>2059.24843565026</v>
      </c>
      <c r="EJ44" s="49" t="n">
        <f aca="false">CJ44*100/FX741</f>
        <v>3692.94000347056</v>
      </c>
      <c r="EK44" s="50" t="n">
        <f aca="false">CK44*100/FY741</f>
        <v>10744.8545577541</v>
      </c>
      <c r="EL44" s="49" t="n">
        <f aca="false">CL44*100/FY741</f>
        <v>3438.35345848132</v>
      </c>
      <c r="EM44" s="51" t="n">
        <f aca="false">CM44*100/FX741</f>
        <v>5165.49622064803</v>
      </c>
      <c r="EN44" s="52" t="n">
        <f aca="false">CN44*100/FY741</f>
        <v>15029.3548114325</v>
      </c>
      <c r="EO44" s="53" t="n">
        <f aca="false">CO44*100/FY741</f>
        <v>4809.39353965839</v>
      </c>
      <c r="EP44" s="49" t="n">
        <f aca="false">CP44*100/FX741</f>
        <v>7382.99264180939</v>
      </c>
      <c r="EQ44" s="50" t="n">
        <f aca="false">CQ44*100/FY741</f>
        <v>21481.3081346187</v>
      </c>
      <c r="ER44" s="49" t="n">
        <f aca="false">CR44*100/FY741</f>
        <v>6874.01860307797</v>
      </c>
      <c r="ES44" s="51" t="n">
        <f aca="false">CS44*100/FX741</f>
        <v>11078.8200104117</v>
      </c>
      <c r="ET44" s="52" t="n">
        <f aca="false">CT44*100/FY741</f>
        <v>32234.5636732623</v>
      </c>
      <c r="EU44" s="53" t="n">
        <f aca="false">CU44*100/FY741</f>
        <v>10315.0603754439</v>
      </c>
      <c r="EV44" s="49" t="n">
        <f aca="false">CV44*100/FX741</f>
        <v>13859.3526322585</v>
      </c>
      <c r="EW44" s="50" t="n">
        <f aca="false">CW44*100/FY741</f>
        <v>40324.7082699138</v>
      </c>
      <c r="EX44" s="49" t="n">
        <f aca="false">CX44*100/FY741</f>
        <v>12903.9066463724</v>
      </c>
      <c r="EY44" s="51" t="n">
        <f aca="false">CY44*100/FX741</f>
        <v>13859.3526322585</v>
      </c>
      <c r="EZ44" s="52" t="n">
        <f aca="false">CZ44*100/FY741</f>
        <v>40324.7082699138</v>
      </c>
      <c r="FA44" s="53" t="n">
        <f aca="false">DA44*100/FY741</f>
        <v>12903.9066463724</v>
      </c>
      <c r="FB44" s="0" t="n">
        <f aca="false">FB45+1</f>
        <v>992</v>
      </c>
      <c r="FC44" s="54" t="n">
        <f aca="false">FC40+1</f>
        <v>2017</v>
      </c>
      <c r="FD44" s="55" t="n">
        <f aca="false">FD40</f>
        <v>2</v>
      </c>
      <c r="FE44" s="49" t="n">
        <f aca="false">DE44*100/FX894</f>
        <v>1022.04458925019</v>
      </c>
      <c r="FF44" s="50" t="n">
        <f aca="false">DF44*100/FY894</f>
        <v>1873.4069098443</v>
      </c>
      <c r="FG44" s="49" t="n">
        <f aca="false">DG44*100/FX894</f>
        <v>646.634246321787</v>
      </c>
      <c r="FH44" s="51" t="n">
        <f aca="false">DH44*100/FX894</f>
        <v>1022.04458925019</v>
      </c>
      <c r="FI44" s="52" t="n">
        <f aca="false">DI44*100/FY894</f>
        <v>2622.75401780791</v>
      </c>
      <c r="FJ44" s="53" t="n">
        <f aca="false">DJ44*100/FX894</f>
        <v>905.282540958281</v>
      </c>
      <c r="FK44" s="49" t="n">
        <f aca="false">DK44*100/FX894</f>
        <v>681.363059500127</v>
      </c>
      <c r="FL44" s="50" t="n">
        <f aca="false">DL44*100/FY894</f>
        <v>3746.81381968861</v>
      </c>
      <c r="FM44" s="49" t="n">
        <f aca="false">DM44*100/FX894</f>
        <v>1293.26849264357</v>
      </c>
      <c r="FN44" s="56" t="n">
        <f aca="false">DN44*100/FX894</f>
        <v>1362.72611900025</v>
      </c>
      <c r="FO44" s="52" t="n">
        <f aca="false">DO44*100/FY894</f>
        <v>5994.89428351474</v>
      </c>
      <c r="FP44" s="53" t="n">
        <f aca="false">DP44*100/FX894</f>
        <v>2069.22688628362</v>
      </c>
      <c r="FQ44" s="49" t="n">
        <f aca="false">DQ44*100/FX894</f>
        <v>1362.77154320422</v>
      </c>
      <c r="FR44" s="50" t="n">
        <f aca="false">DR44*100/FY894</f>
        <v>8242.97474734087</v>
      </c>
      <c r="FS44" s="49" t="n">
        <f aca="false">DS44*100/FX894</f>
        <v>2845.18527992366</v>
      </c>
      <c r="FV44" s="12" t="n">
        <f aca="false">FV56-1</f>
        <v>1946</v>
      </c>
      <c r="FW44" s="12" t="n">
        <v>1.36507844747866E-012</v>
      </c>
      <c r="FX44" s="12" t="n">
        <f aca="false">FW44*100/204.803696158069</f>
        <v>6.6653018138163E-013</v>
      </c>
      <c r="FY44" s="12"/>
      <c r="FZ44" s="12"/>
      <c r="GB44" s="13"/>
    </row>
    <row r="45" customFormat="false" ht="15" hidden="false" customHeight="false" outlineLevel="0" collapsed="false">
      <c r="B45" s="0" t="s">
        <v>209</v>
      </c>
      <c r="BV45" s="54" t="n">
        <f aca="false">BV41+1</f>
        <v>2004</v>
      </c>
      <c r="BW45" s="55" t="n">
        <f aca="false">BW41</f>
        <v>4</v>
      </c>
      <c r="BX45" s="49" t="n">
        <f aca="false">BY45</f>
        <v>312</v>
      </c>
      <c r="BY45" s="50" t="n">
        <f aca="false">BY44</f>
        <v>312</v>
      </c>
      <c r="BZ45" s="49" t="n">
        <f aca="false">BY45*0.32</f>
        <v>99.84</v>
      </c>
      <c r="CA45" s="51" t="n">
        <f aca="false">CB45</f>
        <v>383</v>
      </c>
      <c r="CB45" s="52" t="n">
        <f aca="false">CB44</f>
        <v>383</v>
      </c>
      <c r="CC45" s="53" t="n">
        <f aca="false">CB45*0.32</f>
        <v>122.56</v>
      </c>
      <c r="CD45" s="49" t="n">
        <f aca="false">CE45</f>
        <v>512</v>
      </c>
      <c r="CE45" s="50" t="n">
        <f aca="false">CE44</f>
        <v>512</v>
      </c>
      <c r="CF45" s="49" t="n">
        <f aca="false">CE45*0.32</f>
        <v>163.84</v>
      </c>
      <c r="CG45" s="51" t="n">
        <f aca="false">CH45</f>
        <v>766</v>
      </c>
      <c r="CH45" s="52" t="n">
        <f aca="false">CH44</f>
        <v>766</v>
      </c>
      <c r="CI45" s="53" t="n">
        <f aca="false">CH45*0.32</f>
        <v>245.12</v>
      </c>
      <c r="CJ45" s="49" t="n">
        <f aca="false">CK45</f>
        <v>1279</v>
      </c>
      <c r="CK45" s="50" t="n">
        <f aca="false">CK44</f>
        <v>1279</v>
      </c>
      <c r="CL45" s="49" t="n">
        <f aca="false">CK45*0.32</f>
        <v>409.28</v>
      </c>
      <c r="CM45" s="51" t="n">
        <f aca="false">CN45</f>
        <v>1789</v>
      </c>
      <c r="CN45" s="52" t="n">
        <f aca="false">CN44</f>
        <v>1789</v>
      </c>
      <c r="CO45" s="53" t="n">
        <f aca="false">CN45*0.32</f>
        <v>572.48</v>
      </c>
      <c r="CP45" s="49" t="n">
        <f aca="false">CQ45</f>
        <v>2557</v>
      </c>
      <c r="CQ45" s="50" t="n">
        <f aca="false">CQ44</f>
        <v>2557</v>
      </c>
      <c r="CR45" s="49" t="n">
        <f aca="false">CQ45*0.32</f>
        <v>818.24</v>
      </c>
      <c r="CS45" s="51" t="n">
        <f aca="false">CT45</f>
        <v>3837</v>
      </c>
      <c r="CT45" s="52" t="n">
        <f aca="false">CT44</f>
        <v>3837</v>
      </c>
      <c r="CU45" s="53" t="n">
        <f aca="false">CT45*0.32</f>
        <v>1227.84</v>
      </c>
      <c r="CV45" s="49" t="n">
        <f aca="false">CW45</f>
        <v>4800</v>
      </c>
      <c r="CW45" s="50" t="n">
        <f aca="false">CW44</f>
        <v>4800</v>
      </c>
      <c r="CX45" s="49" t="n">
        <f aca="false">CW45*0.32</f>
        <v>1536</v>
      </c>
      <c r="CY45" s="51" t="n">
        <f aca="false">CZ45</f>
        <v>4800</v>
      </c>
      <c r="CZ45" s="52" t="n">
        <f aca="false">CZ44</f>
        <v>4800</v>
      </c>
      <c r="DA45" s="53" t="n">
        <f aca="false">CZ45*0.32</f>
        <v>1536</v>
      </c>
      <c r="DC45" s="47" t="n">
        <f aca="false">DC41+1</f>
        <v>2017</v>
      </c>
      <c r="DD45" s="48" t="n">
        <f aca="false">DD41</f>
        <v>3</v>
      </c>
      <c r="DE45" s="49" t="n">
        <f aca="false">DE44</f>
        <v>1875</v>
      </c>
      <c r="DF45" s="50" t="n">
        <f aca="false">DF44</f>
        <v>3707.1499393401</v>
      </c>
      <c r="DG45" s="49" t="n">
        <f aca="false">DF45*0.32</f>
        <v>1186.28798058883</v>
      </c>
      <c r="DH45" s="51" t="n">
        <f aca="false">DH44</f>
        <v>1875</v>
      </c>
      <c r="DI45" s="52" t="n">
        <f aca="false">DI44</f>
        <v>5189.97893459709</v>
      </c>
      <c r="DJ45" s="53" t="n">
        <f aca="false">DI45*0.32</f>
        <v>1660.79325907107</v>
      </c>
      <c r="DK45" s="49" t="n">
        <f aca="false">DK44</f>
        <v>1250</v>
      </c>
      <c r="DL45" s="50" t="n">
        <f aca="false">DL44</f>
        <v>7414.2998786802</v>
      </c>
      <c r="DM45" s="49" t="n">
        <f aca="false">DL45*0.32</f>
        <v>2372.57596117766</v>
      </c>
      <c r="DN45" s="51" t="n">
        <f aca="false">DN44</f>
        <v>2500</v>
      </c>
      <c r="DO45" s="52" t="n">
        <f aca="false">DO44</f>
        <v>11862.8643156488</v>
      </c>
      <c r="DP45" s="53" t="n">
        <f aca="false">DO45*0.32</f>
        <v>3796.11658100763</v>
      </c>
      <c r="DQ45" s="49" t="n">
        <f aca="false">DQ44</f>
        <v>2500.08333333333</v>
      </c>
      <c r="DR45" s="50" t="n">
        <f aca="false">DR44</f>
        <v>16311.4287526175</v>
      </c>
      <c r="DS45" s="49" t="n">
        <f aca="false">DR45*0.32</f>
        <v>5219.65720083759</v>
      </c>
      <c r="DU45" s="0" t="n">
        <f aca="false">DU46+1</f>
        <v>1042</v>
      </c>
      <c r="DV45" s="54" t="n">
        <v>2004</v>
      </c>
      <c r="DW45" s="55" t="n">
        <v>4</v>
      </c>
      <c r="DX45" s="49" t="n">
        <f aca="false">BX45*100/FX744</f>
        <v>891.674793317437</v>
      </c>
      <c r="DY45" s="50" t="n">
        <f aca="false">BY45*100/FY744</f>
        <v>2562.8797564688</v>
      </c>
      <c r="DZ45" s="49" t="n">
        <f aca="false">BZ45*100/FY744</f>
        <v>820.121522070017</v>
      </c>
      <c r="EA45" s="51" t="n">
        <f aca="false">CA45*100/FX744</f>
        <v>1094.58796743775</v>
      </c>
      <c r="EB45" s="52" t="n">
        <f aca="false">CB45*100/FY744</f>
        <v>3146.09918822933</v>
      </c>
      <c r="EC45" s="53" t="n">
        <f aca="false">CC45*100/FY744</f>
        <v>1006.75174023339</v>
      </c>
      <c r="ED45" s="49" t="n">
        <f aca="false">CD45*100/FX744</f>
        <v>1463.26119929015</v>
      </c>
      <c r="EE45" s="50" t="n">
        <f aca="false">CE45*100/FY744</f>
        <v>4205.75139523086</v>
      </c>
      <c r="EF45" s="49" t="n">
        <f aca="false">CF45*100/FY744</f>
        <v>1345.84044647387</v>
      </c>
      <c r="EG45" s="51" t="n">
        <f aca="false">CG45*100/FX744</f>
        <v>2189.1759348755</v>
      </c>
      <c r="EH45" s="52" t="n">
        <f aca="false">CH45*100/FY744</f>
        <v>6292.19837645867</v>
      </c>
      <c r="EI45" s="53" t="n">
        <f aca="false">CI45*100/FY744</f>
        <v>2013.50348046677</v>
      </c>
      <c r="EJ45" s="49" t="n">
        <f aca="false">CJ45*100/FX744</f>
        <v>3655.29506619552</v>
      </c>
      <c r="EK45" s="50" t="n">
        <f aca="false">CK45*100/FY744</f>
        <v>10506.1641298833</v>
      </c>
      <c r="EL45" s="49" t="n">
        <f aca="false">CL45*100/FY744</f>
        <v>3361.97252156267</v>
      </c>
      <c r="EM45" s="51" t="n">
        <f aca="false">CM45*100/FX744</f>
        <v>5112.84040142594</v>
      </c>
      <c r="EN45" s="52" t="n">
        <f aca="false">CN45*100/FY744</f>
        <v>14695.4868087266</v>
      </c>
      <c r="EO45" s="53" t="n">
        <f aca="false">CO45*100/FY744</f>
        <v>4702.5557787925</v>
      </c>
      <c r="EP45" s="49" t="n">
        <f aca="false">CP45*100/FX744</f>
        <v>7307.73220036117</v>
      </c>
      <c r="EQ45" s="50" t="n">
        <f aca="false">CQ45*100/FY744</f>
        <v>21004.1139015729</v>
      </c>
      <c r="ER45" s="49" t="n">
        <f aca="false">CR45*100/FY744</f>
        <v>6721.31644850332</v>
      </c>
      <c r="ES45" s="51" t="n">
        <f aca="false">CS45*100/FX744</f>
        <v>10965.8851985866</v>
      </c>
      <c r="ET45" s="52" t="n">
        <f aca="false">CT45*100/FY744</f>
        <v>31518.49238965</v>
      </c>
      <c r="EU45" s="53" t="n">
        <f aca="false">CU45*100/FY744</f>
        <v>10085.917564688</v>
      </c>
      <c r="EV45" s="49" t="n">
        <f aca="false">CV45*100/FX744</f>
        <v>13718.0737433452</v>
      </c>
      <c r="EW45" s="50" t="n">
        <f aca="false">CW45*100/FY744</f>
        <v>39428.9193302893</v>
      </c>
      <c r="EX45" s="49" t="n">
        <f aca="false">CX45*100/FY744</f>
        <v>12617.2541856926</v>
      </c>
      <c r="EY45" s="51" t="n">
        <f aca="false">CY45*100/FX744</f>
        <v>13718.0737433452</v>
      </c>
      <c r="EZ45" s="52" t="n">
        <f aca="false">CZ45*100/FY744</f>
        <v>39428.9193302893</v>
      </c>
      <c r="FA45" s="53" t="n">
        <f aca="false">DA45*100/FY744</f>
        <v>12617.2541856926</v>
      </c>
      <c r="FB45" s="0" t="n">
        <v>991</v>
      </c>
      <c r="FC45" s="47" t="n">
        <f aca="false">FC41+1</f>
        <v>2017</v>
      </c>
      <c r="FD45" s="48" t="n">
        <f aca="false">FD41</f>
        <v>3</v>
      </c>
      <c r="FE45" s="49" t="n">
        <f aca="false">DE45*100/FX897</f>
        <v>979.067693063493</v>
      </c>
      <c r="FF45" s="50" t="n">
        <f aca="false">DF45*100/FY897</f>
        <v>1873.4069098443</v>
      </c>
      <c r="FG45" s="49" t="n">
        <f aca="false">DG45*100/FX897</f>
        <v>619.443326114163</v>
      </c>
      <c r="FH45" s="51" t="n">
        <f aca="false">DH45*100/FX897</f>
        <v>979.067693063493</v>
      </c>
      <c r="FI45" s="52" t="n">
        <f aca="false">DI45*100/FY897</f>
        <v>2622.75401780791</v>
      </c>
      <c r="FJ45" s="53" t="n">
        <f aca="false">DJ45*100/FX897</f>
        <v>867.21547990086</v>
      </c>
      <c r="FK45" s="49" t="n">
        <f aca="false">DK45*100/FX897</f>
        <v>652.711795375662</v>
      </c>
      <c r="FL45" s="50" t="n">
        <f aca="false">DL45*100/FY897</f>
        <v>3746.81381968861</v>
      </c>
      <c r="FM45" s="49" t="n">
        <f aca="false">DM45*100/FX897</f>
        <v>1238.88665222833</v>
      </c>
      <c r="FN45" s="56" t="n">
        <f aca="false">DN45*100/FX897</f>
        <v>1305.42359075132</v>
      </c>
      <c r="FO45" s="52" t="n">
        <f aca="false">DO45*100/FY897</f>
        <v>5994.89428351474</v>
      </c>
      <c r="FP45" s="53" t="n">
        <f aca="false">DP45*100/FX897</f>
        <v>1982.21605523585</v>
      </c>
      <c r="FQ45" s="49" t="n">
        <f aca="false">DQ45*100/FX897</f>
        <v>1305.46710487102</v>
      </c>
      <c r="FR45" s="50" t="n">
        <f aca="false">DR45*100/FY897</f>
        <v>8242.97474734087</v>
      </c>
      <c r="FS45" s="49" t="n">
        <f aca="false">DS45*100/FX897</f>
        <v>2725.54545824337</v>
      </c>
      <c r="FV45" s="35" t="n">
        <f aca="false">FV57-1</f>
        <v>1946</v>
      </c>
      <c r="FW45" s="35" t="n">
        <v>1.35553557247717E-012</v>
      </c>
      <c r="FX45" s="35" t="n">
        <f aca="false">FW45*100/204.803696158069</f>
        <v>6.61870658540732E-013</v>
      </c>
      <c r="FY45" s="35"/>
      <c r="FZ45" s="35"/>
      <c r="GB45" s="13"/>
    </row>
    <row r="46" customFormat="false" ht="15" hidden="false" customHeight="false" outlineLevel="0" collapsed="false">
      <c r="A46" s="0" t="n">
        <f aca="false">708.95/2215.49</f>
        <v>0.31999693070156</v>
      </c>
      <c r="BV46" s="47" t="n">
        <f aca="false">BV42+1</f>
        <v>2005</v>
      </c>
      <c r="BW46" s="48" t="n">
        <f aca="false">BW42</f>
        <v>1</v>
      </c>
      <c r="BX46" s="49" t="n">
        <f aca="false">BY46</f>
        <v>312</v>
      </c>
      <c r="BY46" s="50" t="n">
        <f aca="false">BY45</f>
        <v>312</v>
      </c>
      <c r="BZ46" s="49" t="n">
        <f aca="false">BY46*0.32</f>
        <v>99.84</v>
      </c>
      <c r="CA46" s="51" t="n">
        <f aca="false">CB46</f>
        <v>383</v>
      </c>
      <c r="CB46" s="52" t="n">
        <f aca="false">CB45</f>
        <v>383</v>
      </c>
      <c r="CC46" s="53" t="n">
        <f aca="false">CB46*0.32</f>
        <v>122.56</v>
      </c>
      <c r="CD46" s="49" t="n">
        <f aca="false">CE46</f>
        <v>512</v>
      </c>
      <c r="CE46" s="50" t="n">
        <f aca="false">CE45</f>
        <v>512</v>
      </c>
      <c r="CF46" s="49" t="n">
        <f aca="false">CE46*0.32</f>
        <v>163.84</v>
      </c>
      <c r="CG46" s="51" t="n">
        <f aca="false">CH46</f>
        <v>766</v>
      </c>
      <c r="CH46" s="52" t="n">
        <f aca="false">CH45</f>
        <v>766</v>
      </c>
      <c r="CI46" s="53" t="n">
        <f aca="false">CH46*0.32</f>
        <v>245.12</v>
      </c>
      <c r="CJ46" s="49" t="n">
        <f aca="false">CK46</f>
        <v>1279</v>
      </c>
      <c r="CK46" s="50" t="n">
        <f aca="false">CK45</f>
        <v>1279</v>
      </c>
      <c r="CL46" s="49" t="n">
        <f aca="false">CK46*0.32</f>
        <v>409.28</v>
      </c>
      <c r="CM46" s="51" t="n">
        <f aca="false">CN46</f>
        <v>1789</v>
      </c>
      <c r="CN46" s="52" t="n">
        <f aca="false">CN45</f>
        <v>1789</v>
      </c>
      <c r="CO46" s="53" t="n">
        <f aca="false">CN46*0.32</f>
        <v>572.48</v>
      </c>
      <c r="CP46" s="49" t="n">
        <f aca="false">CQ46</f>
        <v>2557</v>
      </c>
      <c r="CQ46" s="50" t="n">
        <f aca="false">CQ45</f>
        <v>2557</v>
      </c>
      <c r="CR46" s="49" t="n">
        <f aca="false">CQ46*0.32</f>
        <v>818.24</v>
      </c>
      <c r="CS46" s="51" t="n">
        <f aca="false">CT46</f>
        <v>3837</v>
      </c>
      <c r="CT46" s="52" t="n">
        <f aca="false">CT45</f>
        <v>3837</v>
      </c>
      <c r="CU46" s="53" t="n">
        <f aca="false">CT46*0.32</f>
        <v>1227.84</v>
      </c>
      <c r="CV46" s="49" t="n">
        <f aca="false">CW46</f>
        <v>4800</v>
      </c>
      <c r="CW46" s="50" t="n">
        <f aca="false">CW45</f>
        <v>4800</v>
      </c>
      <c r="CX46" s="49" t="n">
        <f aca="false">CW46*0.32</f>
        <v>1536</v>
      </c>
      <c r="CY46" s="51" t="n">
        <f aca="false">CZ46</f>
        <v>4800</v>
      </c>
      <c r="CZ46" s="52" t="n">
        <f aca="false">CZ45</f>
        <v>4800</v>
      </c>
      <c r="DA46" s="53" t="n">
        <f aca="false">CZ46*0.32</f>
        <v>1536</v>
      </c>
      <c r="DC46" s="54" t="n">
        <f aca="false">DC42+1</f>
        <v>2017</v>
      </c>
      <c r="DD46" s="55" t="n">
        <f aca="false">DD42</f>
        <v>4</v>
      </c>
      <c r="DE46" s="49" t="n">
        <f aca="false">DE45</f>
        <v>1875</v>
      </c>
      <c r="DF46" s="50" t="n">
        <f aca="false">X22</f>
        <v>4200.9423112602</v>
      </c>
      <c r="DG46" s="49" t="n">
        <f aca="false">DF46*0.32</f>
        <v>1344.30153960326</v>
      </c>
      <c r="DH46" s="51" t="n">
        <f aca="false">DH45</f>
        <v>1875</v>
      </c>
      <c r="DI46" s="52" t="n">
        <f aca="false">Y22</f>
        <v>5881.28412868543</v>
      </c>
      <c r="DJ46" s="53" t="n">
        <f aca="false">DI46*0.32</f>
        <v>1882.01092117934</v>
      </c>
      <c r="DK46" s="49" t="n">
        <f aca="false">DK45</f>
        <v>1250</v>
      </c>
      <c r="DL46" s="50" t="n">
        <f aca="false">Z22</f>
        <v>8401.8846225204</v>
      </c>
      <c r="DM46" s="49" t="n">
        <f aca="false">DL46*0.32</f>
        <v>2688.60307920653</v>
      </c>
      <c r="DN46" s="51" t="n">
        <f aca="false">DN45</f>
        <v>2500</v>
      </c>
      <c r="DO46" s="52" t="n">
        <f aca="false">AA22</f>
        <v>13442.9978424933</v>
      </c>
      <c r="DP46" s="53" t="n">
        <f aca="false">DO46*0.32</f>
        <v>4301.75930959785</v>
      </c>
      <c r="DQ46" s="49" t="n">
        <f aca="false">DQ45</f>
        <v>2500.08333333333</v>
      </c>
      <c r="DR46" s="50" t="n">
        <f aca="false">AB22</f>
        <v>18484.1110624661</v>
      </c>
      <c r="DS46" s="49" t="n">
        <f aca="false">DR46*0.32</f>
        <v>5914.91553998916</v>
      </c>
      <c r="DU46" s="0" t="n">
        <f aca="false">DU47+1</f>
        <v>1041</v>
      </c>
      <c r="DV46" s="47" t="n">
        <v>2005</v>
      </c>
      <c r="DW46" s="48" t="n">
        <v>1</v>
      </c>
      <c r="DX46" s="49" t="n">
        <f aca="false">BX46*100/FX747</f>
        <v>863.170059995104</v>
      </c>
      <c r="DY46" s="50" t="n">
        <f aca="false">BY46*100/FY747</f>
        <v>2477.90157280568</v>
      </c>
      <c r="DZ46" s="49" t="n">
        <f aca="false">BZ46*100/FY747</f>
        <v>792.928503297816</v>
      </c>
      <c r="EA46" s="51" t="n">
        <f aca="false">CA46*100/FX747</f>
        <v>1059.59658005809</v>
      </c>
      <c r="EB46" s="52" t="n">
        <f aca="false">CB46*100/FY747</f>
        <v>3041.78302046338</v>
      </c>
      <c r="EC46" s="53" t="n">
        <f aca="false">CC46*100/FY747</f>
        <v>973.370566548281</v>
      </c>
      <c r="ED46" s="49" t="n">
        <f aca="false">CD46*100/FX747</f>
        <v>1416.48420101761</v>
      </c>
      <c r="EE46" s="50" t="n">
        <f aca="false">CE46*100/FY747</f>
        <v>4066.30001691188</v>
      </c>
      <c r="EF46" s="49" t="n">
        <f aca="false">CF46*100/FY747</f>
        <v>1301.2160054118</v>
      </c>
      <c r="EG46" s="51" t="n">
        <f aca="false">CG46*100/FX747</f>
        <v>2119.19316011618</v>
      </c>
      <c r="EH46" s="52" t="n">
        <f aca="false">CH46*100/FY747</f>
        <v>6083.56604092676</v>
      </c>
      <c r="EI46" s="53" t="n">
        <f aca="false">CI46*100/FY747</f>
        <v>1946.74113309656</v>
      </c>
      <c r="EJ46" s="49" t="n">
        <f aca="false">CJ46*100/FX747</f>
        <v>3538.4439318389</v>
      </c>
      <c r="EK46" s="50" t="n">
        <f aca="false">CK46*100/FY747</f>
        <v>10157.8080500592</v>
      </c>
      <c r="EL46" s="49" t="n">
        <f aca="false">CL46*100/FY747</f>
        <v>3250.49857601893</v>
      </c>
      <c r="EM46" s="51" t="n">
        <f aca="false">CM46*100/FX747</f>
        <v>4949.39499144628</v>
      </c>
      <c r="EN46" s="52" t="n">
        <f aca="false">CN46*100/FY747</f>
        <v>14208.22408253</v>
      </c>
      <c r="EO46" s="53" t="n">
        <f aca="false">CO46*100/FY747</f>
        <v>4546.63170640959</v>
      </c>
      <c r="EP46" s="49" t="n">
        <f aca="false">CP46*100/FX747</f>
        <v>7074.12129297269</v>
      </c>
      <c r="EQ46" s="50" t="n">
        <f aca="false">CQ46*100/FY747</f>
        <v>20307.6741078978</v>
      </c>
      <c r="ER46" s="49" t="n">
        <f aca="false">CR46*100/FY747</f>
        <v>6498.4557145273</v>
      </c>
      <c r="ES46" s="51" t="n">
        <f aca="false">CS46*100/FX747</f>
        <v>10615.3317955167</v>
      </c>
      <c r="ET46" s="52" t="n">
        <f aca="false">CT46*100/FY747</f>
        <v>30473.4241501775</v>
      </c>
      <c r="EU46" s="53" t="n">
        <f aca="false">CU46*100/FY747</f>
        <v>9751.4957280568</v>
      </c>
      <c r="EV46" s="49" t="n">
        <f aca="false">CV46*100/FX747</f>
        <v>13279.5393845401</v>
      </c>
      <c r="EW46" s="50" t="n">
        <f aca="false">CW46*100/FY747</f>
        <v>38121.5626585489</v>
      </c>
      <c r="EX46" s="49" t="n">
        <f aca="false">CX46*100/FY747</f>
        <v>12198.9000507356</v>
      </c>
      <c r="EY46" s="51" t="n">
        <f aca="false">CY46*100/FX747</f>
        <v>13279.5393845401</v>
      </c>
      <c r="EZ46" s="52" t="n">
        <f aca="false">CZ46*100/FY747</f>
        <v>38121.5626585489</v>
      </c>
      <c r="FA46" s="53" t="n">
        <f aca="false">DA46*100/FY747</f>
        <v>12198.9000507356</v>
      </c>
      <c r="FB46" s="0" t="n">
        <v>990</v>
      </c>
      <c r="FC46" s="54" t="n">
        <f aca="false">FC42+1</f>
        <v>2017</v>
      </c>
      <c r="FD46" s="55" t="n">
        <f aca="false">FD42</f>
        <v>4</v>
      </c>
      <c r="FE46" s="49" t="n">
        <f aca="false">DE46*100/FX900</f>
        <v>933.610027217321</v>
      </c>
      <c r="FF46" s="50" t="n">
        <f aca="false">DF46*100/FY900</f>
        <v>1873.4069098443</v>
      </c>
      <c r="FG46" s="49" t="n">
        <f aca="false">DG46*100/FX900</f>
        <v>669.36181172122</v>
      </c>
      <c r="FH46" s="51" t="n">
        <f aca="false">DH46*100/FX900</f>
        <v>933.610027217321</v>
      </c>
      <c r="FI46" s="52" t="n">
        <f aca="false">DI46*100/FY900</f>
        <v>2622.7540178079</v>
      </c>
      <c r="FJ46" s="53" t="n">
        <f aca="false">DJ46*100/FX900</f>
        <v>937.100942584283</v>
      </c>
      <c r="FK46" s="49" t="n">
        <f aca="false">DK46*100/FX900</f>
        <v>622.406684811547</v>
      </c>
      <c r="FL46" s="50" t="n">
        <f aca="false">DL46*100/FY900</f>
        <v>3746.8138196886</v>
      </c>
      <c r="FM46" s="49" t="n">
        <f aca="false">DM46*100/FX900</f>
        <v>1338.72362344244</v>
      </c>
      <c r="FN46" s="56" t="n">
        <f aca="false">DN46*100/FX900</f>
        <v>1244.81336962309</v>
      </c>
      <c r="FO46" s="52" t="n">
        <f aca="false">DO46*100/FY900</f>
        <v>5994.89428351473</v>
      </c>
      <c r="FP46" s="53" t="n">
        <f aca="false">DP46*100/FX900</f>
        <v>2141.9550005952</v>
      </c>
      <c r="FQ46" s="49" t="n">
        <f aca="false">DQ46*100/FX900</f>
        <v>1244.85486340208</v>
      </c>
      <c r="FR46" s="50" t="n">
        <f aca="false">DR46*100/FY900</f>
        <v>8242.97474734085</v>
      </c>
      <c r="FS46" s="49" t="n">
        <f aca="false">DS46*100/FX900</f>
        <v>2945.18637774796</v>
      </c>
      <c r="FV46" s="57" t="n">
        <f aca="false">FV58-1</f>
        <v>1946</v>
      </c>
      <c r="FW46" s="57" t="n">
        <v>1.35747396896184E-012</v>
      </c>
      <c r="FX46" s="57" t="n">
        <f aca="false">FW46*100/204.803696158069</f>
        <v>6.62817124117785E-013</v>
      </c>
      <c r="FY46" s="57"/>
      <c r="FZ46" s="57"/>
      <c r="GB46" s="13"/>
    </row>
    <row r="47" customFormat="false" ht="15" hidden="false" customHeight="false" outlineLevel="0" collapsed="false">
      <c r="BV47" s="54" t="n">
        <f aca="false">BV43+1</f>
        <v>2005</v>
      </c>
      <c r="BW47" s="55" t="n">
        <f aca="false">BW43</f>
        <v>2</v>
      </c>
      <c r="BX47" s="49" t="n">
        <f aca="false">BY47</f>
        <v>312</v>
      </c>
      <c r="BY47" s="50" t="n">
        <f aca="false">BY46</f>
        <v>312</v>
      </c>
      <c r="BZ47" s="49" t="n">
        <f aca="false">BY47*0.32</f>
        <v>99.84</v>
      </c>
      <c r="CA47" s="51" t="n">
        <f aca="false">CB47</f>
        <v>383</v>
      </c>
      <c r="CB47" s="52" t="n">
        <f aca="false">CB46</f>
        <v>383</v>
      </c>
      <c r="CC47" s="53" t="n">
        <f aca="false">CB47*0.32</f>
        <v>122.56</v>
      </c>
      <c r="CD47" s="49" t="n">
        <f aca="false">CE47</f>
        <v>512</v>
      </c>
      <c r="CE47" s="50" t="n">
        <f aca="false">CE46</f>
        <v>512</v>
      </c>
      <c r="CF47" s="49" t="n">
        <f aca="false">CE47*0.32</f>
        <v>163.84</v>
      </c>
      <c r="CG47" s="51" t="n">
        <f aca="false">CH47</f>
        <v>766</v>
      </c>
      <c r="CH47" s="52" t="n">
        <f aca="false">CH46</f>
        <v>766</v>
      </c>
      <c r="CI47" s="53" t="n">
        <f aca="false">CH47*0.32</f>
        <v>245.12</v>
      </c>
      <c r="CJ47" s="49" t="n">
        <f aca="false">CK47</f>
        <v>1279</v>
      </c>
      <c r="CK47" s="50" t="n">
        <f aca="false">CK46</f>
        <v>1279</v>
      </c>
      <c r="CL47" s="49" t="n">
        <f aca="false">CK47*0.32</f>
        <v>409.28</v>
      </c>
      <c r="CM47" s="51" t="n">
        <f aca="false">CN47</f>
        <v>1789</v>
      </c>
      <c r="CN47" s="52" t="n">
        <f aca="false">CN46</f>
        <v>1789</v>
      </c>
      <c r="CO47" s="53" t="n">
        <f aca="false">CN47*0.32</f>
        <v>572.48</v>
      </c>
      <c r="CP47" s="49" t="n">
        <f aca="false">CQ47</f>
        <v>2557</v>
      </c>
      <c r="CQ47" s="50" t="n">
        <f aca="false">CQ46</f>
        <v>2557</v>
      </c>
      <c r="CR47" s="49" t="n">
        <f aca="false">CQ47*0.32</f>
        <v>818.24</v>
      </c>
      <c r="CS47" s="51" t="n">
        <f aca="false">CT47</f>
        <v>3837</v>
      </c>
      <c r="CT47" s="52" t="n">
        <f aca="false">CT46</f>
        <v>3837</v>
      </c>
      <c r="CU47" s="53" t="n">
        <f aca="false">CT47*0.32</f>
        <v>1227.84</v>
      </c>
      <c r="CV47" s="49" t="n">
        <f aca="false">CW47</f>
        <v>4800</v>
      </c>
      <c r="CW47" s="50" t="n">
        <f aca="false">CW46</f>
        <v>4800</v>
      </c>
      <c r="CX47" s="49" t="n">
        <f aca="false">CW47*0.32</f>
        <v>1536</v>
      </c>
      <c r="CY47" s="51" t="n">
        <f aca="false">CZ47</f>
        <v>4800</v>
      </c>
      <c r="CZ47" s="52" t="n">
        <f aca="false">CZ46</f>
        <v>4800</v>
      </c>
      <c r="DA47" s="53" t="n">
        <f aca="false">CZ47*0.32</f>
        <v>1536</v>
      </c>
      <c r="DC47" s="47" t="n">
        <f aca="false">DC43+1</f>
        <v>2018</v>
      </c>
      <c r="DD47" s="48" t="n">
        <f aca="false">DD43</f>
        <v>1</v>
      </c>
      <c r="DE47" s="49" t="n">
        <f aca="false">DE46</f>
        <v>1875</v>
      </c>
      <c r="DF47" s="50" t="n">
        <f aca="false">DF46</f>
        <v>4200.9423112602</v>
      </c>
      <c r="DG47" s="49" t="n">
        <f aca="false">DF47*0.32</f>
        <v>1344.30153960326</v>
      </c>
      <c r="DH47" s="51" t="n">
        <f aca="false">DH46</f>
        <v>1875</v>
      </c>
      <c r="DI47" s="52" t="n">
        <f aca="false">DI46</f>
        <v>5881.28412868543</v>
      </c>
      <c r="DJ47" s="53" t="n">
        <f aca="false">DI47*0.32</f>
        <v>1882.01092117934</v>
      </c>
      <c r="DK47" s="49" t="n">
        <f aca="false">DK46</f>
        <v>1250</v>
      </c>
      <c r="DL47" s="50" t="n">
        <f aca="false">DL46</f>
        <v>8401.8846225204</v>
      </c>
      <c r="DM47" s="49" t="n">
        <f aca="false">DL47*0.32</f>
        <v>2688.60307920653</v>
      </c>
      <c r="DN47" s="51" t="n">
        <f aca="false">DN46</f>
        <v>2500</v>
      </c>
      <c r="DO47" s="52" t="n">
        <f aca="false">DO46</f>
        <v>13442.9978424933</v>
      </c>
      <c r="DP47" s="53" t="n">
        <f aca="false">DO47*0.32</f>
        <v>4301.75930959785</v>
      </c>
      <c r="DQ47" s="49" t="n">
        <f aca="false">DQ46</f>
        <v>2500.08333333333</v>
      </c>
      <c r="DR47" s="50" t="n">
        <f aca="false">DR46</f>
        <v>18484.1110624661</v>
      </c>
      <c r="DS47" s="49" t="n">
        <f aca="false">DR47*0.32</f>
        <v>5914.91553998916</v>
      </c>
      <c r="DU47" s="0" t="n">
        <f aca="false">DU48+1</f>
        <v>1040</v>
      </c>
      <c r="DV47" s="54" t="n">
        <v>2005</v>
      </c>
      <c r="DW47" s="55" t="n">
        <v>2</v>
      </c>
      <c r="DX47" s="49" t="n">
        <f aca="false">BX47*100/FX750</f>
        <v>840.831705386264</v>
      </c>
      <c r="DY47" s="50" t="n">
        <f aca="false">BY47*100/FY750</f>
        <v>2395.77270421106</v>
      </c>
      <c r="DZ47" s="49" t="n">
        <f aca="false">BZ47*100/FY750</f>
        <v>766.647265347538</v>
      </c>
      <c r="EA47" s="51" t="n">
        <f aca="false">CA47*100/FX750</f>
        <v>1032.17481782993</v>
      </c>
      <c r="EB47" s="52" t="n">
        <f aca="false">CB47*100/FY750</f>
        <v>2940.96456959242</v>
      </c>
      <c r="EC47" s="53" t="n">
        <f aca="false">CC47*100/FY750</f>
        <v>941.108662269574</v>
      </c>
      <c r="ED47" s="49" t="n">
        <f aca="false">CD47*100/FX750</f>
        <v>1379.82638832618</v>
      </c>
      <c r="EE47" s="50" t="n">
        <f aca="false">CE47*100/FY750</f>
        <v>3931.52443767968</v>
      </c>
      <c r="EF47" s="49" t="n">
        <f aca="false">CF47*100/FY750</f>
        <v>1258.0878200575</v>
      </c>
      <c r="EG47" s="51" t="n">
        <f aca="false">CG47*100/FX750</f>
        <v>2064.34963565987</v>
      </c>
      <c r="EH47" s="52" t="n">
        <f aca="false">CH47*100/FY750</f>
        <v>5881.92913918484</v>
      </c>
      <c r="EI47" s="53" t="n">
        <f aca="false">CI47*100/FY750</f>
        <v>1882.21732453915</v>
      </c>
      <c r="EJ47" s="49" t="n">
        <f aca="false">CJ47*100/FX750</f>
        <v>3446.87099740074</v>
      </c>
      <c r="EK47" s="50" t="n">
        <f aca="false">CK47*100/FY750</f>
        <v>9821.13233553186</v>
      </c>
      <c r="EL47" s="49" t="n">
        <f aca="false">CL47*100/FY750</f>
        <v>3142.76234737019</v>
      </c>
      <c r="EM47" s="51" t="n">
        <f aca="false">CM47*100/FX750</f>
        <v>4821.30743889752</v>
      </c>
      <c r="EN47" s="52" t="n">
        <f aca="false">CN47*100/FY750</f>
        <v>13737.2992558769</v>
      </c>
      <c r="EO47" s="53" t="n">
        <f aca="false">CO47*100/FY750</f>
        <v>4395.93576188059</v>
      </c>
      <c r="EP47" s="49" t="n">
        <f aca="false">CP47*100/FX750</f>
        <v>6891.04702138679</v>
      </c>
      <c r="EQ47" s="50" t="n">
        <f aca="false">CQ47*100/FY750</f>
        <v>19634.5859123964</v>
      </c>
      <c r="ER47" s="49" t="n">
        <f aca="false">CR47*100/FY750</f>
        <v>6283.06749196684</v>
      </c>
      <c r="ES47" s="51" t="n">
        <f aca="false">CS47*100/FX750</f>
        <v>10340.6129922022</v>
      </c>
      <c r="ET47" s="52" t="n">
        <f aca="false">CT47*100/FY750</f>
        <v>29463.3970065956</v>
      </c>
      <c r="EU47" s="53" t="n">
        <f aca="false">CU47*100/FY750</f>
        <v>9428.28704211059</v>
      </c>
      <c r="EV47" s="49" t="n">
        <f aca="false">CV47*100/FX750</f>
        <v>12935.8723905579</v>
      </c>
      <c r="EW47" s="50" t="n">
        <f aca="false">CW47*100/FY750</f>
        <v>36858.041603247</v>
      </c>
      <c r="EX47" s="49" t="n">
        <f aca="false">CX47*100/FY750</f>
        <v>11794.573313039</v>
      </c>
      <c r="EY47" s="51" t="n">
        <f aca="false">CY47*100/FX750</f>
        <v>12935.8723905579</v>
      </c>
      <c r="EZ47" s="52" t="n">
        <f aca="false">CZ47*100/FY750</f>
        <v>36858.041603247</v>
      </c>
      <c r="FA47" s="53" t="n">
        <f aca="false">DA47*100/FY750</f>
        <v>11794.573313039</v>
      </c>
      <c r="FC47" s="47" t="n">
        <f aca="false">FC43+1</f>
        <v>2018</v>
      </c>
      <c r="FD47" s="48" t="n">
        <f aca="false">FD43</f>
        <v>1</v>
      </c>
      <c r="FE47" s="49" t="n">
        <f aca="false">DE47*100/FX903</f>
        <v>868.513374418654</v>
      </c>
      <c r="FF47" s="50" t="n">
        <f aca="false">DF47*100/FY903</f>
        <v>1873.4069098443</v>
      </c>
      <c r="FG47" s="49" t="n">
        <f aca="false">DG47*100/FX903</f>
        <v>622.690062078411</v>
      </c>
      <c r="FH47" s="51" t="n">
        <f aca="false">DH47*100/FX903</f>
        <v>868.513374418654</v>
      </c>
      <c r="FI47" s="52" t="n">
        <f aca="false">DI47*100/FY903</f>
        <v>2622.7540178079</v>
      </c>
      <c r="FJ47" s="53" t="n">
        <f aca="false">DJ47*100/FX903</f>
        <v>871.760883117985</v>
      </c>
      <c r="FK47" s="49" t="n">
        <f aca="false">DK47*100/FX903</f>
        <v>579.008916279102</v>
      </c>
      <c r="FL47" s="50" t="n">
        <f aca="false">DL47*100/FY903</f>
        <v>3746.8138196886</v>
      </c>
      <c r="FM47" s="49" t="n">
        <f aca="false">DM47*100/FX903</f>
        <v>1245.38012415682</v>
      </c>
      <c r="FN47" s="56" t="n">
        <f aca="false">DN47*100/FX903</f>
        <v>1158.01783255821</v>
      </c>
      <c r="FO47" s="52" t="n">
        <f aca="false">DO47*100/FY903</f>
        <v>5994.89428351473</v>
      </c>
      <c r="FP47" s="53" t="n">
        <f aca="false">DP47*100/FX903</f>
        <v>1992.60559675503</v>
      </c>
      <c r="FQ47" s="49" t="n">
        <f aca="false">DQ47*100/FX903</f>
        <v>1158.05643315262</v>
      </c>
      <c r="FR47" s="50" t="n">
        <f aca="false">DR47*100/FY903</f>
        <v>8242.97474734085</v>
      </c>
      <c r="FS47" s="49" t="n">
        <f aca="false">DS47*100/FX903</f>
        <v>2739.83106935323</v>
      </c>
      <c r="FV47" s="12" t="n">
        <f aca="false">FV59-1</f>
        <v>1946</v>
      </c>
      <c r="FW47" s="12" t="n">
        <v>1.39102313888895E-012</v>
      </c>
      <c r="FX47" s="12" t="n">
        <f aca="false">FW47*100/204.803696158069</f>
        <v>6.79198259105318E-013</v>
      </c>
      <c r="FY47" s="12"/>
      <c r="FZ47" s="12"/>
      <c r="GB47" s="13"/>
    </row>
    <row r="48" customFormat="false" ht="15" hidden="false" customHeight="false" outlineLevel="0" collapsed="false">
      <c r="D48" s="0" t="s">
        <v>210</v>
      </c>
      <c r="BV48" s="47" t="n">
        <f aca="false">BV44+1</f>
        <v>2005</v>
      </c>
      <c r="BW48" s="48" t="n">
        <f aca="false">BW44</f>
        <v>3</v>
      </c>
      <c r="BX48" s="49" t="n">
        <f aca="false">BY48</f>
        <v>312</v>
      </c>
      <c r="BY48" s="50" t="n">
        <f aca="false">BY47</f>
        <v>312</v>
      </c>
      <c r="BZ48" s="49" t="n">
        <f aca="false">BY48*0.32</f>
        <v>99.84</v>
      </c>
      <c r="CA48" s="51" t="n">
        <f aca="false">CB48</f>
        <v>383</v>
      </c>
      <c r="CB48" s="52" t="n">
        <f aca="false">CB47</f>
        <v>383</v>
      </c>
      <c r="CC48" s="53" t="n">
        <f aca="false">CB48*0.32</f>
        <v>122.56</v>
      </c>
      <c r="CD48" s="49" t="n">
        <f aca="false">CE48</f>
        <v>512</v>
      </c>
      <c r="CE48" s="50" t="n">
        <f aca="false">CE47</f>
        <v>512</v>
      </c>
      <c r="CF48" s="49" t="n">
        <f aca="false">CE48*0.32</f>
        <v>163.84</v>
      </c>
      <c r="CG48" s="51" t="n">
        <f aca="false">CH48</f>
        <v>766</v>
      </c>
      <c r="CH48" s="52" t="n">
        <f aca="false">CH47</f>
        <v>766</v>
      </c>
      <c r="CI48" s="53" t="n">
        <f aca="false">CH48*0.32</f>
        <v>245.12</v>
      </c>
      <c r="CJ48" s="49" t="n">
        <f aca="false">CK48</f>
        <v>1279</v>
      </c>
      <c r="CK48" s="50" t="n">
        <f aca="false">CK47</f>
        <v>1279</v>
      </c>
      <c r="CL48" s="49" t="n">
        <f aca="false">CK48*0.32</f>
        <v>409.28</v>
      </c>
      <c r="CM48" s="51" t="n">
        <f aca="false">CN48</f>
        <v>1789</v>
      </c>
      <c r="CN48" s="52" t="n">
        <f aca="false">CN47</f>
        <v>1789</v>
      </c>
      <c r="CO48" s="53" t="n">
        <f aca="false">CN48*0.32</f>
        <v>572.48</v>
      </c>
      <c r="CP48" s="49" t="n">
        <f aca="false">CQ48</f>
        <v>2557</v>
      </c>
      <c r="CQ48" s="50" t="n">
        <f aca="false">CQ47</f>
        <v>2557</v>
      </c>
      <c r="CR48" s="49" t="n">
        <f aca="false">CQ48*0.32</f>
        <v>818.24</v>
      </c>
      <c r="CS48" s="51" t="n">
        <f aca="false">CT48</f>
        <v>3837</v>
      </c>
      <c r="CT48" s="52" t="n">
        <f aca="false">CT47</f>
        <v>3837</v>
      </c>
      <c r="CU48" s="53" t="n">
        <f aca="false">CT48*0.32</f>
        <v>1227.84</v>
      </c>
      <c r="CV48" s="49" t="n">
        <f aca="false">CW48</f>
        <v>4800</v>
      </c>
      <c r="CW48" s="50" t="n">
        <f aca="false">CW47</f>
        <v>4800</v>
      </c>
      <c r="CX48" s="49" t="n">
        <f aca="false">CW48*0.32</f>
        <v>1536</v>
      </c>
      <c r="CY48" s="51" t="n">
        <f aca="false">CZ48</f>
        <v>4800</v>
      </c>
      <c r="CZ48" s="52" t="n">
        <f aca="false">CZ47</f>
        <v>4800</v>
      </c>
      <c r="DA48" s="53" t="n">
        <f aca="false">CZ48*0.32</f>
        <v>1536</v>
      </c>
      <c r="DC48" s="54" t="n">
        <f aca="false">DC44+1</f>
        <v>2018</v>
      </c>
      <c r="DD48" s="55" t="n">
        <f aca="false">DD44</f>
        <v>2</v>
      </c>
      <c r="DE48" s="49" t="n">
        <f aca="false">DE47</f>
        <v>1875</v>
      </c>
      <c r="DF48" s="50" t="n">
        <f aca="false">X23</f>
        <v>4440.92086455324</v>
      </c>
      <c r="DG48" s="49" t="n">
        <f aca="false">DF48*0.32</f>
        <v>1421.09467665704</v>
      </c>
      <c r="DH48" s="51" t="n">
        <f aca="false">DH47</f>
        <v>1875</v>
      </c>
      <c r="DI48" s="52" t="n">
        <f aca="false">Y23</f>
        <v>6217.25209780611</v>
      </c>
      <c r="DJ48" s="53" t="n">
        <f aca="false">DI48*0.32</f>
        <v>1989.52067129795</v>
      </c>
      <c r="DK48" s="49" t="n">
        <f aca="false">DK47</f>
        <v>1250</v>
      </c>
      <c r="DL48" s="50" t="n">
        <f aca="false">Z23</f>
        <v>8881.84172910647</v>
      </c>
      <c r="DM48" s="49" t="n">
        <f aca="false">DL48*0.32</f>
        <v>2842.18935331407</v>
      </c>
      <c r="DN48" s="51" t="n">
        <f aca="false">DN47</f>
        <v>2500</v>
      </c>
      <c r="DO48" s="52" t="n">
        <f aca="false">AA23</f>
        <v>14210.9282102862</v>
      </c>
      <c r="DP48" s="53" t="n">
        <f aca="false">DO48*0.32</f>
        <v>4547.49702729159</v>
      </c>
      <c r="DQ48" s="49" t="n">
        <f aca="false">DQ47</f>
        <v>2500.08333333333</v>
      </c>
      <c r="DR48" s="50" t="n">
        <f aca="false">AB23</f>
        <v>19540.0146914659</v>
      </c>
      <c r="DS48" s="49" t="n">
        <f aca="false">DR48*0.32</f>
        <v>6252.80470126909</v>
      </c>
      <c r="DU48" s="0" t="n">
        <f aca="false">DU49+1</f>
        <v>1039</v>
      </c>
      <c r="DV48" s="47" t="n">
        <v>2005</v>
      </c>
      <c r="DW48" s="48" t="n">
        <v>3</v>
      </c>
      <c r="DX48" s="49" t="n">
        <f aca="false">BX48*100/FX753</f>
        <v>821.329180779719</v>
      </c>
      <c r="DY48" s="50" t="n">
        <f aca="false">BY48*100/FY753</f>
        <v>2316.36123795028</v>
      </c>
      <c r="DZ48" s="49" t="n">
        <f aca="false">BZ48*100/FY753</f>
        <v>741.23559614409</v>
      </c>
      <c r="EA48" s="51" t="n">
        <f aca="false">CA48*100/FX753</f>
        <v>1008.23421871357</v>
      </c>
      <c r="EB48" s="52" t="n">
        <f aca="false">CB48*100/FY753</f>
        <v>2843.48190427871</v>
      </c>
      <c r="EC48" s="53" t="n">
        <f aca="false">CC48*100/FY753</f>
        <v>909.914209369187</v>
      </c>
      <c r="ED48" s="49" t="n">
        <f aca="false">CD48*100/FX753</f>
        <v>1347.8222453821</v>
      </c>
      <c r="EE48" s="50" t="n">
        <f aca="false">CE48*100/FY753</f>
        <v>3801.20818535431</v>
      </c>
      <c r="EF48" s="49" t="n">
        <f aca="false">CF48*100/FY753</f>
        <v>1216.38661931338</v>
      </c>
      <c r="EG48" s="51" t="n">
        <f aca="false">CG48*100/FX753</f>
        <v>2016.46843742713</v>
      </c>
      <c r="EH48" s="52" t="n">
        <f aca="false">CH48*100/FY753</f>
        <v>5686.96380855742</v>
      </c>
      <c r="EI48" s="53" t="n">
        <f aca="false">CI48*100/FY753</f>
        <v>1819.82841873838</v>
      </c>
      <c r="EJ48" s="49" t="n">
        <f aca="false">CJ48*100/FX753</f>
        <v>3366.92314813225</v>
      </c>
      <c r="EK48" s="50" t="n">
        <f aca="false">CK48*100/FY753</f>
        <v>9495.59622864875</v>
      </c>
      <c r="EL48" s="49" t="n">
        <f aca="false">CL48*100/FY753</f>
        <v>3038.5907931676</v>
      </c>
      <c r="EM48" s="51" t="n">
        <f aca="false">CM48*100/FX753</f>
        <v>4709.48046286833</v>
      </c>
      <c r="EN48" s="52" t="n">
        <f aca="false">CN48*100/FY753</f>
        <v>13281.955944529</v>
      </c>
      <c r="EO48" s="53" t="n">
        <f aca="false">CO48*100/FY753</f>
        <v>4250.22590224929</v>
      </c>
      <c r="EP48" s="49" t="n">
        <f aca="false">CP48*100/FX753</f>
        <v>6731.21383094148</v>
      </c>
      <c r="EQ48" s="50" t="n">
        <f aca="false">CQ48*100/FY753</f>
        <v>18983.7682225605</v>
      </c>
      <c r="ER48" s="49" t="n">
        <f aca="false">CR48*100/FY753</f>
        <v>6074.80583121935</v>
      </c>
      <c r="ES48" s="51" t="n">
        <f aca="false">CS48*100/FX753</f>
        <v>10100.7694443967</v>
      </c>
      <c r="ET48" s="52" t="n">
        <f aca="false">CT48*100/FY753</f>
        <v>28486.7886859462</v>
      </c>
      <c r="EU48" s="53" t="n">
        <f aca="false">CU48*100/FY753</f>
        <v>9115.7723795028</v>
      </c>
      <c r="EV48" s="49" t="n">
        <f aca="false">CV48*100/FX753</f>
        <v>12635.8335504572</v>
      </c>
      <c r="EW48" s="50" t="n">
        <f aca="false">CW48*100/FY753</f>
        <v>35636.3267376966</v>
      </c>
      <c r="EX48" s="49" t="n">
        <f aca="false">CX48*100/FY753</f>
        <v>11403.6245560629</v>
      </c>
      <c r="EY48" s="51" t="n">
        <f aca="false">CY48*100/FX753</f>
        <v>12635.8335504572</v>
      </c>
      <c r="EZ48" s="52" t="n">
        <f aca="false">CZ48*100/FY753</f>
        <v>35636.3267376966</v>
      </c>
      <c r="FA48" s="53" t="n">
        <f aca="false">DA48*100/FY753</f>
        <v>11403.6245560629</v>
      </c>
      <c r="FC48" s="54" t="n">
        <f aca="false">FC44+1</f>
        <v>2018</v>
      </c>
      <c r="FD48" s="55" t="n">
        <f aca="false">FD44</f>
        <v>2</v>
      </c>
      <c r="FE48" s="49" t="n">
        <f aca="false">DE48*100/FX906</f>
        <v>809.190685891736</v>
      </c>
      <c r="FF48" s="50" t="n">
        <f aca="false">DF48*100/FY906</f>
        <v>1873.40690984431</v>
      </c>
      <c r="FG48" s="49" t="n">
        <f aca="false">DG48*100/FX906</f>
        <v>613.299507264641</v>
      </c>
      <c r="FH48" s="51" t="n">
        <f aca="false">DH48*100/FX906</f>
        <v>809.190685891736</v>
      </c>
      <c r="FI48" s="52" t="n">
        <f aca="false">DI48*100/FY906</f>
        <v>2622.75401780791</v>
      </c>
      <c r="FJ48" s="53" t="n">
        <f aca="false">DJ48*100/FX906</f>
        <v>858.614184855135</v>
      </c>
      <c r="FK48" s="49" t="n">
        <f aca="false">DK48*100/FX906</f>
        <v>539.460457261157</v>
      </c>
      <c r="FL48" s="50" t="n">
        <f aca="false">DL48*100/FY906</f>
        <v>3746.81381968861</v>
      </c>
      <c r="FM48" s="49" t="n">
        <f aca="false">DM48*100/FX906</f>
        <v>1226.59901452928</v>
      </c>
      <c r="FN48" s="56" t="n">
        <f aca="false">DN48*100/FX906</f>
        <v>1078.92091452231</v>
      </c>
      <c r="FO48" s="52" t="n">
        <f aca="false">DO48*100/FY906</f>
        <v>5994.89428351474</v>
      </c>
      <c r="FP48" s="53" t="n">
        <f aca="false">DP48*100/FX906</f>
        <v>1962.55586058918</v>
      </c>
      <c r="FQ48" s="49" t="n">
        <f aca="false">DQ48*100/FX906</f>
        <v>1078.9568785528</v>
      </c>
      <c r="FR48" s="50" t="n">
        <f aca="false">DR48*100/FY906</f>
        <v>8242.97474734087</v>
      </c>
      <c r="FS48" s="49" t="n">
        <f aca="false">DS48*100/FX906</f>
        <v>2698.51270664907</v>
      </c>
      <c r="FV48" s="35" t="n">
        <f aca="false">FV60-1</f>
        <v>1946</v>
      </c>
      <c r="FW48" s="35" t="n">
        <v>1.39698743576488E-012</v>
      </c>
      <c r="FX48" s="35" t="n">
        <f aca="false">FW48*100/204.803696158069</f>
        <v>6.82110460880879E-013</v>
      </c>
      <c r="FY48" s="35"/>
      <c r="FZ48" s="35"/>
      <c r="GB48" s="13"/>
    </row>
    <row r="49" customFormat="false" ht="15" hidden="false" customHeight="false" outlineLevel="0" collapsed="false">
      <c r="BV49" s="54" t="n">
        <f aca="false">BV45+1</f>
        <v>2005</v>
      </c>
      <c r="BW49" s="55" t="n">
        <f aca="false">BW45</f>
        <v>4</v>
      </c>
      <c r="BX49" s="49" t="n">
        <f aca="false">BY49</f>
        <v>312</v>
      </c>
      <c r="BY49" s="50" t="n">
        <f aca="false">BY48</f>
        <v>312</v>
      </c>
      <c r="BZ49" s="49" t="n">
        <f aca="false">BY49*0.32</f>
        <v>99.84</v>
      </c>
      <c r="CA49" s="51" t="n">
        <f aca="false">CB49</f>
        <v>383</v>
      </c>
      <c r="CB49" s="52" t="n">
        <f aca="false">CB48</f>
        <v>383</v>
      </c>
      <c r="CC49" s="53" t="n">
        <f aca="false">CB49*0.32</f>
        <v>122.56</v>
      </c>
      <c r="CD49" s="49" t="n">
        <f aca="false">CE49</f>
        <v>512</v>
      </c>
      <c r="CE49" s="50" t="n">
        <f aca="false">CE48</f>
        <v>512</v>
      </c>
      <c r="CF49" s="49" t="n">
        <f aca="false">CE49*0.32</f>
        <v>163.84</v>
      </c>
      <c r="CG49" s="51" t="n">
        <f aca="false">CH49</f>
        <v>766</v>
      </c>
      <c r="CH49" s="52" t="n">
        <f aca="false">CH48</f>
        <v>766</v>
      </c>
      <c r="CI49" s="53" t="n">
        <f aca="false">CH49*0.32</f>
        <v>245.12</v>
      </c>
      <c r="CJ49" s="49" t="n">
        <f aca="false">CK49</f>
        <v>1279</v>
      </c>
      <c r="CK49" s="50" t="n">
        <f aca="false">CK48</f>
        <v>1279</v>
      </c>
      <c r="CL49" s="49" t="n">
        <f aca="false">CK49*0.32</f>
        <v>409.28</v>
      </c>
      <c r="CM49" s="51" t="n">
        <f aca="false">CN49</f>
        <v>1789</v>
      </c>
      <c r="CN49" s="52" t="n">
        <f aca="false">CN48</f>
        <v>1789</v>
      </c>
      <c r="CO49" s="53" t="n">
        <f aca="false">CN49*0.32</f>
        <v>572.48</v>
      </c>
      <c r="CP49" s="49" t="n">
        <f aca="false">CQ49</f>
        <v>2557</v>
      </c>
      <c r="CQ49" s="50" t="n">
        <f aca="false">CQ48</f>
        <v>2557</v>
      </c>
      <c r="CR49" s="49" t="n">
        <f aca="false">CQ49*0.32</f>
        <v>818.24</v>
      </c>
      <c r="CS49" s="51" t="n">
        <f aca="false">CT49</f>
        <v>3837</v>
      </c>
      <c r="CT49" s="52" t="n">
        <f aca="false">CT48</f>
        <v>3837</v>
      </c>
      <c r="CU49" s="53" t="n">
        <f aca="false">CT49*0.32</f>
        <v>1227.84</v>
      </c>
      <c r="CV49" s="49" t="n">
        <f aca="false">CW49</f>
        <v>4800</v>
      </c>
      <c r="CW49" s="50" t="n">
        <f aca="false">CW48</f>
        <v>4800</v>
      </c>
      <c r="CX49" s="49" t="n">
        <f aca="false">CW49*0.32</f>
        <v>1536</v>
      </c>
      <c r="CY49" s="51" t="n">
        <f aca="false">CZ49</f>
        <v>4800</v>
      </c>
      <c r="CZ49" s="52" t="n">
        <f aca="false">CZ48</f>
        <v>4800</v>
      </c>
      <c r="DA49" s="53" t="n">
        <f aca="false">CZ49*0.32</f>
        <v>1536</v>
      </c>
      <c r="DC49" s="47" t="n">
        <f aca="false">DC45+1</f>
        <v>2018</v>
      </c>
      <c r="DD49" s="48" t="n">
        <f aca="false">DD45</f>
        <v>3</v>
      </c>
      <c r="DE49" s="49" t="n">
        <f aca="false">DE48</f>
        <v>1875</v>
      </c>
      <c r="DF49" s="50" t="n">
        <f aca="false">X24</f>
        <v>4693.60926174632</v>
      </c>
      <c r="DG49" s="49" t="n">
        <f aca="false">DF49*0.32</f>
        <v>1501.95496375882</v>
      </c>
      <c r="DH49" s="51" t="n">
        <f aca="false">DH48</f>
        <v>1875</v>
      </c>
      <c r="DI49" s="52" t="n">
        <f aca="false">Y24</f>
        <v>6571.01374217127</v>
      </c>
      <c r="DJ49" s="53" t="n">
        <f aca="false">DI49*0.32</f>
        <v>2102.72439749481</v>
      </c>
      <c r="DK49" s="49" t="n">
        <f aca="false">DK48</f>
        <v>1250</v>
      </c>
      <c r="DL49" s="50" t="n">
        <f aca="false">Z24</f>
        <v>9387.21852349263</v>
      </c>
      <c r="DM49" s="49" t="n">
        <f aca="false">DL49*0.32</f>
        <v>3003.90992751764</v>
      </c>
      <c r="DN49" s="51" t="n">
        <f aca="false">DN48</f>
        <v>2500</v>
      </c>
      <c r="DO49" s="52" t="n">
        <f aca="false">AA24</f>
        <v>15019.5300254515</v>
      </c>
      <c r="DP49" s="53" t="n">
        <f aca="false">DO49*0.32</f>
        <v>4806.24960814448</v>
      </c>
      <c r="DQ49" s="49" t="n">
        <f aca="false">DQ48</f>
        <v>2500.08333333333</v>
      </c>
      <c r="DR49" s="50" t="n">
        <f aca="false">AB24</f>
        <v>20651.8415274103</v>
      </c>
      <c r="DS49" s="49" t="n">
        <f aca="false">DR49*0.32</f>
        <v>6608.58928877131</v>
      </c>
      <c r="DU49" s="0" t="n">
        <f aca="false">DU50+1</f>
        <v>1038</v>
      </c>
      <c r="DV49" s="54" t="n">
        <v>2005</v>
      </c>
      <c r="DW49" s="55" t="n">
        <v>4</v>
      </c>
      <c r="DX49" s="49" t="n">
        <f aca="false">BX49*100/FX756</f>
        <v>795.98924710053</v>
      </c>
      <c r="DY49" s="50" t="n">
        <f aca="false">BY49*100/FY756</f>
        <v>2239.56164383561</v>
      </c>
      <c r="DZ49" s="49" t="n">
        <f aca="false">BZ49*100/FY756</f>
        <v>716.659726027396</v>
      </c>
      <c r="EA49" s="51" t="n">
        <f aca="false">CA49*100/FX756</f>
        <v>977.127825767638</v>
      </c>
      <c r="EB49" s="52" t="n">
        <f aca="false">CB49*100/FY756</f>
        <v>2749.20547945205</v>
      </c>
      <c r="EC49" s="53" t="n">
        <f aca="false">CC49*100/FY756</f>
        <v>879.745753424655</v>
      </c>
      <c r="ED49" s="49" t="n">
        <f aca="false">CD49*100/FX756</f>
        <v>1306.23876447267</v>
      </c>
      <c r="EE49" s="50" t="n">
        <f aca="false">CE49*100/FY756</f>
        <v>3675.17808219177</v>
      </c>
      <c r="EF49" s="49" t="n">
        <f aca="false">CF49*100/FY756</f>
        <v>1176.05698630137</v>
      </c>
      <c r="EG49" s="51" t="n">
        <f aca="false">CG49*100/FX756</f>
        <v>1954.25565153528</v>
      </c>
      <c r="EH49" s="52" t="n">
        <f aca="false">CH49*100/FY756</f>
        <v>5498.4109589041</v>
      </c>
      <c r="EI49" s="53" t="n">
        <f aca="false">CI49*100/FY756</f>
        <v>1759.49150684931</v>
      </c>
      <c r="EJ49" s="49" t="n">
        <f aca="false">CJ49*100/FX756</f>
        <v>3263.0456635948</v>
      </c>
      <c r="EK49" s="50" t="n">
        <f aca="false">CK49*100/FY756</f>
        <v>9180.76712328765</v>
      </c>
      <c r="EL49" s="49" t="n">
        <f aca="false">CL49*100/FY756</f>
        <v>2937.84547945205</v>
      </c>
      <c r="EM49" s="51" t="n">
        <f aca="false">CM49*100/FX756</f>
        <v>4564.18193289375</v>
      </c>
      <c r="EN49" s="52" t="n">
        <f aca="false">CN49*100/FY756</f>
        <v>12841.5890410959</v>
      </c>
      <c r="EO49" s="53" t="n">
        <f aca="false">CO49*100/FY756</f>
        <v>4109.30849315067</v>
      </c>
      <c r="EP49" s="49" t="n">
        <f aca="false">CP49*100/FX756</f>
        <v>6523.54007960274</v>
      </c>
      <c r="EQ49" s="50" t="n">
        <f aca="false">CQ49*100/FY756</f>
        <v>18354.3561643835</v>
      </c>
      <c r="ER49" s="49" t="n">
        <f aca="false">CR49*100/FY756</f>
        <v>5873.39397260272</v>
      </c>
      <c r="ES49" s="51" t="n">
        <f aca="false">CS49*100/FX756</f>
        <v>9789.13699078441</v>
      </c>
      <c r="ET49" s="52" t="n">
        <f aca="false">CT49*100/FY756</f>
        <v>27542.3013698629</v>
      </c>
      <c r="EU49" s="53" t="n">
        <f aca="false">CU49*100/FY756</f>
        <v>8813.53643835614</v>
      </c>
      <c r="EV49" s="49" t="n">
        <f aca="false">CV49*100/FX756</f>
        <v>12245.9884169312</v>
      </c>
      <c r="EW49" s="50" t="n">
        <f aca="false">CW49*100/FY756</f>
        <v>34454.7945205479</v>
      </c>
      <c r="EX49" s="49" t="n">
        <f aca="false">CX49*100/FY756</f>
        <v>11025.5342465753</v>
      </c>
      <c r="EY49" s="51" t="n">
        <f aca="false">CY49*100/FX756</f>
        <v>12245.9884169312</v>
      </c>
      <c r="EZ49" s="52" t="n">
        <f aca="false">CZ49*100/FY756</f>
        <v>34454.7945205479</v>
      </c>
      <c r="FA49" s="53" t="n">
        <f aca="false">DA49*100/FY756</f>
        <v>11025.5342465753</v>
      </c>
      <c r="FC49" s="47" t="n">
        <f aca="false">FC45+1</f>
        <v>2018</v>
      </c>
      <c r="FD49" s="48" t="n">
        <f aca="false">FD45</f>
        <v>3</v>
      </c>
      <c r="FE49" s="49" t="n">
        <f aca="false">DE49*100/FX909</f>
        <v>757.818210348853</v>
      </c>
      <c r="FF49" s="50" t="n">
        <f aca="false">DF49*100/FY909</f>
        <v>1873.4069098443</v>
      </c>
      <c r="FG49" s="49" t="n">
        <f aca="false">DG49*100/FX909</f>
        <v>607.04470541882</v>
      </c>
      <c r="FH49" s="51" t="n">
        <f aca="false">DH49*100/FX909</f>
        <v>757.818210348853</v>
      </c>
      <c r="FI49" s="52" t="n">
        <f aca="false">DI49*100/FY909</f>
        <v>2622.7540178079</v>
      </c>
      <c r="FJ49" s="53" t="n">
        <f aca="false">DJ49*100/FX909</f>
        <v>849.857514542073</v>
      </c>
      <c r="FK49" s="49" t="n">
        <f aca="false">DK49*100/FX909</f>
        <v>505.212140232569</v>
      </c>
      <c r="FL49" s="50" t="n">
        <f aca="false">DL49*100/FY909</f>
        <v>3746.81381968861</v>
      </c>
      <c r="FM49" s="49" t="n">
        <f aca="false">DM49*100/FX909</f>
        <v>1214.08941083764</v>
      </c>
      <c r="FN49" s="56" t="n">
        <f aca="false">DN49*100/FX909</f>
        <v>1010.42428046514</v>
      </c>
      <c r="FO49" s="52" t="n">
        <f aca="false">DO49*100/FY909</f>
        <v>5994.89428351474</v>
      </c>
      <c r="FP49" s="53" t="n">
        <f aca="false">DP49*100/FX909</f>
        <v>1942.54052081809</v>
      </c>
      <c r="FQ49" s="49" t="n">
        <f aca="false">DQ49*100/FX909</f>
        <v>1010.45796127449</v>
      </c>
      <c r="FR49" s="50" t="n">
        <f aca="false">DR49*100/FY909</f>
        <v>8242.97474734086</v>
      </c>
      <c r="FS49" s="49" t="n">
        <f aca="false">DS49*100/FX909</f>
        <v>2670.99163079855</v>
      </c>
      <c r="FV49" s="57" t="n">
        <f aca="false">FV61-1</f>
        <v>1946</v>
      </c>
      <c r="FW49" s="57" t="n">
        <v>1.42084462326861E-012</v>
      </c>
      <c r="FX49" s="57" t="n">
        <f aca="false">FW49*100/204.803696158069</f>
        <v>6.93759267983129E-013</v>
      </c>
      <c r="FY49" s="57"/>
      <c r="FZ49" s="57"/>
      <c r="GB49" s="13"/>
    </row>
    <row r="50" customFormat="false" ht="15" hidden="false" customHeight="false" outlineLevel="0" collapsed="false">
      <c r="BV50" s="47" t="n">
        <f aca="false">BV46+1</f>
        <v>2006</v>
      </c>
      <c r="BW50" s="48" t="n">
        <f aca="false">BW46</f>
        <v>1</v>
      </c>
      <c r="BX50" s="49" t="n">
        <f aca="false">BY50</f>
        <v>312</v>
      </c>
      <c r="BY50" s="50" t="n">
        <f aca="false">BY49</f>
        <v>312</v>
      </c>
      <c r="BZ50" s="49" t="n">
        <f aca="false">BY50*0.32</f>
        <v>99.84</v>
      </c>
      <c r="CA50" s="51" t="n">
        <f aca="false">CB50</f>
        <v>383</v>
      </c>
      <c r="CB50" s="52" t="n">
        <f aca="false">CB49</f>
        <v>383</v>
      </c>
      <c r="CC50" s="53" t="n">
        <f aca="false">CB50*0.32</f>
        <v>122.56</v>
      </c>
      <c r="CD50" s="49" t="n">
        <f aca="false">CE50</f>
        <v>512</v>
      </c>
      <c r="CE50" s="50" t="n">
        <f aca="false">CE49</f>
        <v>512</v>
      </c>
      <c r="CF50" s="49" t="n">
        <f aca="false">CE50*0.32</f>
        <v>163.84</v>
      </c>
      <c r="CG50" s="51" t="n">
        <f aca="false">CH50</f>
        <v>766</v>
      </c>
      <c r="CH50" s="52" t="n">
        <f aca="false">CH49</f>
        <v>766</v>
      </c>
      <c r="CI50" s="53" t="n">
        <f aca="false">CH50*0.32</f>
        <v>245.12</v>
      </c>
      <c r="CJ50" s="49" t="n">
        <f aca="false">CK50</f>
        <v>1279</v>
      </c>
      <c r="CK50" s="50" t="n">
        <f aca="false">CK49</f>
        <v>1279</v>
      </c>
      <c r="CL50" s="49" t="n">
        <f aca="false">CK50*0.32</f>
        <v>409.28</v>
      </c>
      <c r="CM50" s="51" t="n">
        <f aca="false">CN50</f>
        <v>1789</v>
      </c>
      <c r="CN50" s="52" t="n">
        <f aca="false">CN49</f>
        <v>1789</v>
      </c>
      <c r="CO50" s="53" t="n">
        <f aca="false">CN50*0.32</f>
        <v>572.48</v>
      </c>
      <c r="CP50" s="49" t="n">
        <f aca="false">CQ50</f>
        <v>2557</v>
      </c>
      <c r="CQ50" s="50" t="n">
        <f aca="false">CQ49</f>
        <v>2557</v>
      </c>
      <c r="CR50" s="49" t="n">
        <f aca="false">CQ50*0.32</f>
        <v>818.24</v>
      </c>
      <c r="CS50" s="51" t="n">
        <f aca="false">CT50</f>
        <v>3837</v>
      </c>
      <c r="CT50" s="52" t="n">
        <f aca="false">CT49</f>
        <v>3837</v>
      </c>
      <c r="CU50" s="53" t="n">
        <f aca="false">CT50*0.32</f>
        <v>1227.84</v>
      </c>
      <c r="CV50" s="49" t="n">
        <f aca="false">CW50</f>
        <v>4800</v>
      </c>
      <c r="CW50" s="50" t="n">
        <f aca="false">CW49</f>
        <v>4800</v>
      </c>
      <c r="CX50" s="49" t="n">
        <f aca="false">CW50*0.32</f>
        <v>1536</v>
      </c>
      <c r="CY50" s="51" t="n">
        <f aca="false">CZ50</f>
        <v>4800</v>
      </c>
      <c r="CZ50" s="52" t="n">
        <f aca="false">CZ49</f>
        <v>4800</v>
      </c>
      <c r="DA50" s="53" t="n">
        <f aca="false">CZ50*0.32</f>
        <v>1536</v>
      </c>
      <c r="DC50" s="54" t="n">
        <f aca="false">DC46+1</f>
        <v>2018</v>
      </c>
      <c r="DD50" s="55" t="n">
        <f aca="false">DD46</f>
        <v>4</v>
      </c>
      <c r="DE50" s="49" t="n">
        <f aca="false">DE49</f>
        <v>1875</v>
      </c>
      <c r="DF50" s="50" t="n">
        <f aca="false">X25</f>
        <v>5007.27965351923</v>
      </c>
      <c r="DG50" s="49" t="n">
        <f aca="false">DF50*0.32</f>
        <v>1602.32948912615</v>
      </c>
      <c r="DH50" s="51" t="n">
        <f aca="false">DH49</f>
        <v>1875</v>
      </c>
      <c r="DI50" s="52" t="n">
        <f aca="false">Y25</f>
        <v>7010.14966932452</v>
      </c>
      <c r="DJ50" s="53" t="n">
        <f aca="false">DI50*0.32</f>
        <v>2243.24789418385</v>
      </c>
      <c r="DK50" s="49" t="n">
        <f aca="false">DK49</f>
        <v>1250</v>
      </c>
      <c r="DL50" s="50" t="n">
        <f aca="false">Z25</f>
        <v>10014.5593070385</v>
      </c>
      <c r="DM50" s="49" t="n">
        <f aca="false">DL50*0.32</f>
        <v>3204.65897825231</v>
      </c>
      <c r="DN50" s="51" t="n">
        <f aca="false">DN49</f>
        <v>2500</v>
      </c>
      <c r="DO50" s="52" t="n">
        <f aca="false">AA25</f>
        <v>16023.2739684604</v>
      </c>
      <c r="DP50" s="53" t="n">
        <f aca="false">DO50*0.32</f>
        <v>5127.44766990733</v>
      </c>
      <c r="DQ50" s="49" t="n">
        <f aca="false">DQ49</f>
        <v>2500.08333333333</v>
      </c>
      <c r="DR50" s="50" t="n">
        <f aca="false">AB25</f>
        <v>22031.9886298823</v>
      </c>
      <c r="DS50" s="49" t="n">
        <f aca="false">DR50*0.32</f>
        <v>7050.23636156234</v>
      </c>
      <c r="DU50" s="0" t="n">
        <f aca="false">DU51+1</f>
        <v>1037</v>
      </c>
      <c r="DV50" s="47" t="n">
        <v>2006</v>
      </c>
      <c r="DW50" s="48" t="n">
        <v>1</v>
      </c>
      <c r="DX50" s="49" t="n">
        <f aca="false">BX50*100/FX759</f>
        <v>774.239415508324</v>
      </c>
      <c r="DY50" s="50" t="n">
        <f aca="false">BY50*100/FY759</f>
        <v>2165.34753932014</v>
      </c>
      <c r="DZ50" s="49" t="n">
        <f aca="false">BZ50*100/FY759</f>
        <v>692.911212582444</v>
      </c>
      <c r="EA50" s="51" t="n">
        <f aca="false">CA50*100/FX759</f>
        <v>950.428513268231</v>
      </c>
      <c r="EB50" s="52" t="n">
        <f aca="false">CB50*100/FY759</f>
        <v>2658.10290884491</v>
      </c>
      <c r="EC50" s="53" t="n">
        <f aca="false">CC50*100/FY759</f>
        <v>850.592930830372</v>
      </c>
      <c r="ED50" s="49" t="n">
        <f aca="false">CD50*100/FX759</f>
        <v>1270.54673314186</v>
      </c>
      <c r="EE50" s="50" t="n">
        <f aca="false">CE50*100/FY759</f>
        <v>3553.39083375612</v>
      </c>
      <c r="EF50" s="49" t="n">
        <f aca="false">CF50*100/FY759</f>
        <v>1137.08506680196</v>
      </c>
      <c r="EG50" s="51" t="n">
        <f aca="false">CG50*100/FX759</f>
        <v>1900.85702653646</v>
      </c>
      <c r="EH50" s="52" t="n">
        <f aca="false">CH50*100/FY759</f>
        <v>5316.20581768982</v>
      </c>
      <c r="EI50" s="53" t="n">
        <f aca="false">CI50*100/FY759</f>
        <v>1701.18586166074</v>
      </c>
      <c r="EJ50" s="49" t="n">
        <f aca="false">CJ50*100/FX759</f>
        <v>3173.88529626649</v>
      </c>
      <c r="EK50" s="50" t="n">
        <f aca="false">CK50*100/FY759</f>
        <v>8876.53686791813</v>
      </c>
      <c r="EL50" s="49" t="n">
        <f aca="false">CL50*100/FY759</f>
        <v>2840.4917977338</v>
      </c>
      <c r="EM50" s="51" t="n">
        <f aca="false">CM50*100/FX759</f>
        <v>4439.46895623202</v>
      </c>
      <c r="EN50" s="52" t="n">
        <f aca="false">CN50*100/FY759</f>
        <v>12416.0472687299</v>
      </c>
      <c r="EO50" s="53" t="n">
        <f aca="false">CO50*100/FY759</f>
        <v>3973.13512599356</v>
      </c>
      <c r="EP50" s="49" t="n">
        <f aca="false">CP50*100/FX759</f>
        <v>6345.28905594482</v>
      </c>
      <c r="EQ50" s="50" t="n">
        <f aca="false">CQ50*100/FY759</f>
        <v>17746.1335193641</v>
      </c>
      <c r="ER50" s="49" t="n">
        <f aca="false">CR50*100/FY759</f>
        <v>5678.7627261965</v>
      </c>
      <c r="ES50" s="51" t="n">
        <f aca="false">CS50*100/FX759</f>
        <v>9521.65588879948</v>
      </c>
      <c r="ET50" s="52" t="n">
        <f aca="false">CT50*100/FY759</f>
        <v>26629.6106037544</v>
      </c>
      <c r="EU50" s="53" t="n">
        <f aca="false">CU50*100/FY759</f>
        <v>8521.4753932014</v>
      </c>
      <c r="EV50" s="49" t="n">
        <f aca="false">CV50*100/FX759</f>
        <v>11911.375623205</v>
      </c>
      <c r="EW50" s="50" t="n">
        <f aca="false">CW50*100/FY759</f>
        <v>33313.0390664636</v>
      </c>
      <c r="EX50" s="49" t="n">
        <f aca="false">CX50*100/FY759</f>
        <v>10660.1725012684</v>
      </c>
      <c r="EY50" s="51" t="n">
        <f aca="false">CY50*100/FX759</f>
        <v>11911.375623205</v>
      </c>
      <c r="EZ50" s="52" t="n">
        <f aca="false">CZ50*100/FY759</f>
        <v>33313.0390664636</v>
      </c>
      <c r="FA50" s="53" t="n">
        <f aca="false">DA50*100/FY759</f>
        <v>10660.1725012684</v>
      </c>
      <c r="FC50" s="54" t="n">
        <f aca="false">FC46+1</f>
        <v>2018</v>
      </c>
      <c r="FD50" s="55" t="n">
        <f aca="false">FD46</f>
        <v>4</v>
      </c>
      <c r="FE50" s="49" t="n">
        <f aca="false">DE50*100/FX912</f>
        <v>709.707180209903</v>
      </c>
      <c r="FF50" s="50" t="n">
        <f aca="false">DF50*100/FY912</f>
        <v>1873.40690984431</v>
      </c>
      <c r="FG50" s="49" t="n">
        <f aca="false">DG50*100/FX912</f>
        <v>606.498529863945</v>
      </c>
      <c r="FH50" s="51" t="n">
        <f aca="false">DH50*100/FX912</f>
        <v>709.707180209903</v>
      </c>
      <c r="FI50" s="52" t="n">
        <f aca="false">DI50*100/FY912</f>
        <v>2622.75401780791</v>
      </c>
      <c r="FJ50" s="53" t="n">
        <f aca="false">DJ50*100/FX912</f>
        <v>849.092873329611</v>
      </c>
      <c r="FK50" s="49" t="n">
        <f aca="false">DK50*100/FX912</f>
        <v>473.138120139935</v>
      </c>
      <c r="FL50" s="50" t="n">
        <f aca="false">DL50*100/FY912</f>
        <v>3746.81381968861</v>
      </c>
      <c r="FM50" s="49" t="n">
        <f aca="false">DM50*100/FX912</f>
        <v>1212.99705972789</v>
      </c>
      <c r="FN50" s="56" t="n">
        <f aca="false">DN50*100/FX912</f>
        <v>946.276240279871</v>
      </c>
      <c r="FO50" s="52" t="n">
        <f aca="false">DO50*100/FY912</f>
        <v>5994.89428351475</v>
      </c>
      <c r="FP50" s="53" t="n">
        <f aca="false">DP50*100/FX912</f>
        <v>1940.79276132468</v>
      </c>
      <c r="FQ50" s="49" t="n">
        <f aca="false">DQ50*100/FX912</f>
        <v>946.307782821212</v>
      </c>
      <c r="FR50" s="50" t="n">
        <f aca="false">DR50*100/FY912</f>
        <v>8242.97474734088</v>
      </c>
      <c r="FS50" s="49" t="n">
        <f aca="false">DS50*100/FX912</f>
        <v>2668.58846292146</v>
      </c>
      <c r="FV50" s="12" t="n">
        <f aca="false">FV62-1</f>
        <v>1947</v>
      </c>
      <c r="FW50" s="12" t="n">
        <v>1.40861781467295E-012</v>
      </c>
      <c r="FX50" s="12" t="n">
        <f aca="false">FW50*100/204.803696158069</f>
        <v>6.87789254343227E-013</v>
      </c>
      <c r="FY50" s="12"/>
      <c r="FZ50" s="12"/>
      <c r="GB50" s="13"/>
    </row>
    <row r="51" customFormat="false" ht="15" hidden="false" customHeight="false" outlineLevel="0" collapsed="false">
      <c r="BV51" s="54" t="n">
        <f aca="false">BV47+1</f>
        <v>2006</v>
      </c>
      <c r="BW51" s="55" t="n">
        <f aca="false">BW47</f>
        <v>2</v>
      </c>
      <c r="BX51" s="49" t="n">
        <f aca="false">BY51</f>
        <v>312</v>
      </c>
      <c r="BY51" s="50" t="n">
        <f aca="false">BY50</f>
        <v>312</v>
      </c>
      <c r="BZ51" s="49" t="n">
        <f aca="false">BY51*0.32</f>
        <v>99.84</v>
      </c>
      <c r="CA51" s="51" t="n">
        <f aca="false">CB51</f>
        <v>383</v>
      </c>
      <c r="CB51" s="52" t="n">
        <f aca="false">CB50</f>
        <v>383</v>
      </c>
      <c r="CC51" s="53" t="n">
        <f aca="false">CB51*0.32</f>
        <v>122.56</v>
      </c>
      <c r="CD51" s="49" t="n">
        <f aca="false">CE51</f>
        <v>512</v>
      </c>
      <c r="CE51" s="50" t="n">
        <f aca="false">CE50</f>
        <v>512</v>
      </c>
      <c r="CF51" s="49" t="n">
        <f aca="false">CE51*0.32</f>
        <v>163.84</v>
      </c>
      <c r="CG51" s="51" t="n">
        <f aca="false">CH51</f>
        <v>766</v>
      </c>
      <c r="CH51" s="52" t="n">
        <f aca="false">CH50</f>
        <v>766</v>
      </c>
      <c r="CI51" s="53" t="n">
        <f aca="false">CH51*0.32</f>
        <v>245.12</v>
      </c>
      <c r="CJ51" s="49" t="n">
        <f aca="false">CK51</f>
        <v>1279</v>
      </c>
      <c r="CK51" s="50" t="n">
        <f aca="false">CK50</f>
        <v>1279</v>
      </c>
      <c r="CL51" s="49" t="n">
        <f aca="false">CK51*0.32</f>
        <v>409.28</v>
      </c>
      <c r="CM51" s="51" t="n">
        <f aca="false">CN51</f>
        <v>1789</v>
      </c>
      <c r="CN51" s="52" t="n">
        <f aca="false">CN50</f>
        <v>1789</v>
      </c>
      <c r="CO51" s="53" t="n">
        <f aca="false">CN51*0.32</f>
        <v>572.48</v>
      </c>
      <c r="CP51" s="49" t="n">
        <f aca="false">CQ51</f>
        <v>2557</v>
      </c>
      <c r="CQ51" s="50" t="n">
        <f aca="false">CQ50</f>
        <v>2557</v>
      </c>
      <c r="CR51" s="49" t="n">
        <f aca="false">CQ51*0.32</f>
        <v>818.24</v>
      </c>
      <c r="CS51" s="51" t="n">
        <f aca="false">CT51</f>
        <v>3837</v>
      </c>
      <c r="CT51" s="52" t="n">
        <f aca="false">CT50</f>
        <v>3837</v>
      </c>
      <c r="CU51" s="53" t="n">
        <f aca="false">CT51*0.32</f>
        <v>1227.84</v>
      </c>
      <c r="CV51" s="49" t="n">
        <f aca="false">CW51</f>
        <v>4800</v>
      </c>
      <c r="CW51" s="50" t="n">
        <f aca="false">CW50</f>
        <v>4800</v>
      </c>
      <c r="CX51" s="49" t="n">
        <f aca="false">CW51*0.32</f>
        <v>1536</v>
      </c>
      <c r="CY51" s="51" t="n">
        <f aca="false">CZ51</f>
        <v>4800</v>
      </c>
      <c r="CZ51" s="52" t="n">
        <f aca="false">CZ50</f>
        <v>4800</v>
      </c>
      <c r="DA51" s="53" t="n">
        <f aca="false">CZ51*0.32</f>
        <v>1536</v>
      </c>
      <c r="DC51" s="47" t="n">
        <f aca="false">DC47+1</f>
        <v>2019</v>
      </c>
      <c r="DD51" s="48" t="n">
        <f aca="false">DD47</f>
        <v>1</v>
      </c>
      <c r="DE51" s="49" t="n">
        <f aca="false">DE50</f>
        <v>1875</v>
      </c>
      <c r="DF51" s="50" t="n">
        <f aca="false">X26</f>
        <v>0</v>
      </c>
      <c r="DG51" s="49" t="n">
        <f aca="false">DF51*0.32</f>
        <v>0</v>
      </c>
      <c r="DH51" s="51" t="n">
        <f aca="false">DH50</f>
        <v>1875</v>
      </c>
      <c r="DI51" s="52" t="n">
        <f aca="false">Y26</f>
        <v>0</v>
      </c>
      <c r="DJ51" s="53" t="n">
        <f aca="false">DI51*0.32</f>
        <v>0</v>
      </c>
      <c r="DK51" s="49" t="n">
        <f aca="false">DK50</f>
        <v>1250</v>
      </c>
      <c r="DL51" s="50" t="n">
        <f aca="false">Z26</f>
        <v>0</v>
      </c>
      <c r="DM51" s="49" t="n">
        <f aca="false">DL51*0.32</f>
        <v>0</v>
      </c>
      <c r="DN51" s="51" t="n">
        <f aca="false">DN50</f>
        <v>2500</v>
      </c>
      <c r="DO51" s="52" t="n">
        <f aca="false">AA26</f>
        <v>0</v>
      </c>
      <c r="DP51" s="53" t="n">
        <f aca="false">DO51*0.32</f>
        <v>0</v>
      </c>
      <c r="DQ51" s="49" t="n">
        <f aca="false">DQ50</f>
        <v>2500.08333333333</v>
      </c>
      <c r="DR51" s="50" t="n">
        <f aca="false">AB26</f>
        <v>0</v>
      </c>
      <c r="DS51" s="49" t="n">
        <f aca="false">DR51*0.32</f>
        <v>0</v>
      </c>
      <c r="DU51" s="0" t="n">
        <f aca="false">DU52+1</f>
        <v>1036</v>
      </c>
      <c r="DV51" s="54" t="n">
        <v>2006</v>
      </c>
      <c r="DW51" s="55" t="n">
        <v>2</v>
      </c>
      <c r="DX51" s="49" t="n">
        <f aca="false">BX51*100/FX762</f>
        <v>754.120638068346</v>
      </c>
      <c r="DY51" s="50" t="n">
        <f aca="false">BY51*100/FY762</f>
        <v>2093.56062912228</v>
      </c>
      <c r="DZ51" s="49" t="n">
        <f aca="false">BZ51*100/FY762</f>
        <v>669.939401319129</v>
      </c>
      <c r="EA51" s="51" t="n">
        <f aca="false">CA51*100/FX762</f>
        <v>925.731424295438</v>
      </c>
      <c r="EB51" s="52" t="n">
        <f aca="false">CB51*100/FY762</f>
        <v>2569.97987485203</v>
      </c>
      <c r="EC51" s="53" t="n">
        <f aca="false">CC51*100/FY762</f>
        <v>822.393559952649</v>
      </c>
      <c r="ED51" s="49" t="n">
        <f aca="false">CD51*100/FX762</f>
        <v>1237.53130349677</v>
      </c>
      <c r="EE51" s="50" t="n">
        <f aca="false">CE51*100/FY762</f>
        <v>3435.58667343143</v>
      </c>
      <c r="EF51" s="49" t="n">
        <f aca="false">CF51*100/FY762</f>
        <v>1099.38773549806</v>
      </c>
      <c r="EG51" s="51" t="n">
        <f aca="false">CG51*100/FX762</f>
        <v>1851.46284859088</v>
      </c>
      <c r="EH51" s="52" t="n">
        <f aca="false">CH51*100/FY762</f>
        <v>5139.95974970406</v>
      </c>
      <c r="EI51" s="53" t="n">
        <f aca="false">CI51*100/FY762</f>
        <v>1644.7871199053</v>
      </c>
      <c r="EJ51" s="49" t="n">
        <f aca="false">CJ51*100/FX762</f>
        <v>3091.41120541479</v>
      </c>
      <c r="EK51" s="50" t="n">
        <f aca="false">CK51*100/FY762</f>
        <v>8582.25655335703</v>
      </c>
      <c r="EL51" s="49" t="n">
        <f aca="false">CL51*100/FY762</f>
        <v>2746.32209707425</v>
      </c>
      <c r="EM51" s="51" t="n">
        <f aca="false">CM51*100/FX762</f>
        <v>4324.10840225728</v>
      </c>
      <c r="EN51" s="52" t="n">
        <f aca="false">CN51*100/FY762</f>
        <v>12004.4229663454</v>
      </c>
      <c r="EO51" s="53" t="n">
        <f aca="false">CO51*100/FY762</f>
        <v>3841.41534923052</v>
      </c>
      <c r="EP51" s="49" t="n">
        <f aca="false">CP51*100/FX762</f>
        <v>6180.40535750244</v>
      </c>
      <c r="EQ51" s="50" t="n">
        <f aca="false">CQ51*100/FY762</f>
        <v>17157.8029764925</v>
      </c>
      <c r="ER51" s="49" t="n">
        <f aca="false">CR51*100/FY762</f>
        <v>5490.49695247761</v>
      </c>
      <c r="ES51" s="51" t="n">
        <f aca="false">CS51*100/FX762</f>
        <v>9274.23361624437</v>
      </c>
      <c r="ET51" s="52" t="n">
        <f aca="false">CT51*100/FY762</f>
        <v>25746.7696600711</v>
      </c>
      <c r="EU51" s="53" t="n">
        <f aca="false">CU51*100/FY762</f>
        <v>8238.96629122275</v>
      </c>
      <c r="EV51" s="49" t="n">
        <f aca="false">CV51*100/FX762</f>
        <v>11601.8559702823</v>
      </c>
      <c r="EW51" s="50" t="n">
        <f aca="false">CW51*100/FY762</f>
        <v>32208.6250634197</v>
      </c>
      <c r="EX51" s="49" t="n">
        <f aca="false">CX51*100/FY762</f>
        <v>10306.7600202943</v>
      </c>
      <c r="EY51" s="51" t="n">
        <f aca="false">CY51*100/FX762</f>
        <v>11601.8559702823</v>
      </c>
      <c r="EZ51" s="52" t="n">
        <f aca="false">CZ51*100/FY762</f>
        <v>32208.6250634197</v>
      </c>
      <c r="FA51" s="53" t="n">
        <f aca="false">DA51*100/FY762</f>
        <v>10306.7600202943</v>
      </c>
      <c r="FC51" s="47" t="n">
        <f aca="false">FC47+1</f>
        <v>2019</v>
      </c>
      <c r="FD51" s="48" t="n">
        <f aca="false">FD47</f>
        <v>1</v>
      </c>
      <c r="FE51" s="49"/>
      <c r="FF51" s="50"/>
      <c r="FG51" s="49"/>
      <c r="FH51" s="51"/>
      <c r="FI51" s="52"/>
      <c r="FJ51" s="53"/>
      <c r="FK51" s="49"/>
      <c r="FL51" s="50"/>
      <c r="FM51" s="49"/>
      <c r="FN51" s="56"/>
      <c r="FO51" s="52"/>
      <c r="FP51" s="53"/>
      <c r="FQ51" s="49"/>
      <c r="FR51" s="50"/>
      <c r="FS51" s="49"/>
      <c r="FV51" s="35" t="n">
        <f aca="false">FV63-1</f>
        <v>1947</v>
      </c>
      <c r="FW51" s="35" t="n">
        <v>1.41816068967444E-012</v>
      </c>
      <c r="FX51" s="35" t="n">
        <f aca="false">FW51*100/204.803696158069</f>
        <v>6.92448777184125E-013</v>
      </c>
      <c r="FY51" s="35"/>
      <c r="FZ51" s="35"/>
      <c r="GB51" s="13"/>
    </row>
    <row r="52" customFormat="false" ht="24.85" hidden="false" customHeight="true" outlineLevel="0" collapsed="false">
      <c r="B52" s="121" t="s">
        <v>211</v>
      </c>
      <c r="BV52" s="47" t="n">
        <f aca="false">BV48+1</f>
        <v>2006</v>
      </c>
      <c r="BW52" s="48" t="n">
        <f aca="false">BW48</f>
        <v>3</v>
      </c>
      <c r="BX52" s="49" t="n">
        <f aca="false">BY52</f>
        <v>312</v>
      </c>
      <c r="BY52" s="50" t="n">
        <f aca="false">BY51</f>
        <v>312</v>
      </c>
      <c r="BZ52" s="49" t="n">
        <f aca="false">BY52*0.32</f>
        <v>99.84</v>
      </c>
      <c r="CA52" s="51" t="n">
        <f aca="false">CB52</f>
        <v>383</v>
      </c>
      <c r="CB52" s="52" t="n">
        <f aca="false">CB51</f>
        <v>383</v>
      </c>
      <c r="CC52" s="53" t="n">
        <f aca="false">CB52*0.32</f>
        <v>122.56</v>
      </c>
      <c r="CD52" s="49" t="n">
        <f aca="false">CE52</f>
        <v>512</v>
      </c>
      <c r="CE52" s="50" t="n">
        <f aca="false">CE51</f>
        <v>512</v>
      </c>
      <c r="CF52" s="49" t="n">
        <f aca="false">CE52*0.32</f>
        <v>163.84</v>
      </c>
      <c r="CG52" s="51" t="n">
        <f aca="false">CH52</f>
        <v>766</v>
      </c>
      <c r="CH52" s="52" t="n">
        <f aca="false">CH51</f>
        <v>766</v>
      </c>
      <c r="CI52" s="53" t="n">
        <f aca="false">CH52*0.32</f>
        <v>245.12</v>
      </c>
      <c r="CJ52" s="49" t="n">
        <f aca="false">CK52</f>
        <v>1279</v>
      </c>
      <c r="CK52" s="50" t="n">
        <f aca="false">CK51</f>
        <v>1279</v>
      </c>
      <c r="CL52" s="49" t="n">
        <f aca="false">CK52*0.32</f>
        <v>409.28</v>
      </c>
      <c r="CM52" s="51" t="n">
        <f aca="false">CN52</f>
        <v>1789</v>
      </c>
      <c r="CN52" s="52" t="n">
        <f aca="false">CN51</f>
        <v>1789</v>
      </c>
      <c r="CO52" s="53" t="n">
        <f aca="false">CN52*0.32</f>
        <v>572.48</v>
      </c>
      <c r="CP52" s="49" t="n">
        <f aca="false">CQ52</f>
        <v>2557</v>
      </c>
      <c r="CQ52" s="50" t="n">
        <f aca="false">CQ51</f>
        <v>2557</v>
      </c>
      <c r="CR52" s="49" t="n">
        <f aca="false">CQ52*0.32</f>
        <v>818.24</v>
      </c>
      <c r="CS52" s="51" t="n">
        <f aca="false">CT52</f>
        <v>3837</v>
      </c>
      <c r="CT52" s="52" t="n">
        <f aca="false">CT51</f>
        <v>3837</v>
      </c>
      <c r="CU52" s="53" t="n">
        <f aca="false">CT52*0.32</f>
        <v>1227.84</v>
      </c>
      <c r="CV52" s="49" t="n">
        <f aca="false">CW52</f>
        <v>4800</v>
      </c>
      <c r="CW52" s="50" t="n">
        <f aca="false">CW51</f>
        <v>4800</v>
      </c>
      <c r="CX52" s="49" t="n">
        <f aca="false">CW52*0.32</f>
        <v>1536</v>
      </c>
      <c r="CY52" s="51" t="n">
        <f aca="false">CZ52</f>
        <v>4800</v>
      </c>
      <c r="CZ52" s="52" t="n">
        <f aca="false">CZ51</f>
        <v>4800</v>
      </c>
      <c r="DA52" s="53" t="n">
        <f aca="false">CZ52*0.32</f>
        <v>1536</v>
      </c>
      <c r="DC52" s="54" t="n">
        <f aca="false">DC48+1</f>
        <v>2019</v>
      </c>
      <c r="DD52" s="55" t="n">
        <f aca="false">DD48</f>
        <v>2</v>
      </c>
      <c r="DE52" s="49" t="n">
        <f aca="false">DE51</f>
        <v>1875</v>
      </c>
      <c r="DF52" s="50" t="n">
        <f aca="false">X27</f>
        <v>0</v>
      </c>
      <c r="DG52" s="49" t="n">
        <f aca="false">DF52*0.32</f>
        <v>0</v>
      </c>
      <c r="DH52" s="51" t="n">
        <f aca="false">DH51</f>
        <v>1875</v>
      </c>
      <c r="DI52" s="52" t="n">
        <f aca="false">Y27</f>
        <v>0</v>
      </c>
      <c r="DJ52" s="53" t="n">
        <f aca="false">DI52*0.32</f>
        <v>0</v>
      </c>
      <c r="DK52" s="49" t="n">
        <f aca="false">DK51</f>
        <v>1250</v>
      </c>
      <c r="DL52" s="50" t="n">
        <f aca="false">Z27</f>
        <v>0</v>
      </c>
      <c r="DM52" s="49" t="n">
        <f aca="false">DL52*0.32</f>
        <v>0</v>
      </c>
      <c r="DN52" s="51" t="n">
        <f aca="false">DN51</f>
        <v>2500</v>
      </c>
      <c r="DO52" s="52" t="n">
        <f aca="false">AA27</f>
        <v>0</v>
      </c>
      <c r="DP52" s="53" t="n">
        <f aca="false">DO52*0.32</f>
        <v>0</v>
      </c>
      <c r="DQ52" s="49" t="n">
        <f aca="false">DQ51</f>
        <v>2500.08333333333</v>
      </c>
      <c r="DR52" s="50" t="n">
        <f aca="false">AB27</f>
        <v>0</v>
      </c>
      <c r="DS52" s="49" t="n">
        <f aca="false">DR52*0.32</f>
        <v>0</v>
      </c>
      <c r="DU52" s="0" t="n">
        <f aca="false">DU53+1</f>
        <v>1035</v>
      </c>
      <c r="DV52" s="47" t="n">
        <v>2006</v>
      </c>
      <c r="DW52" s="48" t="n">
        <v>3</v>
      </c>
      <c r="DX52" s="49" t="n">
        <f aca="false">BX52*100/FX765</f>
        <v>741.711625266017</v>
      </c>
      <c r="DY52" s="50" t="n">
        <f aca="false">BY52*100/FY765</f>
        <v>2024.14814814815</v>
      </c>
      <c r="DZ52" s="49" t="n">
        <f aca="false">BZ52*100/FY765</f>
        <v>647.727407407408</v>
      </c>
      <c r="EA52" s="51" t="n">
        <f aca="false">CA52*100/FX765</f>
        <v>910.49856563104</v>
      </c>
      <c r="EB52" s="52" t="n">
        <f aca="false">CB52*100/FY765</f>
        <v>2484.77160493827</v>
      </c>
      <c r="EC52" s="53" t="n">
        <f aca="false">CC52*100/FY765</f>
        <v>795.126913580247</v>
      </c>
      <c r="ED52" s="49" t="n">
        <f aca="false">CD52*100/FX765</f>
        <v>1217.16779530834</v>
      </c>
      <c r="EE52" s="50" t="n">
        <f aca="false">CE52*100/FY765</f>
        <v>3321.67901234568</v>
      </c>
      <c r="EF52" s="49" t="n">
        <f aca="false">CF52*100/FY765</f>
        <v>1062.93728395062</v>
      </c>
      <c r="EG52" s="51" t="n">
        <f aca="false">CG52*100/FX765</f>
        <v>1820.99713126208</v>
      </c>
      <c r="EH52" s="52" t="n">
        <f aca="false">CH52*100/FY765</f>
        <v>4969.54320987655</v>
      </c>
      <c r="EI52" s="53" t="n">
        <f aca="false">CI52*100/FY765</f>
        <v>1590.25382716049</v>
      </c>
      <c r="EJ52" s="49" t="n">
        <f aca="false">CJ52*100/FX765</f>
        <v>3040.54220742063</v>
      </c>
      <c r="EK52" s="50" t="n">
        <f aca="false">CK52*100/FY765</f>
        <v>8297.70987654321</v>
      </c>
      <c r="EL52" s="49" t="n">
        <f aca="false">CL52*100/FY765</f>
        <v>2655.26716049383</v>
      </c>
      <c r="EM52" s="51" t="n">
        <f aca="false">CM52*100/FX765</f>
        <v>4252.95544102854</v>
      </c>
      <c r="EN52" s="52" t="n">
        <f aca="false">CN52*100/FY765</f>
        <v>11606.4135802469</v>
      </c>
      <c r="EO52" s="53" t="n">
        <f aca="false">CO52*100/FY765</f>
        <v>3714.05234567901</v>
      </c>
      <c r="EP52" s="49" t="n">
        <f aca="false">CP52*100/FX765</f>
        <v>6078.70713399104</v>
      </c>
      <c r="EQ52" s="50" t="n">
        <f aca="false">CQ52*100/FY765</f>
        <v>16588.9320987654</v>
      </c>
      <c r="ER52" s="49" t="n">
        <f aca="false">CR52*100/FY765</f>
        <v>5308.45827160494</v>
      </c>
      <c r="ES52" s="51" t="n">
        <f aca="false">CS52*100/FX765</f>
        <v>9121.62662226188</v>
      </c>
      <c r="ET52" s="52" t="n">
        <f aca="false">CT52*100/FY765</f>
        <v>24893.1296296296</v>
      </c>
      <c r="EU52" s="53" t="n">
        <f aca="false">CU52*100/FY765</f>
        <v>7965.80148148148</v>
      </c>
      <c r="EV52" s="49" t="n">
        <f aca="false">CV52*100/FX765</f>
        <v>11410.9480810156</v>
      </c>
      <c r="EW52" s="50" t="n">
        <f aca="false">CW52*100/FY765</f>
        <v>31140.7407407408</v>
      </c>
      <c r="EX52" s="49" t="n">
        <f aca="false">CX52*100/FY765</f>
        <v>9965.03703703704</v>
      </c>
      <c r="EY52" s="51" t="n">
        <f aca="false">CY52*100/FX765</f>
        <v>11410.9480810156</v>
      </c>
      <c r="EZ52" s="52" t="n">
        <f aca="false">CZ52*100/FY765</f>
        <v>31140.7407407408</v>
      </c>
      <c r="FA52" s="53" t="n">
        <f aca="false">DA52*100/FY765</f>
        <v>9965.03703703704</v>
      </c>
      <c r="FC52" s="54" t="n">
        <f aca="false">FC48+1</f>
        <v>2019</v>
      </c>
      <c r="FD52" s="55" t="n">
        <f aca="false">FD48</f>
        <v>2</v>
      </c>
      <c r="FE52" s="49"/>
      <c r="FF52" s="50"/>
      <c r="FG52" s="49"/>
      <c r="FH52" s="51"/>
      <c r="FI52" s="52"/>
      <c r="FJ52" s="53"/>
      <c r="FK52" s="49"/>
      <c r="FL52" s="50"/>
      <c r="FM52" s="49"/>
      <c r="FN52" s="56"/>
      <c r="FO52" s="52"/>
      <c r="FP52" s="53"/>
      <c r="FQ52" s="49"/>
      <c r="FR52" s="50"/>
      <c r="FS52" s="49"/>
      <c r="FV52" s="57" t="n">
        <f aca="false">FV64-1</f>
        <v>1947</v>
      </c>
      <c r="FW52" s="57" t="n">
        <v>1.50479210179733E-012</v>
      </c>
      <c r="FX52" s="57" t="n">
        <f aca="false">FW52*100/204.803696158069</f>
        <v>7.34748507974153E-013</v>
      </c>
      <c r="FY52" s="57"/>
      <c r="FZ52" s="57"/>
      <c r="GB52" s="13"/>
    </row>
    <row r="53" customFormat="false" ht="15" hidden="false" customHeight="false" outlineLevel="0" collapsed="false">
      <c r="BV53" s="54" t="n">
        <f aca="false">BV49+1</f>
        <v>2006</v>
      </c>
      <c r="BW53" s="55" t="n">
        <f aca="false">BW49</f>
        <v>4</v>
      </c>
      <c r="BX53" s="49" t="n">
        <f aca="false">BY53</f>
        <v>312</v>
      </c>
      <c r="BY53" s="50" t="n">
        <f aca="false">BY52</f>
        <v>312</v>
      </c>
      <c r="BZ53" s="49" t="n">
        <f aca="false">BY53*0.32</f>
        <v>99.84</v>
      </c>
      <c r="CA53" s="51" t="n">
        <f aca="false">CB53</f>
        <v>383</v>
      </c>
      <c r="CB53" s="52" t="n">
        <f aca="false">CB52</f>
        <v>383</v>
      </c>
      <c r="CC53" s="53" t="n">
        <f aca="false">CB53*0.32</f>
        <v>122.56</v>
      </c>
      <c r="CD53" s="49" t="n">
        <f aca="false">CE53</f>
        <v>512</v>
      </c>
      <c r="CE53" s="50" t="n">
        <f aca="false">CE52</f>
        <v>512</v>
      </c>
      <c r="CF53" s="49" t="n">
        <f aca="false">CE53*0.32</f>
        <v>163.84</v>
      </c>
      <c r="CG53" s="51" t="n">
        <f aca="false">CH53</f>
        <v>766</v>
      </c>
      <c r="CH53" s="52" t="n">
        <f aca="false">CH52</f>
        <v>766</v>
      </c>
      <c r="CI53" s="53" t="n">
        <f aca="false">CH53*0.32</f>
        <v>245.12</v>
      </c>
      <c r="CJ53" s="49" t="n">
        <f aca="false">CK53</f>
        <v>1279</v>
      </c>
      <c r="CK53" s="50" t="n">
        <f aca="false">CK52</f>
        <v>1279</v>
      </c>
      <c r="CL53" s="49" t="n">
        <f aca="false">CK53*0.32</f>
        <v>409.28</v>
      </c>
      <c r="CM53" s="51" t="n">
        <f aca="false">CN53</f>
        <v>1789</v>
      </c>
      <c r="CN53" s="52" t="n">
        <f aca="false">CN52</f>
        <v>1789</v>
      </c>
      <c r="CO53" s="53" t="n">
        <f aca="false">CN53*0.32</f>
        <v>572.48</v>
      </c>
      <c r="CP53" s="49" t="n">
        <f aca="false">CQ53</f>
        <v>2557</v>
      </c>
      <c r="CQ53" s="50" t="n">
        <f aca="false">CQ52</f>
        <v>2557</v>
      </c>
      <c r="CR53" s="49" t="n">
        <f aca="false">CQ53*0.32</f>
        <v>818.24</v>
      </c>
      <c r="CS53" s="51" t="n">
        <f aca="false">CT53</f>
        <v>3837</v>
      </c>
      <c r="CT53" s="52" t="n">
        <f aca="false">CT52</f>
        <v>3837</v>
      </c>
      <c r="CU53" s="53" t="n">
        <f aca="false">CT53*0.32</f>
        <v>1227.84</v>
      </c>
      <c r="CV53" s="49" t="n">
        <f aca="false">CW53</f>
        <v>4800</v>
      </c>
      <c r="CW53" s="50" t="n">
        <f aca="false">CW52</f>
        <v>4800</v>
      </c>
      <c r="CX53" s="49" t="n">
        <f aca="false">CW53*0.32</f>
        <v>1536</v>
      </c>
      <c r="CY53" s="51" t="n">
        <f aca="false">CZ53</f>
        <v>4800</v>
      </c>
      <c r="CZ53" s="52" t="n">
        <f aca="false">CZ52</f>
        <v>4800</v>
      </c>
      <c r="DA53" s="53" t="n">
        <f aca="false">CZ53*0.32</f>
        <v>1536</v>
      </c>
      <c r="DU53" s="0" t="n">
        <f aca="false">DU54+1</f>
        <v>1034</v>
      </c>
      <c r="DV53" s="54" t="n">
        <v>2006</v>
      </c>
      <c r="DW53" s="55" t="n">
        <v>4</v>
      </c>
      <c r="DX53" s="49" t="n">
        <f aca="false">BX53*100/FX768</f>
        <v>723.740431504022</v>
      </c>
      <c r="DY53" s="50" t="n">
        <f aca="false">BY53*100/FY768</f>
        <v>1957.05733130391</v>
      </c>
      <c r="DZ53" s="49" t="n">
        <f aca="false">BZ53*100/FY768</f>
        <v>626.25834601725</v>
      </c>
      <c r="EA53" s="51" t="n">
        <f aca="false">CA53*100/FX768</f>
        <v>888.437773288591</v>
      </c>
      <c r="EB53" s="52" t="n">
        <f aca="false">CB53*100/FY768</f>
        <v>2402.41332656858</v>
      </c>
      <c r="EC53" s="53" t="n">
        <f aca="false">CC53*100/FY768</f>
        <v>768.772264501945</v>
      </c>
      <c r="ED53" s="49" t="n">
        <f aca="false">CD53*100/FX768</f>
        <v>1187.67660554506</v>
      </c>
      <c r="EE53" s="50" t="n">
        <f aca="false">CE53*100/FY768</f>
        <v>3211.58126162692</v>
      </c>
      <c r="EF53" s="49" t="n">
        <f aca="false">CF53*100/FY768</f>
        <v>1027.70600372062</v>
      </c>
      <c r="EG53" s="51" t="n">
        <f aca="false">CG53*100/FX768</f>
        <v>1776.87554657718</v>
      </c>
      <c r="EH53" s="52" t="n">
        <f aca="false">CH53*100/FY768</f>
        <v>4804.82665313715</v>
      </c>
      <c r="EI53" s="53" t="n">
        <f aca="false">CI53*100/FY768</f>
        <v>1537.54452900389</v>
      </c>
      <c r="EJ53" s="49" t="n">
        <f aca="false">CJ53*100/FX768</f>
        <v>2966.87183299245</v>
      </c>
      <c r="EK53" s="50" t="n">
        <f aca="false">CK53*100/FY768</f>
        <v>8022.68053441569</v>
      </c>
      <c r="EL53" s="49" t="n">
        <f aca="false">CL53*100/FY768</f>
        <v>2567.25777101302</v>
      </c>
      <c r="EM53" s="51" t="n">
        <f aca="false">CM53*100/FX768</f>
        <v>4149.9090767971</v>
      </c>
      <c r="EN53" s="52" t="n">
        <f aca="false">CN53*100/FY768</f>
        <v>11221.7165567394</v>
      </c>
      <c r="EO53" s="53" t="n">
        <f aca="false">CO53*100/FY768</f>
        <v>3590.9492981566</v>
      </c>
      <c r="EP53" s="49" t="n">
        <f aca="false">CP53*100/FX768</f>
        <v>5931.42398511469</v>
      </c>
      <c r="EQ53" s="50" t="n">
        <f aca="false">CQ53*100/FY768</f>
        <v>16039.0884491798</v>
      </c>
      <c r="ER53" s="49" t="n">
        <f aca="false">CR53*100/FY768</f>
        <v>5132.50830373753</v>
      </c>
      <c r="ES53" s="51" t="n">
        <f aca="false">CS53*100/FX768</f>
        <v>8900.61549897735</v>
      </c>
      <c r="ET53" s="52" t="n">
        <f aca="false">CT53*100/FY768</f>
        <v>24068.0416032471</v>
      </c>
      <c r="EU53" s="53" t="n">
        <f aca="false">CU53*100/FY768</f>
        <v>7701.77331303906</v>
      </c>
      <c r="EV53" s="49" t="n">
        <f aca="false">CV53*100/FX768</f>
        <v>11134.468176985</v>
      </c>
      <c r="EW53" s="50" t="n">
        <f aca="false">CW53*100/FY768</f>
        <v>30108.5743277524</v>
      </c>
      <c r="EX53" s="49" t="n">
        <f aca="false">CX53*100/FY768</f>
        <v>9634.74378488077</v>
      </c>
      <c r="EY53" s="51" t="n">
        <f aca="false">CY53*100/FX768</f>
        <v>11134.468176985</v>
      </c>
      <c r="EZ53" s="52" t="n">
        <f aca="false">CZ53*100/FY768</f>
        <v>30108.5743277524</v>
      </c>
      <c r="FA53" s="53" t="n">
        <f aca="false">DA53*100/FY768</f>
        <v>9634.74378488077</v>
      </c>
      <c r="FC53" s="47" t="n">
        <f aca="false">FC49+1</f>
        <v>2019</v>
      </c>
      <c r="FD53" s="48" t="n">
        <f aca="false">FD49</f>
        <v>3</v>
      </c>
      <c r="FE53" s="49"/>
      <c r="FF53" s="50"/>
      <c r="FG53" s="49"/>
      <c r="FH53" s="51"/>
      <c r="FI53" s="52"/>
      <c r="FJ53" s="53"/>
      <c r="FK53" s="49"/>
      <c r="FL53" s="50"/>
      <c r="FM53" s="49"/>
      <c r="FN53" s="56"/>
      <c r="FO53" s="52"/>
      <c r="FP53" s="53"/>
      <c r="FQ53" s="49"/>
      <c r="FR53" s="50"/>
      <c r="FS53" s="49"/>
      <c r="FV53" s="12" t="n">
        <f aca="false">FV65-1</f>
        <v>1947</v>
      </c>
      <c r="FW53" s="12" t="n">
        <v>1.50568674632872E-012</v>
      </c>
      <c r="FX53" s="12" t="n">
        <f aca="false">FW53*100/204.803696158069</f>
        <v>7.35185338240488E-013</v>
      </c>
      <c r="FY53" s="12"/>
      <c r="FZ53" s="12"/>
      <c r="GB53" s="13"/>
    </row>
    <row r="54" customFormat="false" ht="15" hidden="false" customHeight="false" outlineLevel="0" collapsed="false">
      <c r="B54" s="0" t="s">
        <v>212</v>
      </c>
      <c r="D54" s="0" t="s">
        <v>213</v>
      </c>
      <c r="BV54" s="47" t="n">
        <f aca="false">BV50+1</f>
        <v>2007</v>
      </c>
      <c r="BW54" s="48" t="n">
        <f aca="false">BW50</f>
        <v>1</v>
      </c>
      <c r="BX54" s="49" t="n">
        <f aca="false">BY54</f>
        <v>312</v>
      </c>
      <c r="BY54" s="50" t="n">
        <f aca="false">BY53</f>
        <v>312</v>
      </c>
      <c r="BZ54" s="49" t="n">
        <f aca="false">BY54*0.32</f>
        <v>99.84</v>
      </c>
      <c r="CA54" s="51" t="n">
        <f aca="false">CB54</f>
        <v>383</v>
      </c>
      <c r="CB54" s="52" t="n">
        <f aca="false">CB53</f>
        <v>383</v>
      </c>
      <c r="CC54" s="53" t="n">
        <f aca="false">CB54*0.32</f>
        <v>122.56</v>
      </c>
      <c r="CD54" s="49" t="n">
        <f aca="false">CE54</f>
        <v>512</v>
      </c>
      <c r="CE54" s="50" t="n">
        <f aca="false">CE53</f>
        <v>512</v>
      </c>
      <c r="CF54" s="49" t="n">
        <f aca="false">CE54*0.32</f>
        <v>163.84</v>
      </c>
      <c r="CG54" s="51" t="n">
        <f aca="false">CH54</f>
        <v>766</v>
      </c>
      <c r="CH54" s="52" t="n">
        <f aca="false">CH53</f>
        <v>766</v>
      </c>
      <c r="CI54" s="53" t="n">
        <f aca="false">CH54*0.32</f>
        <v>245.12</v>
      </c>
      <c r="CJ54" s="49" t="n">
        <f aca="false">CK54</f>
        <v>1279</v>
      </c>
      <c r="CK54" s="50" t="n">
        <f aca="false">CK53</f>
        <v>1279</v>
      </c>
      <c r="CL54" s="49" t="n">
        <f aca="false">CK54*0.32</f>
        <v>409.28</v>
      </c>
      <c r="CM54" s="51" t="n">
        <f aca="false">CN54</f>
        <v>1789</v>
      </c>
      <c r="CN54" s="52" t="n">
        <f aca="false">CN53</f>
        <v>1789</v>
      </c>
      <c r="CO54" s="53" t="n">
        <f aca="false">CN54*0.32</f>
        <v>572.48</v>
      </c>
      <c r="CP54" s="49" t="n">
        <f aca="false">CQ54</f>
        <v>2557</v>
      </c>
      <c r="CQ54" s="50" t="n">
        <f aca="false">CQ53</f>
        <v>2557</v>
      </c>
      <c r="CR54" s="49" t="n">
        <f aca="false">CQ54*0.32</f>
        <v>818.24</v>
      </c>
      <c r="CS54" s="51" t="n">
        <f aca="false">CT54</f>
        <v>3837</v>
      </c>
      <c r="CT54" s="52" t="n">
        <f aca="false">CT53</f>
        <v>3837</v>
      </c>
      <c r="CU54" s="53" t="n">
        <f aca="false">CT54*0.32</f>
        <v>1227.84</v>
      </c>
      <c r="CV54" s="49" t="n">
        <f aca="false">CW54</f>
        <v>4800</v>
      </c>
      <c r="CW54" s="50" t="n">
        <f aca="false">CW53</f>
        <v>4800</v>
      </c>
      <c r="CX54" s="49" t="n">
        <f aca="false">CW54*0.32</f>
        <v>1536</v>
      </c>
      <c r="CY54" s="51" t="n">
        <f aca="false">CZ54</f>
        <v>4800</v>
      </c>
      <c r="CZ54" s="52" t="n">
        <f aca="false">CZ53</f>
        <v>4800</v>
      </c>
      <c r="DA54" s="53" t="n">
        <f aca="false">CZ54*0.32</f>
        <v>1536</v>
      </c>
      <c r="DU54" s="0" t="n">
        <v>1033</v>
      </c>
      <c r="DV54" s="47" t="n">
        <v>2007</v>
      </c>
      <c r="DW54" s="48" t="n">
        <v>1</v>
      </c>
      <c r="DX54" s="49" t="n">
        <f aca="false">BX54*100/FX771</f>
        <v>706.467155284483</v>
      </c>
      <c r="DY54" s="50" t="n">
        <f aca="false">BY54*100/FY771</f>
        <v>1892.18264840182</v>
      </c>
      <c r="DZ54" s="49" t="n">
        <f aca="false">BZ54*100/FY771</f>
        <v>605.498447488583</v>
      </c>
      <c r="EA54" s="51" t="n">
        <f aca="false">CA54*100/FX771</f>
        <v>867.233719467811</v>
      </c>
      <c r="EB54" s="52" t="n">
        <f aca="false">CB54*100/FY771</f>
        <v>2322.77549467275</v>
      </c>
      <c r="EC54" s="53" t="n">
        <f aca="false">CC54*100/FY771</f>
        <v>743.28815829528</v>
      </c>
      <c r="ED54" s="49" t="n">
        <f aca="false">CD54*100/FX771</f>
        <v>1159.33071636428</v>
      </c>
      <c r="EE54" s="50" t="n">
        <f aca="false">CE54*100/FY771</f>
        <v>3105.1202435312</v>
      </c>
      <c r="EF54" s="49" t="n">
        <f aca="false">CF54*100/FY771</f>
        <v>993.638477929983</v>
      </c>
      <c r="EG54" s="51" t="n">
        <f aca="false">CG54*100/FX771</f>
        <v>1734.46743893562</v>
      </c>
      <c r="EH54" s="52" t="n">
        <f aca="false">CH54*100/FY771</f>
        <v>4645.5509893455</v>
      </c>
      <c r="EI54" s="53" t="n">
        <f aca="false">CI54*100/FY771</f>
        <v>1486.57631659056</v>
      </c>
      <c r="EJ54" s="49" t="n">
        <f aca="false">CJ54*100/FX771</f>
        <v>2896.0624731053</v>
      </c>
      <c r="EK54" s="50" t="n">
        <f aca="false">CK54*100/FY771</f>
        <v>7756.73592085234</v>
      </c>
      <c r="EL54" s="49" t="n">
        <f aca="false">CL54*100/FY771</f>
        <v>2482.15549467275</v>
      </c>
      <c r="EM54" s="51" t="n">
        <f aca="false">CM54*100/FX771</f>
        <v>4050.86455385878</v>
      </c>
      <c r="EN54" s="52" t="n">
        <f aca="false">CN54*100/FY771</f>
        <v>10849.7267884322</v>
      </c>
      <c r="EO54" s="53" t="n">
        <f aca="false">CO54*100/FY771</f>
        <v>3471.91257229832</v>
      </c>
      <c r="EP54" s="49" t="n">
        <f aca="false">CP54*100/FX771</f>
        <v>5789.86062840521</v>
      </c>
      <c r="EQ54" s="50" t="n">
        <f aca="false">CQ54*100/FY771</f>
        <v>15507.407153729</v>
      </c>
      <c r="ER54" s="49" t="n">
        <f aca="false">CR54*100/FY771</f>
        <v>4962.37028919329</v>
      </c>
      <c r="ES54" s="51" t="n">
        <f aca="false">CS54*100/FX771</f>
        <v>8688.18741931591</v>
      </c>
      <c r="ET54" s="52" t="n">
        <f aca="false">CT54*100/FY771</f>
        <v>23270.207762557</v>
      </c>
      <c r="EU54" s="53" t="n">
        <f aca="false">CU54*100/FY771</f>
        <v>7446.46648401825</v>
      </c>
      <c r="EV54" s="49" t="n">
        <f aca="false">CV54*100/FX771</f>
        <v>10868.7254659151</v>
      </c>
      <c r="EW54" s="50" t="n">
        <f aca="false">CW54*100/FY771</f>
        <v>29110.502283105</v>
      </c>
      <c r="EX54" s="49" t="n">
        <f aca="false">CX54*100/FY771</f>
        <v>9315.36073059359</v>
      </c>
      <c r="EY54" s="51" t="n">
        <f aca="false">CY54*100/FX771</f>
        <v>10868.7254659151</v>
      </c>
      <c r="EZ54" s="52" t="n">
        <f aca="false">CZ54*100/FY771</f>
        <v>29110.502283105</v>
      </c>
      <c r="FA54" s="53" t="n">
        <f aca="false">DA54*100/FY771</f>
        <v>9315.36073059359</v>
      </c>
      <c r="FC54" s="54" t="n">
        <f aca="false">FC50+1</f>
        <v>2019</v>
      </c>
      <c r="FD54" s="55" t="n">
        <f aca="false">FD50</f>
        <v>4</v>
      </c>
      <c r="FE54" s="49"/>
      <c r="FF54" s="50"/>
      <c r="FG54" s="49"/>
      <c r="FH54" s="51"/>
      <c r="FI54" s="52"/>
      <c r="FJ54" s="53"/>
      <c r="FK54" s="49"/>
      <c r="FL54" s="50"/>
      <c r="FM54" s="49"/>
      <c r="FN54" s="56"/>
      <c r="FO54" s="52"/>
      <c r="FP54" s="53"/>
      <c r="FQ54" s="49"/>
      <c r="FR54" s="50"/>
      <c r="FS54" s="49"/>
      <c r="FV54" s="35" t="n">
        <f aca="false">FV66-1</f>
        <v>1947</v>
      </c>
      <c r="FW54" s="35" t="n">
        <v>1.5073269279696E-012</v>
      </c>
      <c r="FX54" s="35" t="n">
        <f aca="false">FW54*100/204.803696158069</f>
        <v>7.35986193728767E-013</v>
      </c>
      <c r="FY54" s="35"/>
      <c r="FZ54" s="35"/>
      <c r="GB54" s="13"/>
    </row>
    <row r="55" customFormat="false" ht="15" hidden="false" customHeight="false" outlineLevel="0" collapsed="false">
      <c r="B55" s="120"/>
      <c r="FV55" s="57" t="n">
        <f aca="false">FV67-1</f>
        <v>1947</v>
      </c>
      <c r="FW55" s="57" t="n">
        <v>1.57770563110558E-012</v>
      </c>
      <c r="FX55" s="57" t="n">
        <f aca="false">FW55*100/204.803696158069</f>
        <v>7.7035017468039E-013</v>
      </c>
      <c r="FY55" s="57"/>
      <c r="FZ55" s="57"/>
      <c r="GB55" s="13"/>
    </row>
    <row r="56" customFormat="false" ht="15" hidden="false" customHeight="false" outlineLevel="0" collapsed="false">
      <c r="A56" s="122" t="s">
        <v>214</v>
      </c>
      <c r="B56" s="122"/>
      <c r="C56" s="122"/>
      <c r="D56" s="122"/>
      <c r="E56" s="122"/>
      <c r="F56" s="122"/>
      <c r="G56" s="122"/>
      <c r="FV56" s="12" t="n">
        <f aca="false">FV68-1</f>
        <v>1947</v>
      </c>
      <c r="FW56" s="12" t="n">
        <v>1.56040917016539E-012</v>
      </c>
      <c r="FX56" s="12" t="n">
        <f aca="false">FW56*100/204.803696158069</f>
        <v>7.61904789531267E-013</v>
      </c>
      <c r="FY56" s="12"/>
      <c r="FZ56" s="12"/>
      <c r="GB56" s="13"/>
    </row>
    <row r="57" customFormat="false" ht="15" hidden="false" customHeight="false" outlineLevel="0" collapsed="false">
      <c r="A57" s="122"/>
      <c r="B57" s="122"/>
      <c r="C57" s="122"/>
      <c r="D57" s="122"/>
      <c r="E57" s="122"/>
      <c r="F57" s="122"/>
      <c r="G57" s="122"/>
      <c r="FV57" s="35" t="n">
        <f aca="false">FV69-1</f>
        <v>1947</v>
      </c>
      <c r="FW57" s="35" t="n">
        <v>1.57472348266762E-012</v>
      </c>
      <c r="FX57" s="35" t="n">
        <f aca="false">FW57*100/204.803696158069</f>
        <v>7.68894073792612E-013</v>
      </c>
      <c r="FY57" s="35"/>
      <c r="FZ57" s="35"/>
      <c r="GB57" s="13"/>
    </row>
    <row r="58" customFormat="false" ht="15" hidden="false" customHeight="false" outlineLevel="0" collapsed="false">
      <c r="A58" s="122"/>
      <c r="B58" s="122"/>
      <c r="C58" s="122"/>
      <c r="D58" s="122"/>
      <c r="E58" s="122"/>
      <c r="F58" s="122"/>
      <c r="G58" s="122"/>
      <c r="FV58" s="57" t="n">
        <f aca="false">FV70-1</f>
        <v>1947</v>
      </c>
      <c r="FW58" s="57" t="n">
        <v>1.5766618791523E-012</v>
      </c>
      <c r="FX58" s="57" t="n">
        <f aca="false">FW58*100/204.803696158069</f>
        <v>7.69840539369671E-013</v>
      </c>
      <c r="FY58" s="57"/>
      <c r="FZ58" s="57"/>
      <c r="GB58" s="13"/>
    </row>
    <row r="59" customFormat="false" ht="15" hidden="false" customHeight="false" outlineLevel="0" collapsed="false">
      <c r="A59" s="122"/>
      <c r="B59" s="122"/>
      <c r="C59" s="122"/>
      <c r="D59" s="122"/>
      <c r="E59" s="122"/>
      <c r="F59" s="122"/>
      <c r="G59" s="122"/>
      <c r="FV59" s="12" t="n">
        <f aca="false">FV71-1</f>
        <v>1947</v>
      </c>
      <c r="FW59" s="12" t="n">
        <v>1.5680136486822E-012</v>
      </c>
      <c r="FX59" s="12" t="n">
        <f aca="false">FW59*100/204.803696158069</f>
        <v>7.65617846795107E-013</v>
      </c>
      <c r="FY59" s="12"/>
      <c r="FZ59" s="12"/>
      <c r="GB59" s="13"/>
    </row>
    <row r="60" customFormat="false" ht="15" hidden="false" customHeight="false" outlineLevel="0" collapsed="false">
      <c r="A60" s="122"/>
      <c r="B60" s="122"/>
      <c r="C60" s="122"/>
      <c r="D60" s="122"/>
      <c r="E60" s="122"/>
      <c r="F60" s="122"/>
      <c r="G60" s="122"/>
      <c r="FV60" s="35" t="n">
        <f aca="false">FV72-1</f>
        <v>1947</v>
      </c>
      <c r="FW60" s="35" t="n">
        <v>1.58262617602823E-012</v>
      </c>
      <c r="FX60" s="35" t="n">
        <f aca="false">FW60*100/204.803696158069</f>
        <v>7.72752741145232E-013</v>
      </c>
      <c r="FY60" s="35"/>
      <c r="FZ60" s="35"/>
      <c r="GB60" s="13"/>
    </row>
    <row r="61" customFormat="false" ht="15" hidden="false" customHeight="false" outlineLevel="0" collapsed="false">
      <c r="A61" s="122"/>
      <c r="B61" s="122"/>
      <c r="C61" s="122"/>
      <c r="D61" s="122"/>
      <c r="E61" s="122"/>
      <c r="F61" s="122"/>
      <c r="G61" s="122"/>
      <c r="FV61" s="57" t="n">
        <f aca="false">FV73-1</f>
        <v>1947</v>
      </c>
      <c r="FW61" s="57" t="n">
        <v>1.63272626978605E-012</v>
      </c>
      <c r="FX61" s="57" t="n">
        <f aca="false">FW61*100/204.803696158069</f>
        <v>7.97215236059949E-013</v>
      </c>
      <c r="FY61" s="57"/>
      <c r="FZ61" s="57"/>
      <c r="GB61" s="13"/>
    </row>
    <row r="62" customFormat="false" ht="15" hidden="false" customHeight="false" outlineLevel="0" collapsed="false">
      <c r="FV62" s="12" t="n">
        <f aca="false">FV74-1</f>
        <v>1948</v>
      </c>
      <c r="FW62" s="12" t="n">
        <v>1.60648336353195E-012</v>
      </c>
      <c r="FX62" s="12" t="n">
        <f aca="false">FW62*100/204.803696158069</f>
        <v>7.84401548247476E-013</v>
      </c>
      <c r="FY62" s="12"/>
      <c r="FZ62" s="12"/>
      <c r="GB62" s="13"/>
    </row>
    <row r="63" customFormat="false" ht="15" hidden="false" customHeight="false" outlineLevel="0" collapsed="false">
      <c r="FV63" s="35" t="n">
        <f aca="false">FV75-1</f>
        <v>1948</v>
      </c>
      <c r="FW63" s="35" t="n">
        <v>1.60186103345311E-012</v>
      </c>
      <c r="FX63" s="35" t="n">
        <f aca="false">FW63*100/204.803696158069</f>
        <v>7.82144591871419E-013</v>
      </c>
      <c r="FY63" s="35"/>
      <c r="FZ63" s="35"/>
      <c r="GB63" s="13"/>
    </row>
    <row r="64" customFormat="false" ht="15" hidden="false" customHeight="false" outlineLevel="0" collapsed="false">
      <c r="A64" s="120" t="s">
        <v>215</v>
      </c>
      <c r="C64" s="0" t="s">
        <v>216</v>
      </c>
      <c r="FV64" s="57" t="n">
        <f aca="false">FV76-1</f>
        <v>1948</v>
      </c>
      <c r="FW64" s="57" t="n">
        <v>1.63078787330137E-012</v>
      </c>
      <c r="FX64" s="57" t="n">
        <f aca="false">FW64*100/204.803696158069</f>
        <v>7.9626877048289E-013</v>
      </c>
      <c r="FY64" s="57"/>
      <c r="FZ64" s="57"/>
      <c r="GB64" s="13"/>
    </row>
    <row r="65" customFormat="false" ht="15" hidden="false" customHeight="true" outlineLevel="0" collapsed="false">
      <c r="A65" s="123" t="s">
        <v>217</v>
      </c>
      <c r="B65" s="123"/>
      <c r="C65" s="123"/>
      <c r="D65" s="123"/>
      <c r="E65" s="123"/>
      <c r="F65" s="123"/>
      <c r="FV65" s="12" t="n">
        <f aca="false">FV77-1</f>
        <v>1948</v>
      </c>
      <c r="FW65" s="12" t="n">
        <v>1.64033074830286E-012</v>
      </c>
      <c r="FX65" s="12" t="n">
        <f aca="false">FW65*100/204.803696158069</f>
        <v>8.00928293323789E-013</v>
      </c>
      <c r="FY65" s="12"/>
      <c r="FZ65" s="12"/>
      <c r="GB65" s="13"/>
    </row>
    <row r="66" customFormat="false" ht="15" hidden="false" customHeight="false" outlineLevel="0" collapsed="false">
      <c r="A66" s="123"/>
      <c r="B66" s="123"/>
      <c r="C66" s="123"/>
      <c r="D66" s="123"/>
      <c r="E66" s="123"/>
      <c r="F66" s="123"/>
      <c r="FV66" s="35" t="n">
        <f aca="false">FV78-1</f>
        <v>1948</v>
      </c>
      <c r="FW66" s="35" t="n">
        <v>1.68088796705919E-012</v>
      </c>
      <c r="FX66" s="35" t="n">
        <f aca="false">FW66*100/204.803696158069</f>
        <v>8.20731265397607E-013</v>
      </c>
      <c r="FY66" s="35"/>
      <c r="FZ66" s="35"/>
      <c r="GB66" s="13"/>
    </row>
    <row r="67" customFormat="false" ht="61.65" hidden="false" customHeight="true" outlineLevel="0" collapsed="false">
      <c r="A67" s="124" t="s">
        <v>218</v>
      </c>
      <c r="B67" s="124"/>
      <c r="C67" s="124"/>
      <c r="D67" s="124"/>
      <c r="E67" s="124"/>
      <c r="FV67" s="57" t="n">
        <f aca="false">FV79-1</f>
        <v>1948</v>
      </c>
      <c r="FW67" s="57" t="n">
        <v>1.72890055691043E-012</v>
      </c>
      <c r="FX67" s="57" t="n">
        <f aca="false">FW67*100/204.803696158069</f>
        <v>8.44174489690876E-013</v>
      </c>
      <c r="FY67" s="57"/>
      <c r="FZ67" s="57"/>
      <c r="GB67" s="13"/>
    </row>
    <row r="68" customFormat="false" ht="15" hidden="false" customHeight="false" outlineLevel="0" collapsed="false">
      <c r="FV68" s="12" t="n">
        <f aca="false">FV80-1</f>
        <v>1948</v>
      </c>
      <c r="FW68" s="12" t="n">
        <v>1.72502376394108E-012</v>
      </c>
      <c r="FX68" s="12" t="n">
        <f aca="false">FW68*100/204.803696158069</f>
        <v>8.42281558536763E-013</v>
      </c>
      <c r="FY68" s="12"/>
      <c r="FZ68" s="12"/>
      <c r="GB68" s="13"/>
    </row>
    <row r="69" customFormat="false" ht="15" hidden="false" customHeight="false" outlineLevel="0" collapsed="false">
      <c r="A69" s="0" t="s">
        <v>219</v>
      </c>
      <c r="FV69" s="35" t="n">
        <f aca="false">FV81-1</f>
        <v>1948</v>
      </c>
      <c r="FW69" s="35" t="n">
        <v>1.76051133035286E-012</v>
      </c>
      <c r="FX69" s="35" t="n">
        <f aca="false">FW69*100/204.803696158069</f>
        <v>8.5960915910135E-013</v>
      </c>
      <c r="FY69" s="35"/>
      <c r="FZ69" s="35"/>
      <c r="GB69" s="13"/>
    </row>
    <row r="70" customFormat="false" ht="25.55" hidden="false" customHeight="true" outlineLevel="0" collapsed="false">
      <c r="A70" s="124" t="s">
        <v>220</v>
      </c>
      <c r="B70" s="124"/>
      <c r="C70" s="124"/>
      <c r="D70" s="124"/>
      <c r="E70" s="124"/>
      <c r="FV70" s="57" t="n">
        <f aca="false">FV82-1</f>
        <v>1948</v>
      </c>
      <c r="FW70" s="57" t="n">
        <v>1.83267932255163E-012</v>
      </c>
      <c r="FX70" s="57" t="n">
        <f aca="false">FW70*100/204.803696158069</f>
        <v>8.94846800585647E-013</v>
      </c>
      <c r="FY70" s="57"/>
      <c r="FZ70" s="57"/>
      <c r="GB70" s="13"/>
    </row>
    <row r="71" customFormat="false" ht="15" hidden="false" customHeight="false" outlineLevel="0" collapsed="false">
      <c r="A71" s="120"/>
      <c r="FV71" s="12" t="n">
        <f aca="false">FV83-1</f>
        <v>1948</v>
      </c>
      <c r="FW71" s="12" t="n">
        <v>1.83834540458376E-012</v>
      </c>
      <c r="FX71" s="12" t="n">
        <f aca="false">FW71*100/204.803696158069</f>
        <v>8.97613392272428E-013</v>
      </c>
      <c r="FY71" s="12"/>
      <c r="FZ71" s="12"/>
      <c r="GB71" s="13"/>
    </row>
    <row r="72" customFormat="false" ht="15" hidden="false" customHeight="true" outlineLevel="0" collapsed="false">
      <c r="A72" s="124" t="s">
        <v>221</v>
      </c>
      <c r="B72" s="124"/>
      <c r="C72" s="124"/>
      <c r="D72" s="124"/>
      <c r="E72" s="124"/>
      <c r="FV72" s="35" t="n">
        <f aca="false">FV84-1</f>
        <v>1948</v>
      </c>
      <c r="FW72" s="35" t="n">
        <v>1.84237130497501E-012</v>
      </c>
      <c r="FX72" s="35" t="n">
        <f aca="false">FW72*100/204.803696158069</f>
        <v>8.99579128470931E-013</v>
      </c>
      <c r="FY72" s="35"/>
      <c r="FZ72" s="35"/>
      <c r="GB72" s="13"/>
    </row>
    <row r="73" customFormat="false" ht="15" hidden="false" customHeight="false" outlineLevel="0" collapsed="false">
      <c r="A73" s="120"/>
      <c r="FV73" s="57" t="n">
        <f aca="false">FV85-1</f>
        <v>1948</v>
      </c>
      <c r="FW73" s="57" t="n">
        <v>1.94048398858407E-012</v>
      </c>
      <c r="FX73" s="57" t="n">
        <f aca="false">FW73*100/204.803696158069</f>
        <v>9.47484847678916E-013</v>
      </c>
      <c r="FY73" s="57"/>
      <c r="FZ73" s="57"/>
      <c r="GB73" s="13"/>
    </row>
    <row r="74" customFormat="false" ht="61.65" hidden="false" customHeight="true" outlineLevel="0" collapsed="false">
      <c r="A74" s="124" t="s">
        <v>222</v>
      </c>
      <c r="B74" s="124"/>
      <c r="C74" s="124"/>
      <c r="D74" s="124"/>
      <c r="E74" s="124"/>
      <c r="Q74" s="0" t="s">
        <v>223</v>
      </c>
      <c r="FV74" s="12" t="n">
        <f aca="false">FV86-1</f>
        <v>1949</v>
      </c>
      <c r="FW74" s="12" t="n">
        <v>1.95107061553885E-012</v>
      </c>
      <c r="FX74" s="12" t="n">
        <f aca="false">FW74*100/204.803696158069</f>
        <v>9.52654005830539E-013</v>
      </c>
      <c r="FY74" s="12"/>
      <c r="FZ74" s="12"/>
      <c r="GB74" s="13"/>
    </row>
    <row r="75" customFormat="false" ht="15" hidden="false" customHeight="false" outlineLevel="0" collapsed="false">
      <c r="A75" s="120"/>
      <c r="P75" s="12" t="n">
        <v>2017</v>
      </c>
      <c r="Q75" s="125" t="n">
        <v>2405.87</v>
      </c>
      <c r="FV75" s="35" t="n">
        <f aca="false">FV87-1</f>
        <v>1949</v>
      </c>
      <c r="FW75" s="35" t="n">
        <v>1.94615007061621E-012</v>
      </c>
      <c r="FX75" s="35" t="n">
        <f aca="false">FW75*100/204.803696158069</f>
        <v>9.50251439365702E-013</v>
      </c>
      <c r="FY75" s="35"/>
      <c r="FZ75" s="35"/>
      <c r="GB75" s="13"/>
    </row>
    <row r="76" customFormat="false" ht="22.05" hidden="false" customHeight="true" outlineLevel="0" collapsed="false">
      <c r="A76" s="122" t="s">
        <v>224</v>
      </c>
      <c r="B76" s="122"/>
      <c r="C76" s="122"/>
      <c r="D76" s="122"/>
      <c r="E76" s="122"/>
      <c r="F76" s="122"/>
      <c r="G76" s="122"/>
      <c r="P76" s="126" t="n">
        <v>2017</v>
      </c>
      <c r="Q76" s="127" t="n">
        <v>2455.57</v>
      </c>
      <c r="FV76" s="57" t="n">
        <f aca="false">FV88-1</f>
        <v>1949</v>
      </c>
      <c r="FW76" s="57" t="n">
        <v>2.07885567610567E-012</v>
      </c>
      <c r="FX76" s="57" t="n">
        <f aca="false">FW76*100/204.803696158069</f>
        <v>1.01504792887194E-012</v>
      </c>
      <c r="FY76" s="57"/>
      <c r="FZ76" s="57"/>
      <c r="GB76" s="13"/>
    </row>
    <row r="77" customFormat="false" ht="15" hidden="false" customHeight="false" outlineLevel="0" collapsed="false">
      <c r="A77" s="122"/>
      <c r="B77" s="122"/>
      <c r="C77" s="122"/>
      <c r="D77" s="122"/>
      <c r="E77" s="122"/>
      <c r="F77" s="122"/>
      <c r="G77" s="122"/>
      <c r="P77" s="57" t="n">
        <v>2017</v>
      </c>
      <c r="Q77" s="128" t="n">
        <v>2547.29</v>
      </c>
      <c r="FV77" s="12" t="n">
        <f aca="false">FV89-1</f>
        <v>1949</v>
      </c>
      <c r="FW77" s="12" t="n">
        <v>2.1799505081527E-012</v>
      </c>
      <c r="FX77" s="12" t="n">
        <f aca="false">FW77*100/204.803696158069</f>
        <v>1.06440974896771E-012</v>
      </c>
      <c r="FY77" s="12"/>
      <c r="FZ77" s="12"/>
      <c r="GB77" s="13"/>
    </row>
    <row r="78" customFormat="false" ht="15" hidden="false" customHeight="false" outlineLevel="0" collapsed="false">
      <c r="A78" s="122"/>
      <c r="B78" s="122"/>
      <c r="C78" s="122"/>
      <c r="D78" s="122"/>
      <c r="E78" s="122"/>
      <c r="F78" s="122"/>
      <c r="G78" s="122"/>
      <c r="P78" s="12" t="n">
        <v>2017</v>
      </c>
      <c r="Q78" s="125" t="n">
        <v>2589.02</v>
      </c>
      <c r="FV78" s="35" t="n">
        <f aca="false">FV90-1</f>
        <v>1949</v>
      </c>
      <c r="FW78" s="35" t="n">
        <v>2.24332116245946E-012</v>
      </c>
      <c r="FX78" s="35" t="n">
        <f aca="false">FW78*100/204.803696158069</f>
        <v>1.09535189283305E-012</v>
      </c>
      <c r="FY78" s="35"/>
      <c r="FZ78" s="35"/>
      <c r="GB78" s="13"/>
    </row>
    <row r="79" customFormat="false" ht="15" hidden="false" customHeight="false" outlineLevel="0" collapsed="false">
      <c r="A79" s="122"/>
      <c r="B79" s="122"/>
      <c r="C79" s="122"/>
      <c r="D79" s="122"/>
      <c r="E79" s="122"/>
      <c r="F79" s="122"/>
      <c r="G79" s="122"/>
      <c r="P79" s="126" t="n">
        <v>2017</v>
      </c>
      <c r="Q79" s="127" t="n">
        <v>2632.39</v>
      </c>
      <c r="FV79" s="57" t="n">
        <f aca="false">FV91-1</f>
        <v>1949</v>
      </c>
      <c r="FW79" s="57" t="n">
        <v>2.26956406871356E-012</v>
      </c>
      <c r="FX79" s="57" t="n">
        <f aca="false">FW79*100/204.803696158069</f>
        <v>1.10816558064552E-012</v>
      </c>
      <c r="FY79" s="57"/>
      <c r="FZ79" s="57"/>
      <c r="GB79" s="13"/>
    </row>
    <row r="80" customFormat="false" ht="15" hidden="false" customHeight="false" outlineLevel="0" collapsed="false">
      <c r="A80" s="122"/>
      <c r="B80" s="122"/>
      <c r="C80" s="122"/>
      <c r="D80" s="122"/>
      <c r="E80" s="122"/>
      <c r="F80" s="122"/>
      <c r="G80" s="122"/>
      <c r="J80" s="0" t="s">
        <v>225</v>
      </c>
      <c r="P80" s="57" t="n">
        <v>2017</v>
      </c>
      <c r="Q80" s="128" t="n">
        <v>2682.68</v>
      </c>
      <c r="FV80" s="12" t="n">
        <f aca="false">FV92-1</f>
        <v>1949</v>
      </c>
      <c r="FW80" s="12" t="n">
        <v>2.31161236168887E-012</v>
      </c>
      <c r="FX80" s="12" t="n">
        <f aca="false">FW80*100/204.803696158069</f>
        <v>1.12869660316323E-012</v>
      </c>
      <c r="FY80" s="12"/>
      <c r="FZ80" s="12"/>
      <c r="GB80" s="13"/>
    </row>
    <row r="81" customFormat="false" ht="15" hidden="false" customHeight="false" outlineLevel="0" collapsed="false">
      <c r="A81" s="122"/>
      <c r="B81" s="122"/>
      <c r="C81" s="122"/>
      <c r="D81" s="122"/>
      <c r="E81" s="122"/>
      <c r="F81" s="122"/>
      <c r="G81" s="122"/>
      <c r="P81" s="12" t="n">
        <v>2017</v>
      </c>
      <c r="Q81" s="125" t="n">
        <v>2799.18</v>
      </c>
      <c r="FV81" s="35" t="n">
        <f aca="false">FV93-1</f>
        <v>1949</v>
      </c>
      <c r="FW81" s="35" t="n">
        <v>2.35112582849191E-012</v>
      </c>
      <c r="FX81" s="35" t="n">
        <f aca="false">FW81*100/204.803696158069</f>
        <v>1.14798993992633E-012</v>
      </c>
      <c r="FY81" s="35"/>
      <c r="FZ81" s="35"/>
      <c r="GB81" s="13"/>
    </row>
    <row r="82" customFormat="false" ht="15" hidden="false" customHeight="false" outlineLevel="0" collapsed="false">
      <c r="A82" s="122"/>
      <c r="B82" s="122"/>
      <c r="C82" s="122"/>
      <c r="D82" s="122"/>
      <c r="E82" s="122"/>
      <c r="F82" s="122"/>
      <c r="G82" s="122"/>
      <c r="P82" s="126" t="n">
        <v>2017</v>
      </c>
      <c r="Q82" s="127" t="n">
        <v>2823.33</v>
      </c>
      <c r="FV82" s="57" t="n">
        <f aca="false">FV94-1</f>
        <v>1949</v>
      </c>
      <c r="FW82" s="57" t="n">
        <v>2.38795536170078E-012</v>
      </c>
      <c r="FX82" s="57" t="n">
        <f aca="false">FW82*100/204.803696158069</f>
        <v>1.16597278589042E-012</v>
      </c>
      <c r="FY82" s="57"/>
      <c r="FZ82" s="57"/>
      <c r="GB82" s="13"/>
    </row>
    <row r="83" customFormat="false" ht="15" hidden="false" customHeight="false" outlineLevel="0" collapsed="false">
      <c r="A83" s="122"/>
      <c r="B83" s="122"/>
      <c r="C83" s="122"/>
      <c r="D83" s="122"/>
      <c r="E83" s="122"/>
      <c r="F83" s="122"/>
      <c r="G83" s="122"/>
      <c r="I83" s="0" t="s">
        <v>226</v>
      </c>
      <c r="P83" s="57" t="n">
        <v>2017</v>
      </c>
      <c r="Q83" s="128" t="n">
        <v>2873.15</v>
      </c>
      <c r="FV83" s="12" t="n">
        <f aca="false">FV95-1</f>
        <v>1949</v>
      </c>
      <c r="FW83" s="12" t="n">
        <v>2.45326441249222E-012</v>
      </c>
      <c r="FX83" s="12" t="n">
        <f aca="false">FW83*100/204.803696158069</f>
        <v>1.19786139533281E-012</v>
      </c>
      <c r="FY83" s="12"/>
      <c r="FZ83" s="12"/>
      <c r="GB83" s="13"/>
    </row>
    <row r="84" customFormat="false" ht="15" hidden="false" customHeight="false" outlineLevel="0" collapsed="false">
      <c r="A84" s="122"/>
      <c r="B84" s="122"/>
      <c r="C84" s="122"/>
      <c r="D84" s="122"/>
      <c r="E84" s="122"/>
      <c r="F84" s="122"/>
      <c r="G84" s="122"/>
      <c r="I84" s="0" t="s">
        <v>227</v>
      </c>
      <c r="J84" s="0" t="n">
        <v>2895.59023137243</v>
      </c>
      <c r="L84" s="0" t="s">
        <v>228</v>
      </c>
      <c r="N84" s="0" t="s">
        <v>229</v>
      </c>
      <c r="P84" s="12" t="n">
        <v>2017</v>
      </c>
      <c r="Q84" s="125" t="n">
        <v>2953.98</v>
      </c>
      <c r="FV84" s="35" t="n">
        <f aca="false">FV96-1</f>
        <v>1949</v>
      </c>
      <c r="FW84" s="35" t="n">
        <v>2.53214223867641E-012</v>
      </c>
      <c r="FX84" s="35" t="n">
        <f aca="false">FW84*100/204.803696158069</f>
        <v>1.23637526381462E-012</v>
      </c>
      <c r="FY84" s="35"/>
      <c r="FZ84" s="35"/>
      <c r="GB84" s="13"/>
    </row>
    <row r="85" customFormat="false" ht="15" hidden="false" customHeight="false" outlineLevel="0" collapsed="false">
      <c r="A85" s="0" t="s">
        <v>194</v>
      </c>
      <c r="I85" s="0" t="s">
        <v>190</v>
      </c>
      <c r="J85" s="0" t="n">
        <v>3101.17731299125</v>
      </c>
      <c r="L85" s="0" t="n">
        <f aca="false">(J85-J84)/J84</f>
        <v>0.071000060502821</v>
      </c>
      <c r="O85" s="0" t="n">
        <f aca="false">(Q83-Q80)/Q80</f>
        <v>0.0709998956267614</v>
      </c>
      <c r="P85" s="126" t="n">
        <v>2017</v>
      </c>
      <c r="Q85" s="127" t="n">
        <v>2992.14</v>
      </c>
      <c r="FV85" s="57" t="n">
        <f aca="false">FV97-1</f>
        <v>1949</v>
      </c>
      <c r="FW85" s="57" t="n">
        <v>2.5935744964985E-012</v>
      </c>
      <c r="FX85" s="57" t="n">
        <f aca="false">FW85*100/204.803696158069</f>
        <v>1.2663709421029E-012</v>
      </c>
      <c r="FY85" s="57"/>
      <c r="FZ85" s="57"/>
      <c r="GB85" s="13"/>
    </row>
    <row r="86" customFormat="false" ht="73.15" hidden="false" customHeight="true" outlineLevel="0" collapsed="false">
      <c r="A86" s="124" t="s">
        <v>230</v>
      </c>
      <c r="B86" s="124"/>
      <c r="C86" s="124"/>
      <c r="D86" s="124"/>
      <c r="E86" s="124"/>
      <c r="F86" s="124"/>
      <c r="G86" s="124"/>
      <c r="I86" s="0" t="s">
        <v>193</v>
      </c>
      <c r="J86" s="0" t="n">
        <v>3244.91690334732</v>
      </c>
      <c r="L86" s="0" t="n">
        <f aca="false">(J86-J85)/J85</f>
        <v>0.0463500070614878</v>
      </c>
      <c r="O86" s="0" t="n">
        <f aca="false">(Q86-Q83)/Q83</f>
        <v>0.0463498251048501</v>
      </c>
      <c r="P86" s="57" t="n">
        <v>2017</v>
      </c>
      <c r="Q86" s="128" t="n">
        <v>3006.32</v>
      </c>
      <c r="FV86" s="12" t="n">
        <f aca="false">FV98-1</f>
        <v>1950</v>
      </c>
      <c r="FW86" s="12" t="n">
        <v>2.54750030313193E-012</v>
      </c>
      <c r="FX86" s="12" t="n">
        <f aca="false">FW86*100/204.803696158069</f>
        <v>1.24387418338669E-012</v>
      </c>
      <c r="FY86" s="12"/>
      <c r="FZ86" s="12"/>
      <c r="GB86" s="13"/>
    </row>
    <row r="87" customFormat="false" ht="15" hidden="false" customHeight="false" outlineLevel="0" collapsed="false">
      <c r="I87" s="0" t="s">
        <v>196</v>
      </c>
      <c r="L87" s="0" t="n">
        <f aca="false">(GB904/GB901-1)</f>
        <v>0.0673314883312488</v>
      </c>
      <c r="FV87" s="35" t="n">
        <f aca="false">FV99-1</f>
        <v>1950</v>
      </c>
      <c r="FW87" s="35" t="n">
        <v>2.61385310587666E-012</v>
      </c>
      <c r="FX87" s="35" t="n">
        <f aca="false">FW87*100/204.803696158069</f>
        <v>1.27627242813981E-012</v>
      </c>
      <c r="FY87" s="35"/>
      <c r="FZ87" s="35"/>
      <c r="GB87" s="13"/>
    </row>
    <row r="88" customFormat="false" ht="15" hidden="false" customHeight="false" outlineLevel="0" collapsed="false">
      <c r="FV88" s="57" t="n">
        <f aca="false">FV100-1</f>
        <v>1950</v>
      </c>
      <c r="FW88" s="57" t="n">
        <v>2.61474775040805E-012</v>
      </c>
      <c r="FX88" s="57" t="n">
        <f aca="false">FW88*100/204.803696158069</f>
        <v>1.27670925840614E-012</v>
      </c>
      <c r="FY88" s="57"/>
      <c r="FZ88" s="57"/>
      <c r="GB88" s="13"/>
    </row>
    <row r="89" customFormat="false" ht="15" hidden="false" customHeight="false" outlineLevel="0" collapsed="false">
      <c r="FV89" s="12" t="n">
        <f aca="false">FV101-1</f>
        <v>1950</v>
      </c>
      <c r="FW89" s="12" t="n">
        <v>2.67155767815129E-012</v>
      </c>
      <c r="FX89" s="12" t="n">
        <f aca="false">FW89*100/204.803696158069</f>
        <v>1.30444798031836E-012</v>
      </c>
      <c r="FY89" s="12"/>
      <c r="FZ89" s="12"/>
      <c r="GB89" s="13"/>
    </row>
    <row r="90" customFormat="false" ht="15" hidden="false" customHeight="false" outlineLevel="0" collapsed="false">
      <c r="FV90" s="35" t="n">
        <f aca="false">FV102-1</f>
        <v>1950</v>
      </c>
      <c r="FW90" s="35" t="n">
        <v>2.79859720160861E-012</v>
      </c>
      <c r="FX90" s="35" t="n">
        <f aca="false">FW90*100/204.803696158069</f>
        <v>1.36647787813782E-012</v>
      </c>
      <c r="FY90" s="35"/>
      <c r="FZ90" s="35"/>
      <c r="GB90" s="13"/>
    </row>
    <row r="91" customFormat="false" ht="15" hidden="false" customHeight="false" outlineLevel="0" collapsed="false">
      <c r="FV91" s="57" t="n">
        <f aca="false">FV103-1</f>
        <v>1950</v>
      </c>
      <c r="FW91" s="57" t="n">
        <v>2.87851877974609E-012</v>
      </c>
      <c r="FX91" s="57" t="n">
        <f aca="false">FW91*100/204.803696158069</f>
        <v>1.40550138193035E-012</v>
      </c>
      <c r="FY91" s="57"/>
      <c r="FZ91" s="57"/>
      <c r="GB91" s="13"/>
    </row>
    <row r="92" customFormat="false" ht="15" hidden="false" customHeight="false" outlineLevel="0" collapsed="false">
      <c r="FV92" s="12" t="n">
        <f aca="false">FV104-1</f>
        <v>1950</v>
      </c>
      <c r="FW92" s="12" t="n">
        <v>2.87941342427748E-012</v>
      </c>
      <c r="FX92" s="12" t="n">
        <f aca="false">FW92*100/204.803696158069</f>
        <v>1.40593821219668E-012</v>
      </c>
      <c r="FY92" s="12"/>
      <c r="FZ92" s="12"/>
      <c r="GB92" s="13"/>
    </row>
    <row r="93" customFormat="false" ht="15" hidden="false" customHeight="false" outlineLevel="0" collapsed="false">
      <c r="FV93" s="35" t="n">
        <f aca="false">FV105-1</f>
        <v>1950</v>
      </c>
      <c r="FW93" s="35" t="n">
        <v>2.88507950630961E-012</v>
      </c>
      <c r="FX93" s="35" t="n">
        <f aca="false">FW93*100/204.803696158069</f>
        <v>1.40870480388346E-012</v>
      </c>
      <c r="FY93" s="35"/>
      <c r="FZ93" s="35"/>
      <c r="GB93" s="13"/>
    </row>
    <row r="94" customFormat="false" ht="15" hidden="false" customHeight="false" outlineLevel="0" collapsed="false">
      <c r="FV94" s="57" t="n">
        <f aca="false">FV106-1</f>
        <v>1950</v>
      </c>
      <c r="FW94" s="57" t="n">
        <v>2.99944489890558E-012</v>
      </c>
      <c r="FX94" s="57" t="n">
        <f aca="false">FW94*100/204.803696158069</f>
        <v>1.46454627292985E-012</v>
      </c>
      <c r="FY94" s="57"/>
      <c r="FZ94" s="57"/>
      <c r="GB94" s="13"/>
    </row>
    <row r="95" customFormat="false" ht="15" hidden="false" customHeight="false" outlineLevel="0" collapsed="false">
      <c r="FV95" s="12" t="n">
        <f aca="false">FV107-1</f>
        <v>1950</v>
      </c>
      <c r="FW95" s="12" t="n">
        <v>3.11321386181396E-012</v>
      </c>
      <c r="FX95" s="12" t="n">
        <f aca="false">FW95*100/204.803696158069</f>
        <v>1.52009652179869E-012</v>
      </c>
      <c r="FY95" s="12"/>
      <c r="FZ95" s="12"/>
      <c r="GB95" s="13"/>
    </row>
    <row r="96" customFormat="false" ht="15" hidden="false" customHeight="false" outlineLevel="0" collapsed="false">
      <c r="FV96" s="35" t="n">
        <f aca="false">FV108-1</f>
        <v>1950</v>
      </c>
      <c r="FW96" s="35" t="n">
        <v>3.10635492040664E-012</v>
      </c>
      <c r="FX96" s="35" t="n">
        <f aca="false">FW96*100/204.803696158069</f>
        <v>1.51674748975679E-012</v>
      </c>
      <c r="FY96" s="35"/>
      <c r="FZ96" s="35"/>
      <c r="GB96" s="13"/>
    </row>
    <row r="97" customFormat="false" ht="15" hidden="false" customHeight="false" outlineLevel="0" collapsed="false">
      <c r="FV97" s="57" t="n">
        <f aca="false">FV109-1</f>
        <v>1950</v>
      </c>
      <c r="FW97" s="57" t="n">
        <v>3.16704164111924E-012</v>
      </c>
      <c r="FX97" s="57" t="n">
        <f aca="false">FW97*100/204.803696158069</f>
        <v>1.54637914282313E-012</v>
      </c>
      <c r="FY97" s="57"/>
      <c r="FZ97" s="57"/>
      <c r="GB97" s="13"/>
    </row>
    <row r="98" customFormat="false" ht="15" hidden="false" customHeight="false" outlineLevel="0" collapsed="false">
      <c r="FV98" s="12" t="n">
        <f aca="false">FV110-1</f>
        <v>1951</v>
      </c>
      <c r="FW98" s="12" t="n">
        <v>3.13617640478629E-012</v>
      </c>
      <c r="FX98" s="12" t="n">
        <f aca="false">FW98*100/204.803696158069</f>
        <v>1.5313084986346E-012</v>
      </c>
      <c r="FY98" s="12"/>
      <c r="FZ98" s="12"/>
      <c r="GB98" s="13"/>
    </row>
    <row r="99" customFormat="false" ht="15" hidden="false" customHeight="false" outlineLevel="0" collapsed="false">
      <c r="FV99" s="35" t="n">
        <f aca="false">FV111-1</f>
        <v>1951</v>
      </c>
      <c r="FW99" s="35" t="n">
        <v>3.22862300636322E-012</v>
      </c>
      <c r="FX99" s="35" t="n">
        <f aca="false">FW99*100/204.803696158069</f>
        <v>1.5764476261558E-012</v>
      </c>
      <c r="FY99" s="35"/>
      <c r="FZ99" s="35"/>
      <c r="GB99" s="13"/>
    </row>
    <row r="100" customFormat="false" ht="15" hidden="false" customHeight="false" outlineLevel="0" collapsed="false">
      <c r="FV100" s="57" t="n">
        <f aca="false">FV112-1</f>
        <v>1951</v>
      </c>
      <c r="FW100" s="57" t="n">
        <v>3.23831498878661E-012</v>
      </c>
      <c r="FX100" s="57" t="n">
        <f aca="false">FW100*100/204.803696158069</f>
        <v>1.58117995404109E-012</v>
      </c>
      <c r="FY100" s="57"/>
      <c r="FZ100" s="57"/>
      <c r="GB100" s="13"/>
    </row>
    <row r="101" customFormat="false" ht="15" hidden="false" customHeight="false" outlineLevel="0" collapsed="false">
      <c r="FV101" s="12" t="n">
        <f aca="false">FV113-1</f>
        <v>1951</v>
      </c>
      <c r="FW101" s="12" t="n">
        <v>3.53086375055101E-012</v>
      </c>
      <c r="FX101" s="12" t="n">
        <f aca="false">FW101*100/204.803696158069</f>
        <v>1.72402345113238E-012</v>
      </c>
      <c r="FY101" s="12"/>
      <c r="FZ101" s="12"/>
      <c r="GB101" s="13"/>
    </row>
    <row r="102" customFormat="false" ht="15" hidden="false" customHeight="false" outlineLevel="0" collapsed="false">
      <c r="FV102" s="35" t="n">
        <f aca="false">FV114-1</f>
        <v>1951</v>
      </c>
      <c r="FW102" s="35" t="n">
        <v>3.79418745762336E-012</v>
      </c>
      <c r="FX102" s="35" t="n">
        <f aca="false">FW102*100/204.803696158069</f>
        <v>1.85259715952342E-012</v>
      </c>
      <c r="FY102" s="35"/>
      <c r="FZ102" s="35"/>
      <c r="GB102" s="13"/>
    </row>
    <row r="103" customFormat="false" ht="15" hidden="false" customHeight="false" outlineLevel="0" collapsed="false">
      <c r="FV103" s="57" t="n">
        <f aca="false">FV115-1</f>
        <v>1951</v>
      </c>
      <c r="FW103" s="57" t="n">
        <v>3.92018322912739E-012</v>
      </c>
      <c r="FX103" s="57" t="n">
        <f aca="false">FW103*100/204.803696158069</f>
        <v>1.91411742203215E-012</v>
      </c>
      <c r="FY103" s="57"/>
      <c r="FZ103" s="57"/>
      <c r="GB103" s="13"/>
    </row>
    <row r="104" customFormat="false" ht="15" hidden="false" customHeight="false" outlineLevel="0" collapsed="false">
      <c r="FV104" s="12" t="n">
        <f aca="false">FV116-1</f>
        <v>1951</v>
      </c>
      <c r="FW104" s="12" t="n">
        <v>3.95000471350705E-012</v>
      </c>
      <c r="FX104" s="12" t="n">
        <f aca="false">FW104*100/204.803696158069</f>
        <v>1.92867843090996E-012</v>
      </c>
      <c r="FY104" s="12"/>
      <c r="FZ104" s="12"/>
      <c r="GB104" s="13"/>
    </row>
    <row r="105" customFormat="false" ht="15" hidden="false" customHeight="false" outlineLevel="0" collapsed="false">
      <c r="FV105" s="35" t="n">
        <f aca="false">FV117-1</f>
        <v>1951</v>
      </c>
      <c r="FW105" s="35" t="n">
        <v>4.3159143268454E-012</v>
      </c>
      <c r="FX105" s="35" t="n">
        <f aca="false">FW105*100/204.803696158069</f>
        <v>2.10734200984066E-012</v>
      </c>
      <c r="FY105" s="35"/>
      <c r="FZ105" s="35"/>
      <c r="GB105" s="13"/>
    </row>
    <row r="106" customFormat="false" ht="15" hidden="false" customHeight="false" outlineLevel="0" collapsed="false">
      <c r="FV106" s="57" t="n">
        <f aca="false">FV118-1</f>
        <v>1951</v>
      </c>
      <c r="FW106" s="57" t="n">
        <v>4.23390524480136E-012</v>
      </c>
      <c r="FX106" s="57" t="n">
        <f aca="false">FW106*100/204.803696158069</f>
        <v>2.06729923542669E-012</v>
      </c>
      <c r="FY106" s="57"/>
      <c r="FZ106" s="57"/>
      <c r="GB106" s="13"/>
    </row>
    <row r="107" customFormat="false" ht="15" hidden="false" customHeight="false" outlineLevel="0" collapsed="false">
      <c r="FV107" s="12" t="n">
        <f aca="false">FV119-1</f>
        <v>1951</v>
      </c>
      <c r="FW107" s="12" t="n">
        <v>4.36288316474336E-012</v>
      </c>
      <c r="FX107" s="12" t="n">
        <f aca="false">FW107*100/204.803696158069</f>
        <v>2.1302755988232E-012</v>
      </c>
      <c r="FY107" s="12"/>
      <c r="FZ107" s="12"/>
      <c r="GB107" s="13"/>
    </row>
    <row r="108" customFormat="false" ht="15" hidden="false" customHeight="false" outlineLevel="0" collapsed="false">
      <c r="FV108" s="35" t="n">
        <f aca="false">FV120-1</f>
        <v>1951</v>
      </c>
      <c r="FW108" s="35" t="n">
        <v>4.37719747724559E-012</v>
      </c>
      <c r="FX108" s="35" t="n">
        <f aca="false">FW108*100/204.803696158069</f>
        <v>2.13726488308455E-012</v>
      </c>
      <c r="FY108" s="35"/>
      <c r="FZ108" s="35"/>
      <c r="GB108" s="13"/>
    </row>
    <row r="109" customFormat="false" ht="15" hidden="false" customHeight="false" outlineLevel="0" collapsed="false">
      <c r="FV109" s="57" t="n">
        <f aca="false">FV121-1</f>
        <v>1951</v>
      </c>
      <c r="FW109" s="57" t="n">
        <v>4.75727229566428E-012</v>
      </c>
      <c r="FX109" s="57" t="n">
        <f aca="false">FW109*100/204.803696158069</f>
        <v>2.3228449412322E-012</v>
      </c>
      <c r="FY109" s="57"/>
      <c r="FZ109" s="57"/>
      <c r="GB109" s="13"/>
    </row>
    <row r="110" customFormat="false" ht="15" hidden="false" customHeight="false" outlineLevel="0" collapsed="false">
      <c r="FV110" s="12" t="n">
        <f aca="false">FV122-1</f>
        <v>1952</v>
      </c>
      <c r="FW110" s="12" t="n">
        <v>4.94306014334951E-012</v>
      </c>
      <c r="FX110" s="12" t="n">
        <f aca="false">FW110*100/204.803696158069</f>
        <v>2.41356002654094E-012</v>
      </c>
      <c r="FY110" s="12"/>
      <c r="FZ110" s="12"/>
      <c r="GB110" s="13"/>
    </row>
    <row r="111" customFormat="false" ht="15" hidden="false" customHeight="false" outlineLevel="0" collapsed="false">
      <c r="FV111" s="35" t="n">
        <f aca="false">FV123-1</f>
        <v>1952</v>
      </c>
      <c r="FW111" s="35" t="n">
        <v>4.97944235429268E-012</v>
      </c>
      <c r="FX111" s="35" t="n">
        <f aca="false">FW111*100/204.803696158069</f>
        <v>2.43132445737186E-012</v>
      </c>
      <c r="FY111" s="35"/>
      <c r="FZ111" s="35"/>
      <c r="GB111" s="13"/>
    </row>
    <row r="112" customFormat="false" ht="15" hidden="false" customHeight="false" outlineLevel="0" collapsed="false">
      <c r="FV112" s="57" t="n">
        <f aca="false">FV124-1</f>
        <v>1952</v>
      </c>
      <c r="FW112" s="57" t="n">
        <v>5.12482209064349E-012</v>
      </c>
      <c r="FX112" s="57" t="n">
        <f aca="false">FW112*100/204.803696158069</f>
        <v>2.50230937565117E-012</v>
      </c>
      <c r="FY112" s="57"/>
      <c r="FZ112" s="57"/>
      <c r="GB112" s="13"/>
    </row>
    <row r="113" customFormat="false" ht="15" hidden="false" customHeight="false" outlineLevel="0" collapsed="false">
      <c r="FV113" s="12" t="n">
        <f aca="false">FV125-1</f>
        <v>1952</v>
      </c>
      <c r="FW113" s="12" t="n">
        <v>5.44510483288098E-012</v>
      </c>
      <c r="FX113" s="12" t="n">
        <f aca="false">FW113*100/204.803696158069</f>
        <v>2.65869461099882E-012</v>
      </c>
      <c r="FY113" s="12"/>
      <c r="FZ113" s="12"/>
      <c r="GB113" s="13"/>
    </row>
    <row r="114" customFormat="false" ht="15" hidden="false" customHeight="false" outlineLevel="0" collapsed="false">
      <c r="FV114" s="35" t="n">
        <f aca="false">FV126-1</f>
        <v>1952</v>
      </c>
      <c r="FW114" s="35" t="n">
        <v>5.53069249305059E-012</v>
      </c>
      <c r="FX114" s="35" t="n">
        <f aca="false">FW114*100/204.803696158069</f>
        <v>2.70048470647813E-012</v>
      </c>
      <c r="FY114" s="35"/>
      <c r="FZ114" s="35"/>
      <c r="GB114" s="13"/>
    </row>
    <row r="115" customFormat="false" ht="15" hidden="false" customHeight="false" outlineLevel="0" collapsed="false">
      <c r="FV115" s="57" t="n">
        <f aca="false">FV127-1</f>
        <v>1952</v>
      </c>
      <c r="FW115" s="57" t="n">
        <v>5.64520699306848E-012</v>
      </c>
      <c r="FX115" s="57" t="n">
        <f aca="false">FW115*100/204.803696158069</f>
        <v>2.75639898056892E-012</v>
      </c>
      <c r="FY115" s="57"/>
      <c r="FZ115" s="57"/>
      <c r="GB115" s="13"/>
    </row>
    <row r="116" customFormat="false" ht="15" hidden="false" customHeight="false" outlineLevel="0" collapsed="false">
      <c r="FV116" s="12" t="n">
        <f aca="false">FV128-1</f>
        <v>1952</v>
      </c>
      <c r="FW116" s="12" t="n">
        <v>5.41423959654806E-012</v>
      </c>
      <c r="FX116" s="12" t="n">
        <f aca="false">FW116*100/204.803696158069</f>
        <v>2.6436239668103E-012</v>
      </c>
      <c r="FY116" s="12"/>
      <c r="FZ116" s="12"/>
      <c r="GB116" s="13"/>
    </row>
    <row r="117" customFormat="false" ht="15" hidden="false" customHeight="false" outlineLevel="0" collapsed="false">
      <c r="FV117" s="35" t="n">
        <f aca="false">FV129-1</f>
        <v>1952</v>
      </c>
      <c r="FW117" s="35" t="n">
        <v>5.39202259068523E-012</v>
      </c>
      <c r="FX117" s="35" t="n">
        <f aca="false">FW117*100/204.803696158069</f>
        <v>2.63277601519634E-012</v>
      </c>
      <c r="FY117" s="35"/>
      <c r="FZ117" s="35"/>
      <c r="GB117" s="13"/>
    </row>
    <row r="118" customFormat="false" ht="15" hidden="false" customHeight="false" outlineLevel="0" collapsed="false">
      <c r="FV118" s="57" t="n">
        <f aca="false">FV130-1</f>
        <v>1952</v>
      </c>
      <c r="FW118" s="57" t="n">
        <v>5.57318810829163E-012</v>
      </c>
      <c r="FX118" s="57" t="n">
        <f aca="false">FW118*100/204.803696158069</f>
        <v>2.72123414412902E-012</v>
      </c>
      <c r="FY118" s="57"/>
      <c r="FZ118" s="57"/>
      <c r="GB118" s="13"/>
    </row>
    <row r="119" customFormat="false" ht="15" hidden="false" customHeight="false" outlineLevel="0" collapsed="false">
      <c r="FV119" s="12" t="n">
        <f aca="false">FV131-1</f>
        <v>1952</v>
      </c>
      <c r="FW119" s="12" t="n">
        <v>5.62984892861295E-012</v>
      </c>
      <c r="FX119" s="12" t="n">
        <f aca="false">FW119*100/204.803696158069</f>
        <v>2.74890006099684E-012</v>
      </c>
      <c r="FY119" s="12"/>
      <c r="FZ119" s="12"/>
      <c r="GB119" s="13"/>
    </row>
    <row r="120" customFormat="false" ht="15" hidden="false" customHeight="false" outlineLevel="0" collapsed="false">
      <c r="FV120" s="35" t="n">
        <f aca="false">FV132-1</f>
        <v>1952</v>
      </c>
      <c r="FW120" s="35" t="n">
        <v>5.64416324111517E-012</v>
      </c>
      <c r="FX120" s="35" t="n">
        <f aca="false">FW120*100/204.803696158069</f>
        <v>2.75588934525818E-012</v>
      </c>
      <c r="FY120" s="35"/>
      <c r="FZ120" s="35"/>
      <c r="GB120" s="13"/>
    </row>
    <row r="121" customFormat="false" ht="15" hidden="false" customHeight="false" outlineLevel="0" collapsed="false">
      <c r="FV121" s="57" t="n">
        <f aca="false">FV133-1</f>
        <v>1952</v>
      </c>
      <c r="FW121" s="57" t="n">
        <v>5.66444185049333E-012</v>
      </c>
      <c r="FX121" s="57" t="n">
        <f aca="false">FW121*100/204.803696158069</f>
        <v>2.76579083129509E-012</v>
      </c>
      <c r="FY121" s="57"/>
      <c r="FZ121" s="57"/>
      <c r="GB121" s="13"/>
    </row>
    <row r="122" customFormat="false" ht="15" hidden="false" customHeight="false" outlineLevel="0" collapsed="false">
      <c r="FV122" s="12" t="n">
        <f aca="false">FV134-1</f>
        <v>1953</v>
      </c>
      <c r="FW122" s="12" t="n">
        <v>5.591677428607E-012</v>
      </c>
      <c r="FX122" s="12" t="n">
        <f aca="false">FW122*100/204.803696158069</f>
        <v>2.73026196963325E-012</v>
      </c>
      <c r="FY122" s="12"/>
      <c r="FZ122" s="12"/>
      <c r="GB122" s="13"/>
    </row>
    <row r="123" customFormat="false" ht="15" hidden="false" customHeight="false" outlineLevel="0" collapsed="false">
      <c r="FV123" s="35" t="n">
        <f aca="false">FV135-1</f>
        <v>1953</v>
      </c>
      <c r="FW123" s="35" t="n">
        <v>5.91643339350143E-012</v>
      </c>
      <c r="FX123" s="35" t="n">
        <f aca="false">FW123*100/204.803696158069</f>
        <v>2.88883135631258E-012</v>
      </c>
      <c r="FY123" s="35"/>
      <c r="FZ123" s="35"/>
      <c r="GB123" s="13"/>
    </row>
    <row r="124" customFormat="false" ht="15" hidden="false" customHeight="false" outlineLevel="0" collapsed="false">
      <c r="FV124" s="57" t="n">
        <f aca="false">FV136-1</f>
        <v>1953</v>
      </c>
      <c r="FW124" s="57" t="n">
        <v>5.88855030560645E-012</v>
      </c>
      <c r="FX124" s="57" t="n">
        <f aca="false">FW124*100/204.803696158069</f>
        <v>2.87521681301182E-012</v>
      </c>
      <c r="FY124" s="57"/>
      <c r="FZ124" s="57"/>
      <c r="GB124" s="13"/>
    </row>
    <row r="125" customFormat="false" ht="15" hidden="false" customHeight="false" outlineLevel="0" collapsed="false">
      <c r="FV125" s="12" t="n">
        <f aca="false">FV137-1</f>
        <v>1953</v>
      </c>
      <c r="FW125" s="12" t="n">
        <v>5.64147930752102E-012</v>
      </c>
      <c r="FX125" s="12" t="n">
        <f aca="false">FW125*100/204.803696158069</f>
        <v>2.75457885445919E-012</v>
      </c>
      <c r="FY125" s="12"/>
      <c r="FZ125" s="12"/>
      <c r="GB125" s="13"/>
    </row>
    <row r="126" customFormat="false" ht="15" hidden="false" customHeight="false" outlineLevel="0" collapsed="false">
      <c r="FV126" s="35" t="n">
        <f aca="false">FV138-1</f>
        <v>1953</v>
      </c>
      <c r="FW126" s="35" t="n">
        <v>5.54992735047548E-012</v>
      </c>
      <c r="FX126" s="35" t="n">
        <f aca="false">FW126*100/204.803696158069</f>
        <v>2.70987655720432E-012</v>
      </c>
      <c r="FY126" s="35"/>
      <c r="FZ126" s="35"/>
      <c r="GB126" s="13"/>
    </row>
    <row r="127" customFormat="false" ht="15" hidden="false" customHeight="false" outlineLevel="0" collapsed="false">
      <c r="FV127" s="57" t="n">
        <f aca="false">FV139-1</f>
        <v>1953</v>
      </c>
      <c r="FW127" s="57" t="n">
        <v>5.54038447547398E-012</v>
      </c>
      <c r="FX127" s="57" t="n">
        <f aca="false">FW127*100/204.803696158069</f>
        <v>2.70521703436342E-012</v>
      </c>
      <c r="FY127" s="57"/>
      <c r="FZ127" s="57"/>
      <c r="GB127" s="13"/>
    </row>
    <row r="128" customFormat="false" ht="15" hidden="false" customHeight="false" outlineLevel="0" collapsed="false">
      <c r="FV128" s="12" t="n">
        <f aca="false">FV140-1</f>
        <v>1953</v>
      </c>
      <c r="FW128" s="12" t="n">
        <v>5.58377473524639E-012</v>
      </c>
      <c r="FX128" s="12" t="n">
        <f aca="false">FW128*100/204.803696158069</f>
        <v>2.72640330228063E-012</v>
      </c>
      <c r="FY128" s="12"/>
      <c r="FZ128" s="12"/>
      <c r="GB128" s="13"/>
    </row>
    <row r="129" customFormat="false" ht="15" hidden="false" customHeight="false" outlineLevel="0" collapsed="false">
      <c r="FV129" s="35" t="n">
        <f aca="false">FV141-1</f>
        <v>1953</v>
      </c>
      <c r="FW129" s="35" t="n">
        <v>5.58839706532522E-012</v>
      </c>
      <c r="FX129" s="35" t="n">
        <f aca="false">FW129*100/204.803696158069</f>
        <v>2.72866025865669E-012</v>
      </c>
      <c r="FY129" s="35"/>
      <c r="FZ129" s="35"/>
      <c r="GB129" s="13"/>
    </row>
    <row r="130" customFormat="false" ht="15" hidden="false" customHeight="false" outlineLevel="0" collapsed="false">
      <c r="FV130" s="57" t="n">
        <f aca="false">FV142-1</f>
        <v>1953</v>
      </c>
      <c r="FW130" s="57" t="n">
        <v>5.54992735047548E-012</v>
      </c>
      <c r="FX130" s="57" t="n">
        <f aca="false">FW130*100/204.803696158069</f>
        <v>2.70987655720432E-012</v>
      </c>
      <c r="FY130" s="57"/>
      <c r="FZ130" s="57"/>
      <c r="GB130" s="13"/>
    </row>
    <row r="131" customFormat="false" ht="15" hidden="false" customHeight="false" outlineLevel="0" collapsed="false">
      <c r="FV131" s="12" t="n">
        <f aca="false">FV143-1</f>
        <v>1953</v>
      </c>
      <c r="FW131" s="12" t="n">
        <v>5.52607016297176E-012</v>
      </c>
      <c r="FX131" s="12" t="n">
        <f aca="false">FW131*100/204.803696158069</f>
        <v>2.69822775010208E-012</v>
      </c>
      <c r="FY131" s="12"/>
      <c r="FZ131" s="12"/>
      <c r="GB131" s="13"/>
    </row>
    <row r="132" customFormat="false" ht="15" hidden="false" customHeight="false" outlineLevel="0" collapsed="false">
      <c r="FV132" s="35" t="n">
        <f aca="false">FV144-1</f>
        <v>1953</v>
      </c>
      <c r="FW132" s="35" t="n">
        <v>5.56558362977481E-012</v>
      </c>
      <c r="FX132" s="35" t="n">
        <f aca="false">FW132*100/204.803696158069</f>
        <v>2.71752108686518E-012</v>
      </c>
      <c r="FY132" s="35"/>
      <c r="FZ132" s="35"/>
      <c r="GB132" s="13"/>
    </row>
    <row r="133" customFormat="false" ht="15" hidden="false" customHeight="false" outlineLevel="0" collapsed="false">
      <c r="FV133" s="57" t="n">
        <f aca="false">FV145-1</f>
        <v>1953</v>
      </c>
      <c r="FW133" s="57" t="n">
        <v>5.62418284658081E-012</v>
      </c>
      <c r="FX133" s="57" t="n">
        <f aca="false">FW133*100/204.803696158069</f>
        <v>2.74613346931006E-012</v>
      </c>
      <c r="FY133" s="57"/>
      <c r="FZ133" s="57"/>
      <c r="GB133" s="13"/>
    </row>
    <row r="134" customFormat="false" ht="15" hidden="false" customHeight="false" outlineLevel="0" collapsed="false">
      <c r="FV134" s="12" t="n">
        <f aca="false">FV146-1</f>
        <v>1954</v>
      </c>
      <c r="FW134" s="12" t="n">
        <v>5.51339603211042E-012</v>
      </c>
      <c r="FX134" s="12" t="n">
        <f aca="false">FW134*100/204.803696158069</f>
        <v>2.69203932132902E-012</v>
      </c>
      <c r="FY134" s="12"/>
      <c r="FZ134" s="12"/>
      <c r="GB134" s="13"/>
    </row>
    <row r="135" customFormat="false" ht="15" hidden="false" customHeight="false" outlineLevel="0" collapsed="false">
      <c r="FV135" s="35" t="n">
        <f aca="false">FV147-1</f>
        <v>1954</v>
      </c>
      <c r="FW135" s="35" t="n">
        <v>5.50087100867093E-012</v>
      </c>
      <c r="FX135" s="35" t="n">
        <f aca="false">FW135*100/204.803696158069</f>
        <v>2.68592369760032E-012</v>
      </c>
      <c r="FY135" s="35"/>
      <c r="FZ135" s="35"/>
      <c r="GB135" s="13"/>
    </row>
    <row r="136" customFormat="false" ht="15" hidden="false" customHeight="false" outlineLevel="0" collapsed="false">
      <c r="FV136" s="57" t="n">
        <f aca="false">FV148-1</f>
        <v>1954</v>
      </c>
      <c r="FW136" s="57" t="n">
        <v>5.50951923914106E-012</v>
      </c>
      <c r="FX136" s="57" t="n">
        <f aca="false">FW136*100/204.803696158069</f>
        <v>2.6901463901749E-012</v>
      </c>
      <c r="FY136" s="57"/>
      <c r="FZ136" s="57"/>
      <c r="GB136" s="13"/>
    </row>
    <row r="137" customFormat="false" ht="15" hidden="false" customHeight="false" outlineLevel="0" collapsed="false">
      <c r="FV137" s="12" t="n">
        <f aca="false">FV149-1</f>
        <v>1954</v>
      </c>
      <c r="FW137" s="12" t="n">
        <v>5.62328820204944E-012</v>
      </c>
      <c r="FX137" s="12" t="n">
        <f aca="false">FW137*100/204.803696158069</f>
        <v>2.74569663904373E-012</v>
      </c>
      <c r="FY137" s="12"/>
      <c r="FZ137" s="12"/>
      <c r="GB137" s="13"/>
    </row>
    <row r="138" customFormat="false" ht="15" hidden="false" customHeight="false" outlineLevel="0" collapsed="false">
      <c r="FV138" s="35" t="n">
        <f aca="false">FV150-1</f>
        <v>1954</v>
      </c>
      <c r="FW138" s="35" t="n">
        <v>5.61270157509463E-012</v>
      </c>
      <c r="FX138" s="35" t="n">
        <f aca="false">FW138*100/204.803696158069</f>
        <v>2.7405274808921E-012</v>
      </c>
      <c r="FY138" s="35"/>
      <c r="FZ138" s="35"/>
      <c r="GB138" s="13"/>
    </row>
    <row r="139" customFormat="false" ht="15" hidden="false" customHeight="false" outlineLevel="0" collapsed="false">
      <c r="FV139" s="57" t="n">
        <f aca="false">FV151-1</f>
        <v>1954</v>
      </c>
      <c r="FW139" s="57" t="n">
        <v>5.70112227628033E-012</v>
      </c>
      <c r="FX139" s="57" t="n">
        <f aca="false">FW139*100/204.803696158069</f>
        <v>2.78370087221481E-012</v>
      </c>
      <c r="FY139" s="57"/>
      <c r="FZ139" s="57"/>
      <c r="GB139" s="13"/>
    </row>
    <row r="140" customFormat="false" ht="15" hidden="false" customHeight="false" outlineLevel="0" collapsed="false">
      <c r="FV140" s="12" t="n">
        <f aca="false">FV152-1</f>
        <v>1954</v>
      </c>
      <c r="FW140" s="12" t="n">
        <v>5.82816179973767E-012</v>
      </c>
      <c r="FX140" s="12" t="n">
        <f aca="false">FW140*100/204.803696158069</f>
        <v>2.84573077003427E-012</v>
      </c>
      <c r="FY140" s="12"/>
      <c r="FZ140" s="12"/>
      <c r="GB140" s="13"/>
    </row>
    <row r="141" customFormat="false" ht="15" hidden="false" customHeight="false" outlineLevel="0" collapsed="false">
      <c r="FV141" s="35" t="n">
        <f aca="false">FV153-1</f>
        <v>1954</v>
      </c>
      <c r="FW141" s="35" t="n">
        <v>5.86931544818156E-012</v>
      </c>
      <c r="FX141" s="35" t="n">
        <f aca="false">FW141*100/204.803696158069</f>
        <v>2.86582496228563E-012</v>
      </c>
      <c r="FY141" s="35"/>
      <c r="FZ141" s="35"/>
      <c r="GB141" s="13"/>
    </row>
    <row r="142" customFormat="false" ht="15" hidden="false" customHeight="false" outlineLevel="0" collapsed="false">
      <c r="FV142" s="57" t="n">
        <f aca="false">FV154-1</f>
        <v>1954</v>
      </c>
      <c r="FW142" s="57" t="n">
        <v>6.01201125093822E-012</v>
      </c>
      <c r="FX142" s="57" t="n">
        <f aca="false">FW142*100/204.803696158069</f>
        <v>2.93549938976595E-012</v>
      </c>
      <c r="FY142" s="57"/>
      <c r="FZ142" s="57"/>
      <c r="GB142" s="13"/>
    </row>
    <row r="143" customFormat="false" ht="15" hidden="false" customHeight="false" outlineLevel="0" collapsed="false">
      <c r="FV143" s="12" t="n">
        <f aca="false">FV155-1</f>
        <v>1954</v>
      </c>
      <c r="FW143" s="12" t="n">
        <v>6.18601961229348E-012</v>
      </c>
      <c r="FX143" s="12" t="n">
        <f aca="false">FW143*100/204.803696158069</f>
        <v>3.02046287656794E-012</v>
      </c>
      <c r="FY143" s="12"/>
      <c r="FZ143" s="12"/>
      <c r="GB143" s="13"/>
    </row>
    <row r="144" customFormat="false" ht="15" hidden="false" customHeight="false" outlineLevel="0" collapsed="false">
      <c r="FV144" s="35" t="n">
        <f aca="false">FV156-1</f>
        <v>1954</v>
      </c>
      <c r="FW144" s="35" t="n">
        <v>6.24939026660025E-012</v>
      </c>
      <c r="FX144" s="35" t="n">
        <f aca="false">FW144*100/204.803696158069</f>
        <v>3.05140502043329E-012</v>
      </c>
      <c r="FY144" s="35"/>
      <c r="FZ144" s="35"/>
      <c r="GB144" s="13"/>
    </row>
    <row r="145" customFormat="false" ht="15" hidden="false" customHeight="false" outlineLevel="0" collapsed="false">
      <c r="FV145" s="57" t="n">
        <f aca="false">FV157-1</f>
        <v>1954</v>
      </c>
      <c r="FW145" s="57" t="n">
        <v>6.52464256742445E-012</v>
      </c>
      <c r="FX145" s="57" t="n">
        <f aca="false">FW145*100/204.803696158069</f>
        <v>3.18580313237544E-012</v>
      </c>
      <c r="FY145" s="57"/>
      <c r="FZ145" s="57"/>
      <c r="GB145" s="13"/>
    </row>
    <row r="146" customFormat="false" ht="15" hidden="false" customHeight="false" outlineLevel="0" collapsed="false">
      <c r="FV146" s="12" t="n">
        <f aca="false">FV158-1</f>
        <v>1955</v>
      </c>
      <c r="FW146" s="12" t="n">
        <v>6.38209587208973E-012</v>
      </c>
      <c r="FX146" s="12" t="n">
        <f aca="false">FW146*100/204.803696158069</f>
        <v>3.11620150993954E-012</v>
      </c>
      <c r="FY146" s="12"/>
      <c r="FZ146" s="12"/>
      <c r="GB146" s="13"/>
    </row>
    <row r="147" customFormat="false" ht="15" hidden="false" customHeight="false" outlineLevel="0" collapsed="false">
      <c r="FV147" s="35" t="n">
        <f aca="false">FV159-1</f>
        <v>1955</v>
      </c>
      <c r="FW147" s="35" t="n">
        <v>6.39074410255981E-012</v>
      </c>
      <c r="FX147" s="35" t="n">
        <f aca="false">FW147*100/204.803696158069</f>
        <v>3.12042420251409E-012</v>
      </c>
      <c r="FY147" s="35"/>
      <c r="FZ147" s="35"/>
      <c r="GB147" s="13"/>
    </row>
    <row r="148" customFormat="false" ht="15" hidden="false" customHeight="false" outlineLevel="0" collapsed="false">
      <c r="FV148" s="57" t="n">
        <f aca="false">FV160-1</f>
        <v>1955</v>
      </c>
      <c r="FW148" s="57" t="n">
        <v>6.39969054787373E-012</v>
      </c>
      <c r="FX148" s="57" t="n">
        <f aca="false">FW148*100/204.803696158069</f>
        <v>3.12479250517745E-012</v>
      </c>
      <c r="FY148" s="57"/>
      <c r="FZ148" s="57"/>
      <c r="GB148" s="13"/>
    </row>
    <row r="149" customFormat="false" ht="15" hidden="false" customHeight="false" outlineLevel="0" collapsed="false">
      <c r="FV149" s="12" t="n">
        <f aca="false">FV161-1</f>
        <v>1955</v>
      </c>
      <c r="FW149" s="12" t="n">
        <v>6.49183893460685E-012</v>
      </c>
      <c r="FX149" s="12" t="n">
        <f aca="false">FW149*100/204.803696158069</f>
        <v>3.16978602260987E-012</v>
      </c>
      <c r="FY149" s="12"/>
      <c r="FZ149" s="12"/>
      <c r="GB149" s="13"/>
    </row>
    <row r="150" customFormat="false" ht="15" hidden="false" customHeight="false" outlineLevel="0" collapsed="false">
      <c r="FV150" s="35" t="n">
        <f aca="false">FV162-1</f>
        <v>1955</v>
      </c>
      <c r="FW150" s="35" t="n">
        <v>6.50048716507693E-012</v>
      </c>
      <c r="FX150" s="35" t="n">
        <f aca="false">FW150*100/204.803696158069</f>
        <v>3.17400871518442E-012</v>
      </c>
      <c r="FY150" s="35"/>
      <c r="FZ150" s="35"/>
      <c r="GB150" s="13"/>
    </row>
    <row r="151" customFormat="false" ht="15" hidden="false" customHeight="false" outlineLevel="0" collapsed="false">
      <c r="FV151" s="57" t="n">
        <f aca="false">FV163-1</f>
        <v>1955</v>
      </c>
      <c r="FW151" s="57" t="n">
        <v>6.53895687992672E-012</v>
      </c>
      <c r="FX151" s="57" t="n">
        <f aca="false">FW151*100/204.803696158069</f>
        <v>3.19279241663681E-012</v>
      </c>
      <c r="FY151" s="57"/>
      <c r="FZ151" s="57"/>
      <c r="GB151" s="13"/>
    </row>
    <row r="152" customFormat="false" ht="15" hidden="false" customHeight="false" outlineLevel="0" collapsed="false">
      <c r="FV152" s="12" t="n">
        <f aca="false">FV164-1</f>
        <v>1955</v>
      </c>
      <c r="FW152" s="12" t="n">
        <v>6.56773461235306E-012</v>
      </c>
      <c r="FX152" s="12" t="n">
        <f aca="false">FW152*100/204.803696158069</f>
        <v>3.20684379020388E-012</v>
      </c>
      <c r="FY152" s="12"/>
      <c r="FZ152" s="12"/>
      <c r="GB152" s="13"/>
    </row>
    <row r="153" customFormat="false" ht="15" hidden="false" customHeight="false" outlineLevel="0" collapsed="false">
      <c r="FV153" s="35" t="n">
        <f aca="false">FV165-1</f>
        <v>1955</v>
      </c>
      <c r="FW153" s="35" t="n">
        <v>6.59010072563779E-012</v>
      </c>
      <c r="FX153" s="35" t="n">
        <f aca="false">FW153*100/204.803696158069</f>
        <v>3.21776454686223E-012</v>
      </c>
      <c r="FY153" s="35"/>
      <c r="FZ153" s="35"/>
      <c r="GB153" s="13"/>
    </row>
    <row r="154" customFormat="false" ht="15" hidden="false" customHeight="false" outlineLevel="0" collapsed="false">
      <c r="FV154" s="57" t="n">
        <f aca="false">FV166-1</f>
        <v>1955</v>
      </c>
      <c r="FW154" s="57" t="n">
        <v>6.63513116705109E-012</v>
      </c>
      <c r="FX154" s="57" t="n">
        <f aca="false">FW154*100/204.803696158069</f>
        <v>3.23975167026773E-012</v>
      </c>
      <c r="FY154" s="57"/>
      <c r="FZ154" s="57"/>
      <c r="GB154" s="13"/>
    </row>
    <row r="155" customFormat="false" ht="15" hidden="false" customHeight="false" outlineLevel="0" collapsed="false">
      <c r="FV155" s="12" t="n">
        <f aca="false">FV167-1</f>
        <v>1955</v>
      </c>
      <c r="FW155" s="12" t="n">
        <v>6.62946508501895E-012</v>
      </c>
      <c r="FX155" s="12" t="n">
        <f aca="false">FW155*100/204.803696158069</f>
        <v>3.23698507858094E-012</v>
      </c>
      <c r="FY155" s="12"/>
      <c r="FZ155" s="12"/>
      <c r="GB155" s="13"/>
    </row>
    <row r="156" customFormat="false" ht="15" hidden="false" customHeight="false" outlineLevel="0" collapsed="false">
      <c r="FV156" s="35" t="n">
        <f aca="false">FV168-1</f>
        <v>1955</v>
      </c>
      <c r="FW156" s="35" t="n">
        <v>6.63244723345689E-012</v>
      </c>
      <c r="FX156" s="35" t="n">
        <f aca="false">FW156*100/204.803696158069</f>
        <v>3.23844117946871E-012</v>
      </c>
      <c r="FY156" s="35"/>
      <c r="FZ156" s="35"/>
      <c r="GB156" s="13"/>
    </row>
    <row r="157" customFormat="false" ht="15" hidden="false" customHeight="false" outlineLevel="0" collapsed="false">
      <c r="FV157" s="57" t="n">
        <f aca="false">FV169-1</f>
        <v>1955</v>
      </c>
      <c r="FW157" s="57" t="n">
        <v>7.01222383703179E-012</v>
      </c>
      <c r="FX157" s="57" t="n">
        <f aca="false">FW157*100/204.803696158069</f>
        <v>3.42387562752759E-012</v>
      </c>
      <c r="FY157" s="57"/>
      <c r="FZ157" s="57"/>
      <c r="GB157" s="13"/>
    </row>
    <row r="158" customFormat="false" ht="15" hidden="false" customHeight="false" outlineLevel="0" collapsed="false">
      <c r="FV158" s="12" t="n">
        <f aca="false">FV170-1</f>
        <v>1956</v>
      </c>
      <c r="FW158" s="12" t="n">
        <v>6.92097009483005E-012</v>
      </c>
      <c r="FX158" s="12" t="n">
        <f aca="false">FW158*100/204.803696158069</f>
        <v>3.3793189403615E-012</v>
      </c>
      <c r="FY158" s="12"/>
      <c r="FZ158" s="12"/>
      <c r="GB158" s="13"/>
    </row>
    <row r="159" customFormat="false" ht="15" hidden="false" customHeight="false" outlineLevel="0" collapsed="false">
      <c r="FV159" s="35" t="n">
        <f aca="false">FV171-1</f>
        <v>1956</v>
      </c>
      <c r="FW159" s="35" t="n">
        <v>6.86788785263429E-012</v>
      </c>
      <c r="FX159" s="35" t="n">
        <f aca="false">FW159*100/204.803696158069</f>
        <v>3.35340034455902E-012</v>
      </c>
      <c r="FY159" s="35"/>
      <c r="FZ159" s="35"/>
      <c r="GB159" s="13"/>
    </row>
    <row r="160" customFormat="false" ht="15" hidden="false" customHeight="false" outlineLevel="0" collapsed="false">
      <c r="FV160" s="57" t="n">
        <f aca="false">FV172-1</f>
        <v>1956</v>
      </c>
      <c r="FW160" s="57" t="n">
        <v>6.85730122567948E-012</v>
      </c>
      <c r="FX160" s="57" t="n">
        <f aca="false">FW160*100/204.803696158069</f>
        <v>3.34823118640738E-012</v>
      </c>
      <c r="FY160" s="57"/>
      <c r="FZ160" s="57"/>
      <c r="GB160" s="13"/>
    </row>
    <row r="161" customFormat="false" ht="15" hidden="false" customHeight="false" outlineLevel="0" collapsed="false">
      <c r="FV161" s="12" t="n">
        <f aca="false">FV173-1</f>
        <v>1956</v>
      </c>
      <c r="FW161" s="12" t="n">
        <v>7.09885524915471E-012</v>
      </c>
      <c r="FX161" s="12" t="n">
        <f aca="false">FW161*100/204.803696158069</f>
        <v>3.46617535831764E-012</v>
      </c>
      <c r="FY161" s="12"/>
      <c r="FZ161" s="12"/>
      <c r="GB161" s="13"/>
    </row>
    <row r="162" customFormat="false" ht="15" hidden="false" customHeight="false" outlineLevel="0" collapsed="false">
      <c r="FV162" s="35" t="n">
        <f aca="false">FV174-1</f>
        <v>1956</v>
      </c>
      <c r="FW162" s="35" t="n">
        <v>7.37112540154092E-012</v>
      </c>
      <c r="FX162" s="35" t="n">
        <f aca="false">FW162*100/204.803696158069</f>
        <v>3.599117369372E-012</v>
      </c>
      <c r="FY162" s="35"/>
      <c r="FZ162" s="35"/>
      <c r="GB162" s="13"/>
    </row>
    <row r="163" customFormat="false" ht="15" hidden="false" customHeight="false" outlineLevel="0" collapsed="false">
      <c r="FV163" s="57" t="n">
        <f aca="false">FV175-1</f>
        <v>1956</v>
      </c>
      <c r="FW163" s="57" t="n">
        <v>7.65696432931992E-012</v>
      </c>
      <c r="FX163" s="57" t="n">
        <f aca="false">FW163*100/204.803696158069</f>
        <v>3.73868463946579E-012</v>
      </c>
      <c r="FY163" s="57"/>
      <c r="FZ163" s="57"/>
      <c r="GB163" s="13"/>
    </row>
    <row r="164" customFormat="false" ht="15" hidden="false" customHeight="false" outlineLevel="0" collapsed="false">
      <c r="FV164" s="12" t="n">
        <f aca="false">FV176-1</f>
        <v>1956</v>
      </c>
      <c r="FW164" s="12" t="n">
        <v>7.61745086251687E-012</v>
      </c>
      <c r="FX164" s="12" t="n">
        <f aca="false">FW164*100/204.803696158069</f>
        <v>3.71939130270269E-012</v>
      </c>
      <c r="FY164" s="12"/>
      <c r="FZ164" s="12"/>
      <c r="GB164" s="13"/>
    </row>
    <row r="165" customFormat="false" ht="15" hidden="false" customHeight="false" outlineLevel="0" collapsed="false">
      <c r="FV165" s="35" t="n">
        <f aca="false">FV177-1</f>
        <v>1956</v>
      </c>
      <c r="FW165" s="35" t="n">
        <v>7.58106865157371E-012</v>
      </c>
      <c r="FX165" s="35" t="n">
        <f aca="false">FW165*100/204.803696158069</f>
        <v>3.70162687187178E-012</v>
      </c>
      <c r="FY165" s="35"/>
      <c r="FZ165" s="35"/>
      <c r="GB165" s="13"/>
    </row>
    <row r="166" customFormat="false" ht="15" hidden="false" customHeight="false" outlineLevel="0" collapsed="false">
      <c r="FV166" s="57" t="n">
        <f aca="false">FV178-1</f>
        <v>1956</v>
      </c>
      <c r="FW166" s="57" t="n">
        <v>7.62311694454901E-012</v>
      </c>
      <c r="FX166" s="57" t="n">
        <f aca="false">FW166*100/204.803696158069</f>
        <v>3.72215789438948E-012</v>
      </c>
      <c r="FY166" s="57"/>
      <c r="FZ166" s="57"/>
      <c r="GB166" s="13"/>
    </row>
    <row r="167" customFormat="false" ht="15" hidden="false" customHeight="false" outlineLevel="0" collapsed="false">
      <c r="FV167" s="12" t="n">
        <f aca="false">FV179-1</f>
        <v>1956</v>
      </c>
      <c r="FW167" s="12" t="n">
        <v>7.7203349836267E-012</v>
      </c>
      <c r="FX167" s="12" t="n">
        <f aca="false">FW167*100/204.803696158069</f>
        <v>3.76962678333114E-012</v>
      </c>
      <c r="FY167" s="12"/>
      <c r="FZ167" s="12"/>
      <c r="GB167" s="13"/>
    </row>
    <row r="168" customFormat="false" ht="15" hidden="false" customHeight="false" outlineLevel="0" collapsed="false">
      <c r="FV168" s="35" t="n">
        <f aca="false">FV180-1</f>
        <v>1956</v>
      </c>
      <c r="FW168" s="35" t="n">
        <v>7.83977002856721E-012</v>
      </c>
      <c r="FX168" s="35" t="n">
        <f aca="false">FW168*100/204.803696158069</f>
        <v>3.82794362388676E-012</v>
      </c>
      <c r="FY168" s="35"/>
      <c r="FZ168" s="35"/>
      <c r="GB168" s="13"/>
    </row>
    <row r="169" customFormat="false" ht="15" hidden="false" customHeight="false" outlineLevel="0" collapsed="false">
      <c r="FV169" s="57" t="n">
        <f aca="false">FV181-1</f>
        <v>1956</v>
      </c>
      <c r="FW169" s="57" t="n">
        <v>8.18137513213612E-012</v>
      </c>
      <c r="FX169" s="57" t="n">
        <f aca="false">FW169*100/204.803696158069</f>
        <v>3.99473998058203E-012</v>
      </c>
      <c r="FY169" s="57"/>
      <c r="FZ169" s="57"/>
      <c r="GB169" s="13"/>
    </row>
    <row r="170" customFormat="false" ht="15" hidden="false" customHeight="false" outlineLevel="0" collapsed="false">
      <c r="FV170" s="12" t="n">
        <f aca="false">FV182-1</f>
        <v>1957</v>
      </c>
      <c r="FW170" s="12" t="n">
        <v>8.090717819622E-012</v>
      </c>
      <c r="FX170" s="12" t="n">
        <f aca="false">FW170*100/204.803696158069</f>
        <v>3.95047451359351E-012</v>
      </c>
      <c r="FY170" s="12"/>
      <c r="FZ170" s="12"/>
      <c r="GB170" s="13"/>
    </row>
    <row r="171" customFormat="false" ht="15" hidden="false" customHeight="false" outlineLevel="0" collapsed="false">
      <c r="FV171" s="35" t="n">
        <f aca="false">FV183-1</f>
        <v>1957</v>
      </c>
      <c r="FW171" s="35" t="n">
        <v>8.15244829228788E-012</v>
      </c>
      <c r="FX171" s="35" t="n">
        <f aca="false">FW171*100/204.803696158069</f>
        <v>3.98061580197057E-012</v>
      </c>
      <c r="FY171" s="35"/>
      <c r="FZ171" s="35"/>
      <c r="GB171" s="13"/>
    </row>
    <row r="172" customFormat="false" ht="15" hidden="false" customHeight="false" outlineLevel="0" collapsed="false">
      <c r="FV172" s="57" t="n">
        <f aca="false">FV184-1</f>
        <v>1957</v>
      </c>
      <c r="FW172" s="57" t="n">
        <v>8.44961938413112E-012</v>
      </c>
      <c r="FX172" s="57" t="n">
        <f aca="false">FW172*100/204.803696158069</f>
        <v>4.12571625543791E-012</v>
      </c>
      <c r="FY172" s="57"/>
      <c r="FZ172" s="57"/>
      <c r="GB172" s="13"/>
    </row>
    <row r="173" customFormat="false" ht="15" hidden="false" customHeight="false" outlineLevel="0" collapsed="false">
      <c r="FV173" s="12" t="n">
        <f aca="false">FV185-1</f>
        <v>1957</v>
      </c>
      <c r="FW173" s="12" t="n">
        <v>8.67581534315081E-012</v>
      </c>
      <c r="FX173" s="12" t="n">
        <f aca="false">FW173*100/204.803696158069</f>
        <v>4.23616150777609E-012</v>
      </c>
      <c r="FY173" s="12"/>
      <c r="FZ173" s="12"/>
      <c r="GB173" s="13"/>
    </row>
    <row r="174" customFormat="false" ht="15" hidden="false" customHeight="false" outlineLevel="0" collapsed="false">
      <c r="FV174" s="35" t="n">
        <f aca="false">FV186-1</f>
        <v>1957</v>
      </c>
      <c r="FW174" s="35" t="n">
        <v>8.91886044084499E-012</v>
      </c>
      <c r="FX174" s="35" t="n">
        <f aca="false">FW174*100/204.803696158069</f>
        <v>4.35483373013022E-012</v>
      </c>
      <c r="FY174" s="35"/>
      <c r="FZ174" s="35"/>
      <c r="GB174" s="13"/>
    </row>
    <row r="175" customFormat="false" ht="15" hidden="false" customHeight="false" outlineLevel="0" collapsed="false">
      <c r="FV175" s="57" t="n">
        <f aca="false">FV187-1</f>
        <v>1957</v>
      </c>
      <c r="FW175" s="57" t="n">
        <v>9.26150929636721E-012</v>
      </c>
      <c r="FX175" s="57" t="n">
        <f aca="false">FW175*100/204.803696158069</f>
        <v>4.52213972213622E-012</v>
      </c>
      <c r="FY175" s="57"/>
      <c r="FZ175" s="57"/>
      <c r="GB175" s="13"/>
    </row>
    <row r="176" customFormat="false" ht="15" hidden="false" customHeight="false" outlineLevel="0" collapsed="false">
      <c r="FV176" s="12" t="n">
        <f aca="false">FV188-1</f>
        <v>1957</v>
      </c>
      <c r="FW176" s="12" t="n">
        <v>9.4319390795969E-012</v>
      </c>
      <c r="FX176" s="12" t="n">
        <f aca="false">FW176*100/204.803696158069</f>
        <v>4.60535588787287E-012</v>
      </c>
      <c r="FY176" s="12"/>
      <c r="FZ176" s="12"/>
      <c r="GB176" s="13"/>
    </row>
    <row r="177" customFormat="false" ht="15" hidden="false" customHeight="false" outlineLevel="0" collapsed="false">
      <c r="FV177" s="35" t="n">
        <f aca="false">FV189-1</f>
        <v>1957</v>
      </c>
      <c r="FW177" s="35" t="n">
        <v>9.93875520662914E-012</v>
      </c>
      <c r="FX177" s="35" t="n">
        <f aca="false">FW177*100/204.803696158069</f>
        <v>4.85282023375122E-012</v>
      </c>
      <c r="FY177" s="35"/>
      <c r="FZ177" s="35"/>
      <c r="GB177" s="13"/>
    </row>
    <row r="178" customFormat="false" ht="15" hidden="false" customHeight="false" outlineLevel="0" collapsed="false">
      <c r="FV178" s="57" t="n">
        <f aca="false">FV190-1</f>
        <v>1957</v>
      </c>
      <c r="FW178" s="57" t="n">
        <v>9.9168364156101E-012</v>
      </c>
      <c r="FX178" s="57" t="n">
        <f aca="false">FW178*100/204.803696158069</f>
        <v>4.84211789222603E-012</v>
      </c>
      <c r="FY178" s="57"/>
      <c r="FZ178" s="57"/>
      <c r="GB178" s="13"/>
    </row>
    <row r="179" customFormat="false" ht="15" hidden="false" customHeight="false" outlineLevel="0" collapsed="false">
      <c r="FV179" s="12" t="n">
        <f aca="false">FV191-1</f>
        <v>1957</v>
      </c>
      <c r="FW179" s="12" t="n">
        <v>1.00216589332046E-011</v>
      </c>
      <c r="FX179" s="12" t="n">
        <f aca="false">FW179*100/204.803696158069</f>
        <v>4.89329983843153E-012</v>
      </c>
      <c r="FY179" s="12"/>
      <c r="FZ179" s="12"/>
      <c r="GB179" s="13"/>
    </row>
    <row r="180" customFormat="false" ht="15" hidden="false" customHeight="false" outlineLevel="0" collapsed="false">
      <c r="FV180" s="35" t="n">
        <f aca="false">FV192-1</f>
        <v>1957</v>
      </c>
      <c r="FW180" s="35" t="n">
        <v>1.02737995836345E-011</v>
      </c>
      <c r="FX180" s="35" t="n">
        <f aca="false">FW180*100/204.803696158069</f>
        <v>5.01641316849336E-012</v>
      </c>
      <c r="FY180" s="35"/>
      <c r="FZ180" s="35"/>
      <c r="GB180" s="13"/>
    </row>
    <row r="181" customFormat="false" ht="15" hidden="false" customHeight="false" outlineLevel="0" collapsed="false">
      <c r="FV181" s="57" t="n">
        <f aca="false">FV193-1</f>
        <v>1957</v>
      </c>
      <c r="FW181" s="57" t="n">
        <v>1.02784219137134E-011</v>
      </c>
      <c r="FX181" s="57" t="n">
        <f aca="false">FW181*100/204.803696158069</f>
        <v>5.01867012486945E-012</v>
      </c>
      <c r="FY181" s="57"/>
      <c r="FZ181" s="57"/>
      <c r="GB181" s="13"/>
    </row>
    <row r="182" customFormat="false" ht="15" hidden="false" customHeight="false" outlineLevel="0" collapsed="false">
      <c r="FV182" s="12" t="n">
        <f aca="false">FV194-1</f>
        <v>1958</v>
      </c>
      <c r="FW182" s="12" t="n">
        <v>1.00061517613272E-011</v>
      </c>
      <c r="FX182" s="12" t="n">
        <f aca="false">FW182*100/204.803696158069</f>
        <v>4.88572811381508E-012</v>
      </c>
      <c r="FY182" s="12"/>
      <c r="FZ182" s="12"/>
      <c r="GB182" s="13"/>
    </row>
    <row r="183" customFormat="false" ht="15" hidden="false" customHeight="false" outlineLevel="0" collapsed="false">
      <c r="FV183" s="35" t="n">
        <f aca="false">FV195-1</f>
        <v>1958</v>
      </c>
      <c r="FW183" s="35" t="n">
        <v>1.01446725562706E-011</v>
      </c>
      <c r="FX183" s="35" t="n">
        <f aca="false">FW183*100/204.803696158069</f>
        <v>4.95336400005245E-012</v>
      </c>
      <c r="FY183" s="35"/>
      <c r="FZ183" s="35"/>
      <c r="GB183" s="13"/>
    </row>
    <row r="184" customFormat="false" ht="15" hidden="false" customHeight="false" outlineLevel="0" collapsed="false">
      <c r="FV184" s="57" t="n">
        <f aca="false">FV196-1</f>
        <v>1958</v>
      </c>
      <c r="FW184" s="57" t="n">
        <v>1.03122692984843E-011</v>
      </c>
      <c r="FX184" s="57" t="n">
        <f aca="false">FW184*100/204.803696158069</f>
        <v>5.03519686994575E-012</v>
      </c>
      <c r="FY184" s="57"/>
      <c r="FZ184" s="57"/>
      <c r="GB184" s="13"/>
    </row>
    <row r="185" customFormat="false" ht="15" hidden="false" customHeight="false" outlineLevel="0" collapsed="false">
      <c r="FV185" s="12" t="n">
        <f aca="false">FV197-1</f>
        <v>1958</v>
      </c>
      <c r="FW185" s="12" t="n">
        <v>1.07576531676944E-011</v>
      </c>
      <c r="FX185" s="12" t="n">
        <f aca="false">FW185*100/204.803696158069</f>
        <v>5.25266553753579E-012</v>
      </c>
      <c r="FY185" s="12"/>
      <c r="FZ185" s="12"/>
      <c r="GB185" s="13"/>
    </row>
    <row r="186" customFormat="false" ht="15" hidden="false" customHeight="false" outlineLevel="0" collapsed="false">
      <c r="FV186" s="35" t="n">
        <f aca="false">FV198-1</f>
        <v>1958</v>
      </c>
      <c r="FW186" s="35" t="n">
        <v>1.14520464314747E-011</v>
      </c>
      <c r="FX186" s="35" t="n">
        <f aca="false">FW186*100/204.803696158069</f>
        <v>5.59171862925556E-012</v>
      </c>
      <c r="FY186" s="35"/>
      <c r="FZ186" s="35"/>
      <c r="GB186" s="13"/>
    </row>
    <row r="187" customFormat="false" ht="15" hidden="false" customHeight="false" outlineLevel="0" collapsed="false">
      <c r="FV187" s="57" t="n">
        <f aca="false">FV199-1</f>
        <v>1958</v>
      </c>
      <c r="FW187" s="57" t="n">
        <v>1.1957222376866E-011</v>
      </c>
      <c r="FX187" s="57" t="n">
        <f aca="false">FW187*100/204.803696158069</f>
        <v>5.8383821196456E-012</v>
      </c>
      <c r="FY187" s="57"/>
      <c r="FZ187" s="57"/>
      <c r="GB187" s="13"/>
    </row>
    <row r="188" customFormat="false" ht="15" hidden="false" customHeight="false" outlineLevel="0" collapsed="false">
      <c r="FV188" s="12" t="n">
        <f aca="false">FV200-1</f>
        <v>1958</v>
      </c>
      <c r="FW188" s="12" t="n">
        <v>1.23909758671681E-011</v>
      </c>
      <c r="FX188" s="12" t="n">
        <f aca="false">FW188*100/204.803696158069</f>
        <v>6.05017199377332E-012</v>
      </c>
      <c r="FY188" s="12"/>
      <c r="FZ188" s="12"/>
      <c r="GB188" s="13"/>
    </row>
    <row r="189" customFormat="false" ht="15" hidden="false" customHeight="false" outlineLevel="0" collapsed="false">
      <c r="FV189" s="35" t="n">
        <f aca="false">FV201-1</f>
        <v>1958</v>
      </c>
      <c r="FW189" s="35" t="n">
        <v>1.29665305156954E-011</v>
      </c>
      <c r="FX189" s="35" t="n">
        <f aca="false">FW189*100/204.803696158069</f>
        <v>6.33119946511499E-012</v>
      </c>
      <c r="FY189" s="35"/>
      <c r="FZ189" s="35"/>
      <c r="GB189" s="13"/>
    </row>
    <row r="190" customFormat="false" ht="15" hidden="false" customHeight="false" outlineLevel="0" collapsed="false">
      <c r="FV190" s="57" t="n">
        <f aca="false">FV202-1</f>
        <v>1958</v>
      </c>
      <c r="FW190" s="57" t="n">
        <v>1.32144961583122E-011</v>
      </c>
      <c r="FX190" s="57" t="n">
        <f aca="false">FW190*100/204.803696158069</f>
        <v>6.45227425393395E-012</v>
      </c>
      <c r="FY190" s="57"/>
      <c r="FZ190" s="57"/>
      <c r="GB190" s="13"/>
    </row>
    <row r="191" customFormat="false" ht="15" hidden="false" customHeight="false" outlineLevel="0" collapsed="false">
      <c r="FV191" s="12" t="n">
        <f aca="false">FV203-1</f>
        <v>1958</v>
      </c>
      <c r="FW191" s="12" t="n">
        <v>1.36072451075923E-011</v>
      </c>
      <c r="FX191" s="12" t="n">
        <f aca="false">FW191*100/204.803696158069</f>
        <v>6.6440427408547E-012</v>
      </c>
      <c r="FY191" s="12"/>
      <c r="FZ191" s="12"/>
      <c r="GB191" s="13"/>
    </row>
    <row r="192" customFormat="false" ht="15" hidden="false" customHeight="false" outlineLevel="0" collapsed="false">
      <c r="FV192" s="35" t="n">
        <f aca="false">FV204-1</f>
        <v>1958</v>
      </c>
      <c r="FW192" s="35" t="n">
        <v>1.42986562229345E-011</v>
      </c>
      <c r="FX192" s="35" t="n">
        <f aca="false">FW192*100/204.803696158069</f>
        <v>6.98163973168663E-012</v>
      </c>
      <c r="FY192" s="35"/>
      <c r="FZ192" s="35"/>
      <c r="GB192" s="13"/>
    </row>
    <row r="193" customFormat="false" ht="15" hidden="false" customHeight="false" outlineLevel="0" collapsed="false">
      <c r="FV193" s="57" t="n">
        <f aca="false">FV205-1</f>
        <v>1958</v>
      </c>
      <c r="FW193" s="57" t="n">
        <v>1.54946468539806E-011</v>
      </c>
      <c r="FX193" s="57" t="n">
        <f aca="false">FW193*100/204.803696158069</f>
        <v>7.56560899273113E-012</v>
      </c>
      <c r="FY193" s="57"/>
      <c r="FZ193" s="57"/>
      <c r="GB193" s="13"/>
    </row>
    <row r="194" customFormat="false" ht="15" hidden="false" customHeight="false" outlineLevel="0" collapsed="false">
      <c r="FV194" s="12" t="n">
        <f aca="false">FV206-1</f>
        <v>1959</v>
      </c>
      <c r="FW194" s="12" t="n">
        <v>1.82461261102693E-011</v>
      </c>
      <c r="FX194" s="12" t="n">
        <f aca="false">FW194*100/204.803696158069</f>
        <v>8.90908047684198E-012</v>
      </c>
      <c r="FY194" s="12"/>
      <c r="FZ194" s="12"/>
      <c r="GB194" s="13"/>
    </row>
    <row r="195" customFormat="false" ht="15" hidden="false" customHeight="false" outlineLevel="0" collapsed="false">
      <c r="FV195" s="35" t="n">
        <f aca="false">FV207-1</f>
        <v>1959</v>
      </c>
      <c r="FW195" s="35" t="n">
        <v>1.99027095675591E-011</v>
      </c>
      <c r="FX195" s="35" t="n">
        <f aca="false">FW195*100/204.803696158069</f>
        <v>9.71794452000419E-012</v>
      </c>
      <c r="FY195" s="35"/>
      <c r="FZ195" s="35"/>
      <c r="GB195" s="13"/>
    </row>
    <row r="196" customFormat="false" ht="15" hidden="false" customHeight="false" outlineLevel="0" collapsed="false">
      <c r="FV196" s="57" t="n">
        <f aca="false">FV208-1</f>
        <v>1959</v>
      </c>
      <c r="FW196" s="57" t="n">
        <v>2.13630676576307E-011</v>
      </c>
      <c r="FX196" s="57" t="n">
        <f aca="false">FW196*100/204.803696158069</f>
        <v>1.04309971247504E-011</v>
      </c>
      <c r="FY196" s="57"/>
      <c r="FZ196" s="57"/>
      <c r="GB196" s="13"/>
    </row>
    <row r="197" customFormat="false" ht="15" hidden="false" customHeight="false" outlineLevel="0" collapsed="false">
      <c r="FV197" s="12" t="n">
        <f aca="false">FV209-1</f>
        <v>1959</v>
      </c>
      <c r="FW197" s="12" t="n">
        <v>2.31293941774376E-011</v>
      </c>
      <c r="FX197" s="12" t="n">
        <f aca="false">FW197*100/204.803696158069</f>
        <v>1.12934456805829E-011</v>
      </c>
      <c r="FY197" s="12"/>
      <c r="FZ197" s="12"/>
      <c r="GB197" s="13"/>
    </row>
    <row r="198" customFormat="false" ht="15" hidden="false" customHeight="false" outlineLevel="0" collapsed="false">
      <c r="FV198" s="35" t="n">
        <f aca="false">FV210-1</f>
        <v>1959</v>
      </c>
      <c r="FW198" s="35" t="n">
        <v>2.55422504785954E-011</v>
      </c>
      <c r="FX198" s="35" t="n">
        <f aca="false">FW198*100/204.803696158069</f>
        <v>1.24715769088863E-011</v>
      </c>
      <c r="FY198" s="35"/>
      <c r="FZ198" s="35"/>
      <c r="GB198" s="13"/>
    </row>
    <row r="199" customFormat="false" ht="15" hidden="false" customHeight="false" outlineLevel="0" collapsed="false">
      <c r="FV199" s="57" t="n">
        <f aca="false">FV211-1</f>
        <v>1959</v>
      </c>
      <c r="FW199" s="57" t="n">
        <v>2.71563383206442E-011</v>
      </c>
      <c r="FX199" s="57" t="n">
        <f aca="false">FW199*100/204.803696158069</f>
        <v>1.32596915143976E-011</v>
      </c>
      <c r="FY199" s="57"/>
      <c r="FZ199" s="57"/>
      <c r="GB199" s="13"/>
    </row>
    <row r="200" customFormat="false" ht="15" hidden="false" customHeight="false" outlineLevel="0" collapsed="false">
      <c r="FV200" s="12" t="n">
        <f aca="false">FV212-1</f>
        <v>1959</v>
      </c>
      <c r="FW200" s="12" t="n">
        <v>2.79868666606176E-011</v>
      </c>
      <c r="FX200" s="12" t="n">
        <f aca="false">FW200*100/204.803696158069</f>
        <v>1.36652156116446E-011</v>
      </c>
      <c r="FY200" s="12"/>
      <c r="FZ200" s="12"/>
      <c r="GB200" s="13"/>
    </row>
    <row r="201" customFormat="false" ht="15" hidden="false" customHeight="false" outlineLevel="0" collapsed="false">
      <c r="FV201" s="35" t="n">
        <f aca="false">FV213-1</f>
        <v>1959</v>
      </c>
      <c r="FW201" s="35" t="n">
        <v>2.90447838189858E-011</v>
      </c>
      <c r="FX201" s="35" t="n">
        <f aca="false">FW201*100/204.803696158069</f>
        <v>1.41817674015848E-011</v>
      </c>
      <c r="FY201" s="35"/>
      <c r="FZ201" s="35"/>
      <c r="GB201" s="13"/>
    </row>
    <row r="202" customFormat="false" ht="15" hidden="false" customHeight="false" outlineLevel="0" collapsed="false">
      <c r="FV202" s="57" t="n">
        <f aca="false">FV214-1</f>
        <v>1959</v>
      </c>
      <c r="FW202" s="57" t="n">
        <v>2.95596517468005E-011</v>
      </c>
      <c r="FX202" s="57" t="n">
        <f aca="false">FW202*100/204.803696158069</f>
        <v>1.44331632198601E-011</v>
      </c>
      <c r="FY202" s="57"/>
      <c r="FZ202" s="57"/>
      <c r="GB202" s="13"/>
    </row>
    <row r="203" customFormat="false" ht="15" hidden="false" customHeight="false" outlineLevel="0" collapsed="false">
      <c r="FV203" s="12" t="n">
        <f aca="false">FV215-1</f>
        <v>1959</v>
      </c>
      <c r="FW203" s="12" t="n">
        <v>2.97423083386259E-011</v>
      </c>
      <c r="FX203" s="12" t="n">
        <f aca="false">FW203*100/204.803696158069</f>
        <v>1.45223493992367E-011</v>
      </c>
      <c r="FY203" s="12"/>
      <c r="FZ203" s="12"/>
      <c r="GB203" s="13"/>
    </row>
    <row r="204" customFormat="false" ht="15" hidden="false" customHeight="false" outlineLevel="0" collapsed="false">
      <c r="FV204" s="35" t="n">
        <f aca="false">FV216-1</f>
        <v>1959</v>
      </c>
      <c r="FW204" s="35" t="n">
        <v>3.03648318250511E-011</v>
      </c>
      <c r="FX204" s="35" t="n">
        <f aca="false">FW204*100/204.803696158069</f>
        <v>1.48263104595609E-011</v>
      </c>
      <c r="FY204" s="35"/>
      <c r="FZ204" s="35"/>
      <c r="GB204" s="13"/>
    </row>
    <row r="205" customFormat="false" ht="15" hidden="false" customHeight="false" outlineLevel="0" collapsed="false">
      <c r="FV205" s="57" t="n">
        <f aca="false">FV217-1</f>
        <v>1959</v>
      </c>
      <c r="FW205" s="57" t="n">
        <v>3.12403906064377E-011</v>
      </c>
      <c r="FX205" s="57" t="n">
        <f aca="false">FW205*100/204.803696158069</f>
        <v>1.52538216802133E-011</v>
      </c>
      <c r="FY205" s="57"/>
      <c r="FZ205" s="57"/>
      <c r="GB205" s="13"/>
    </row>
    <row r="206" customFormat="false" ht="15" hidden="false" customHeight="false" outlineLevel="0" collapsed="false">
      <c r="FV206" s="12" t="n">
        <f aca="false">FV218-1</f>
        <v>1960</v>
      </c>
      <c r="FW206" s="12" t="n">
        <v>3.20964163155557E-011</v>
      </c>
      <c r="FX206" s="12" t="n">
        <f aca="false">FW206*100/204.803696158069</f>
        <v>1.56717954400508E-011</v>
      </c>
      <c r="FY206" s="12"/>
      <c r="FZ206" s="12"/>
      <c r="GB206" s="13"/>
    </row>
    <row r="207" customFormat="false" ht="15" hidden="false" customHeight="false" outlineLevel="0" collapsed="false">
      <c r="FV207" s="35" t="n">
        <f aca="false">FV219-1</f>
        <v>1960</v>
      </c>
      <c r="FW207" s="35" t="n">
        <v>3.23609328820033E-011</v>
      </c>
      <c r="FX207" s="35" t="n">
        <f aca="false">FW207*100/204.803696158069</f>
        <v>1.5800951588797E-011</v>
      </c>
      <c r="FY207" s="35"/>
      <c r="FZ207" s="35"/>
      <c r="GB207" s="13"/>
    </row>
    <row r="208" customFormat="false" ht="15" hidden="false" customHeight="false" outlineLevel="0" collapsed="false">
      <c r="FV208" s="57" t="n">
        <f aca="false">FV220-1</f>
        <v>1960</v>
      </c>
      <c r="FW208" s="57" t="n">
        <v>3.25921984933675E-011</v>
      </c>
      <c r="FX208" s="57" t="n">
        <f aca="false">FW208*100/204.803696158069</f>
        <v>1.59138722126443E-011</v>
      </c>
      <c r="FY208" s="57"/>
      <c r="FZ208" s="57"/>
      <c r="GB208" s="13"/>
    </row>
    <row r="209" customFormat="false" ht="15" hidden="false" customHeight="false" outlineLevel="0" collapsed="false">
      <c r="FV209" s="12" t="n">
        <f aca="false">FV221-1</f>
        <v>1960</v>
      </c>
      <c r="FW209" s="12" t="n">
        <v>3.2559245753128E-011</v>
      </c>
      <c r="FX209" s="12" t="n">
        <f aca="false">FW209*100/204.803696158069</f>
        <v>1.58977822978344E-011</v>
      </c>
      <c r="FY209" s="12"/>
      <c r="FZ209" s="12"/>
      <c r="GB209" s="13"/>
    </row>
    <row r="210" customFormat="false" ht="15" hidden="false" customHeight="false" outlineLevel="0" collapsed="false">
      <c r="FV210" s="35" t="n">
        <f aca="false">FV222-1</f>
        <v>1960</v>
      </c>
      <c r="FW210" s="35" t="n">
        <v>3.2493191165227E-011</v>
      </c>
      <c r="FX210" s="35" t="n">
        <f aca="false">FW210*100/204.803696158069</f>
        <v>1.586552966317E-011</v>
      </c>
      <c r="FY210" s="35"/>
      <c r="FZ210" s="35"/>
      <c r="GB210" s="13"/>
    </row>
    <row r="211" customFormat="false" ht="15" hidden="false" customHeight="false" outlineLevel="0" collapsed="false">
      <c r="FV211" s="57" t="n">
        <f aca="false">FV223-1</f>
        <v>1960</v>
      </c>
      <c r="FW211" s="57" t="n">
        <v>3.23279801417638E-011</v>
      </c>
      <c r="FX211" s="57" t="n">
        <f aca="false">FW211*100/204.803696158069</f>
        <v>1.5784861673987E-011</v>
      </c>
      <c r="FY211" s="57"/>
      <c r="FZ211" s="57"/>
      <c r="GB211" s="13"/>
    </row>
    <row r="212" customFormat="false" ht="15" hidden="false" customHeight="false" outlineLevel="0" collapsed="false">
      <c r="FV212" s="12" t="n">
        <f aca="false">FV224-1</f>
        <v>1960</v>
      </c>
      <c r="FW212" s="12" t="n">
        <v>3.26253003410289E-011</v>
      </c>
      <c r="FX212" s="12" t="n">
        <f aca="false">FW212*100/204.803696158069</f>
        <v>1.59300349324987E-011</v>
      </c>
      <c r="FY212" s="12"/>
      <c r="FZ212" s="12"/>
      <c r="GB212" s="13"/>
    </row>
    <row r="213" customFormat="false" ht="15" hidden="false" customHeight="false" outlineLevel="0" collapsed="false">
      <c r="FV213" s="35" t="n">
        <f aca="false">FV225-1</f>
        <v>1960</v>
      </c>
      <c r="FW213" s="35" t="n">
        <v>3.27906604719141E-011</v>
      </c>
      <c r="FX213" s="35" t="n">
        <f aca="false">FW213*100/204.803696158069</f>
        <v>1.60107757267262E-011</v>
      </c>
      <c r="FY213" s="35"/>
      <c r="FZ213" s="35"/>
      <c r="GB213" s="13"/>
    </row>
    <row r="214" customFormat="false" ht="15" hidden="false" customHeight="false" outlineLevel="0" collapsed="false">
      <c r="FV214" s="57" t="n">
        <f aca="false">FV226-1</f>
        <v>1960</v>
      </c>
      <c r="FW214" s="57" t="n">
        <v>3.28237623195755E-011</v>
      </c>
      <c r="FX214" s="57" t="n">
        <f aca="false">FW214*100/204.803696158069</f>
        <v>1.60269384465805E-011</v>
      </c>
      <c r="FY214" s="57"/>
      <c r="FZ214" s="57"/>
      <c r="GB214" s="13"/>
    </row>
    <row r="215" customFormat="false" ht="15" hidden="false" customHeight="false" outlineLevel="0" collapsed="false">
      <c r="FV215" s="12" t="n">
        <f aca="false">FV227-1</f>
        <v>1960</v>
      </c>
      <c r="FW215" s="12" t="n">
        <v>3.30881297786011E-011</v>
      </c>
      <c r="FX215" s="12" t="n">
        <f aca="false">FW215*100/204.803696158069</f>
        <v>1.61560217902823E-011</v>
      </c>
      <c r="FY215" s="12"/>
      <c r="FZ215" s="12"/>
      <c r="GB215" s="13"/>
    </row>
    <row r="216" customFormat="false" ht="15" hidden="false" customHeight="false" outlineLevel="0" collapsed="false">
      <c r="FV216" s="35" t="n">
        <f aca="false">FV228-1</f>
        <v>1960</v>
      </c>
      <c r="FW216" s="35" t="n">
        <v>3.39144831107613E-011</v>
      </c>
      <c r="FX216" s="35" t="n">
        <f aca="false">FW216*100/204.803696158069</f>
        <v>1.65595073462863E-011</v>
      </c>
      <c r="FY216" s="35"/>
      <c r="FZ216" s="35"/>
      <c r="GB216" s="13"/>
    </row>
    <row r="217" customFormat="false" ht="15" hidden="false" customHeight="false" outlineLevel="0" collapsed="false">
      <c r="FV217" s="57" t="n">
        <f aca="false">FV229-1</f>
        <v>1960</v>
      </c>
      <c r="FW217" s="57" t="n">
        <v>3.70217326756994E-011</v>
      </c>
      <c r="FX217" s="57" t="n">
        <f aca="false">FW217*100/204.803696158069</f>
        <v>1.80766916663095E-011</v>
      </c>
      <c r="FY217" s="57"/>
      <c r="FZ217" s="57"/>
      <c r="GB217" s="13"/>
    </row>
    <row r="218" customFormat="false" ht="15" hidden="false" customHeight="false" outlineLevel="0" collapsed="false">
      <c r="FV218" s="12" t="n">
        <f aca="false">FV230-1</f>
        <v>1961</v>
      </c>
      <c r="FW218" s="12" t="n">
        <v>3.4773938290583E-011</v>
      </c>
      <c r="FX218" s="12" t="n">
        <f aca="false">FW218*100/204.803696158069</f>
        <v>1.69791556221447E-011</v>
      </c>
      <c r="FY218" s="12"/>
      <c r="FZ218" s="12"/>
      <c r="GB218" s="13"/>
    </row>
    <row r="219" customFormat="false" ht="15" hidden="false" customHeight="false" outlineLevel="0" collapsed="false">
      <c r="FV219" s="35" t="n">
        <f aca="false">FV231-1</f>
        <v>1961</v>
      </c>
      <c r="FW219" s="35" t="n">
        <v>3.52036658804938E-011</v>
      </c>
      <c r="FX219" s="35" t="n">
        <f aca="false">FW219*100/204.803696158069</f>
        <v>1.71889797600739E-011</v>
      </c>
      <c r="FY219" s="35"/>
      <c r="FZ219" s="35"/>
      <c r="GB219" s="13"/>
    </row>
    <row r="220" customFormat="false" ht="15" hidden="false" customHeight="false" outlineLevel="0" collapsed="false">
      <c r="FV220" s="57" t="n">
        <f aca="false">FV232-1</f>
        <v>1961</v>
      </c>
      <c r="FW220" s="57" t="n">
        <v>3.56004407301651E-011</v>
      </c>
      <c r="FX220" s="57" t="n">
        <f aca="false">FW220*100/204.803696158069</f>
        <v>1.73827139831932E-011</v>
      </c>
      <c r="FY220" s="57"/>
      <c r="FZ220" s="57"/>
      <c r="GB220" s="13"/>
    </row>
    <row r="221" customFormat="false" ht="15" hidden="false" customHeight="false" outlineLevel="0" collapsed="false">
      <c r="FV221" s="12" t="n">
        <f aca="false">FV233-1</f>
        <v>1961</v>
      </c>
      <c r="FW221" s="12" t="n">
        <v>3.63936922146638E-011</v>
      </c>
      <c r="FX221" s="12" t="n">
        <f aca="false">FW221*100/204.803696158069</f>
        <v>1.77700368193428E-011</v>
      </c>
      <c r="FY221" s="12"/>
      <c r="FZ221" s="12"/>
      <c r="GB221" s="13"/>
    </row>
    <row r="222" customFormat="false" ht="15" hidden="false" customHeight="false" outlineLevel="0" collapsed="false">
      <c r="FV222" s="35" t="n">
        <f aca="false">FV234-1</f>
        <v>1961</v>
      </c>
      <c r="FW222" s="35" t="n">
        <v>3.66580596736895E-011</v>
      </c>
      <c r="FX222" s="35" t="n">
        <f aca="false">FW222*100/204.803696158069</f>
        <v>1.78991201630446E-011</v>
      </c>
      <c r="FY222" s="35"/>
      <c r="FZ222" s="35"/>
      <c r="GB222" s="13"/>
    </row>
    <row r="223" customFormat="false" ht="15" hidden="false" customHeight="false" outlineLevel="0" collapsed="false">
      <c r="FV223" s="57" t="n">
        <f aca="false">FV235-1</f>
        <v>1961</v>
      </c>
      <c r="FW223" s="57" t="n">
        <v>3.71538418515012E-011</v>
      </c>
      <c r="FX223" s="57" t="n">
        <f aca="false">FW223*100/204.803696158069</f>
        <v>1.81411969356381E-011</v>
      </c>
      <c r="FY223" s="57"/>
      <c r="FZ223" s="57"/>
      <c r="GB223" s="13"/>
    </row>
    <row r="224" customFormat="false" ht="15" hidden="false" customHeight="false" outlineLevel="0" collapsed="false">
      <c r="FV224" s="12" t="n">
        <f aca="false">FV236-1</f>
        <v>1961</v>
      </c>
      <c r="FW224" s="12" t="n">
        <v>3.77158277246358E-011</v>
      </c>
      <c r="FX224" s="12" t="n">
        <f aca="false">FW224*100/204.803696158069</f>
        <v>1.84155991479404E-011</v>
      </c>
      <c r="FY224" s="12"/>
      <c r="FZ224" s="12"/>
      <c r="GB224" s="13"/>
    </row>
    <row r="225" customFormat="false" ht="15" hidden="false" customHeight="false" outlineLevel="0" collapsed="false">
      <c r="FV225" s="35" t="n">
        <f aca="false">FV237-1</f>
        <v>1961</v>
      </c>
      <c r="FW225" s="35" t="n">
        <v>3.80132970313228E-011</v>
      </c>
      <c r="FX225" s="35" t="n">
        <f aca="false">FW225*100/204.803696158069</f>
        <v>1.85608452114965E-011</v>
      </c>
      <c r="FY225" s="35"/>
      <c r="FZ225" s="35"/>
      <c r="GB225" s="13"/>
    </row>
    <row r="226" customFormat="false" ht="15" hidden="false" customHeight="false" outlineLevel="0" collapsed="false">
      <c r="FV226" s="57" t="n">
        <f aca="false">FV238-1</f>
        <v>1961</v>
      </c>
      <c r="FW226" s="57" t="n">
        <v>3.84100718809942E-011</v>
      </c>
      <c r="FX226" s="57" t="n">
        <f aca="false">FW226*100/204.803696158069</f>
        <v>1.87545794346158E-011</v>
      </c>
      <c r="FY226" s="57"/>
      <c r="FZ226" s="57"/>
      <c r="GB226" s="13"/>
    </row>
    <row r="227" customFormat="false" ht="15" hidden="false" customHeight="false" outlineLevel="0" collapsed="false">
      <c r="FV227" s="12" t="n">
        <f aca="false">FV239-1</f>
        <v>1961</v>
      </c>
      <c r="FW227" s="12" t="n">
        <v>3.84430246212337E-011</v>
      </c>
      <c r="FX227" s="12" t="n">
        <f aca="false">FW227*100/204.803696158069</f>
        <v>1.87706693494258E-011</v>
      </c>
      <c r="FY227" s="12"/>
      <c r="FZ227" s="12"/>
      <c r="GB227" s="13"/>
    </row>
    <row r="228" customFormat="false" ht="15" hidden="false" customHeight="false" outlineLevel="0" collapsed="false">
      <c r="FV228" s="35" t="n">
        <f aca="false">FV240-1</f>
        <v>1961</v>
      </c>
      <c r="FW228" s="35" t="n">
        <v>3.96661528030651E-011</v>
      </c>
      <c r="FX228" s="35" t="n">
        <f aca="false">FW228*100/204.803696158069</f>
        <v>1.9367889128549E-011</v>
      </c>
      <c r="FY228" s="35"/>
      <c r="FZ228" s="35"/>
      <c r="GB228" s="13"/>
    </row>
    <row r="229" customFormat="false" ht="15" hidden="false" customHeight="false" outlineLevel="0" collapsed="false">
      <c r="FV229" s="57" t="n">
        <f aca="false">FV241-1</f>
        <v>1961</v>
      </c>
      <c r="FW229" s="57" t="n">
        <v>4.31038244149298E-011</v>
      </c>
      <c r="FX229" s="57" t="n">
        <f aca="false">FW229*100/204.803696158069</f>
        <v>2.10464094269382E-011</v>
      </c>
      <c r="FY229" s="57"/>
      <c r="FZ229" s="57"/>
      <c r="GB229" s="13"/>
    </row>
    <row r="230" customFormat="false" ht="15" hidden="false" customHeight="false" outlineLevel="0" collapsed="false">
      <c r="FV230" s="12" t="n">
        <f aca="false">FV242-1</f>
        <v>1962</v>
      </c>
      <c r="FW230" s="12" t="n">
        <v>4.13849140552865E-011</v>
      </c>
      <c r="FX230" s="12" t="n">
        <f aca="false">FW230*100/204.803696158069</f>
        <v>2.02071128752214E-011</v>
      </c>
      <c r="FY230" s="12"/>
      <c r="FZ230" s="12"/>
      <c r="GB230" s="13"/>
    </row>
    <row r="231" customFormat="false" ht="15" hidden="false" customHeight="false" outlineLevel="0" collapsed="false">
      <c r="FV231" s="35" t="n">
        <f aca="false">FV243-1</f>
        <v>1962</v>
      </c>
      <c r="FW231" s="35" t="n">
        <v>4.19800017760825E-011</v>
      </c>
      <c r="FX231" s="35" t="n">
        <f aca="false">FW231*100/204.803696158069</f>
        <v>2.04976778073781E-011</v>
      </c>
      <c r="FY231" s="35"/>
      <c r="FZ231" s="35"/>
      <c r="GB231" s="13"/>
    </row>
    <row r="232" customFormat="false" ht="15" hidden="false" customHeight="false" outlineLevel="0" collapsed="false">
      <c r="FV232" s="57" t="n">
        <f aca="false">FV244-1</f>
        <v>1962</v>
      </c>
      <c r="FW232" s="57" t="n">
        <v>4.26409949773575E-011</v>
      </c>
      <c r="FX232" s="57" t="n">
        <f aca="false">FW232*100/204.803696158069</f>
        <v>2.08204225691546E-011</v>
      </c>
      <c r="FY232" s="57"/>
      <c r="FZ232" s="57"/>
      <c r="GB232" s="13"/>
    </row>
    <row r="233" customFormat="false" ht="15" hidden="false" customHeight="false" outlineLevel="0" collapsed="false">
      <c r="FV233" s="12" t="n">
        <f aca="false">FV245-1</f>
        <v>1962</v>
      </c>
      <c r="FW233" s="12" t="n">
        <v>4.40293341826523E-011</v>
      </c>
      <c r="FX233" s="12" t="n">
        <f aca="false">FW233*100/204.803696158069</f>
        <v>2.1498310337461E-011</v>
      </c>
      <c r="FY233" s="12"/>
      <c r="FZ233" s="12"/>
      <c r="GB233" s="13"/>
    </row>
    <row r="234" customFormat="false" ht="15" hidden="false" customHeight="false" outlineLevel="0" collapsed="false">
      <c r="FV234" s="35" t="n">
        <f aca="false">FV246-1</f>
        <v>1962</v>
      </c>
      <c r="FW234" s="35" t="n">
        <v>4.55499316711709E-011</v>
      </c>
      <c r="FX234" s="35" t="n">
        <f aca="false">FW234*100/204.803696158069</f>
        <v>2.22407761801404E-011</v>
      </c>
      <c r="FY234" s="35"/>
      <c r="FZ234" s="35"/>
      <c r="GB234" s="13"/>
    </row>
    <row r="235" customFormat="false" ht="15" hidden="false" customHeight="false" outlineLevel="0" collapsed="false">
      <c r="FV235" s="57" t="n">
        <f aca="false">FV247-1</f>
        <v>1962</v>
      </c>
      <c r="FW235" s="57" t="n">
        <v>4.62109248724459E-011</v>
      </c>
      <c r="FX235" s="57" t="n">
        <f aca="false">FW235*100/204.803696158069</f>
        <v>2.2563520941917E-011</v>
      </c>
      <c r="FY235" s="57"/>
      <c r="FZ235" s="57"/>
      <c r="GB235" s="13"/>
    </row>
    <row r="236" customFormat="false" ht="15" hidden="false" customHeight="false" outlineLevel="0" collapsed="false">
      <c r="FV236" s="12" t="n">
        <f aca="false">FV248-1</f>
        <v>1962</v>
      </c>
      <c r="FW236" s="12" t="n">
        <v>4.8293508234099E-011</v>
      </c>
      <c r="FX236" s="12" t="n">
        <f aca="false">FW236*100/204.803696158069</f>
        <v>2.35803889968986E-011</v>
      </c>
      <c r="FY236" s="12"/>
      <c r="FZ236" s="12"/>
      <c r="GB236" s="13"/>
    </row>
    <row r="237" customFormat="false" ht="15" hidden="false" customHeight="false" outlineLevel="0" collapsed="false">
      <c r="FV237" s="35" t="n">
        <f aca="false">FV249-1</f>
        <v>1962</v>
      </c>
      <c r="FW237" s="35" t="n">
        <v>4.89215486951347E-011</v>
      </c>
      <c r="FX237" s="35" t="n">
        <f aca="false">FW237*100/204.803696158069</f>
        <v>2.38870438438653E-011</v>
      </c>
      <c r="FY237" s="35"/>
      <c r="FZ237" s="35"/>
      <c r="GB237" s="13"/>
    </row>
    <row r="238" customFormat="false" ht="15" hidden="false" customHeight="false" outlineLevel="0" collapsed="false">
      <c r="FV238" s="57" t="n">
        <f aca="false">FV250-1</f>
        <v>1962</v>
      </c>
      <c r="FW238" s="57" t="n">
        <v>5.07306690450263E-011</v>
      </c>
      <c r="FX238" s="57" t="n">
        <f aca="false">FW238*100/204.803696158069</f>
        <v>2.47703874474375E-011</v>
      </c>
      <c r="FY238" s="57"/>
      <c r="FZ238" s="57"/>
      <c r="GB238" s="13"/>
    </row>
    <row r="239" customFormat="false" ht="15" hidden="false" customHeight="false" outlineLevel="0" collapsed="false">
      <c r="FV239" s="12" t="n">
        <f aca="false">FV251-1</f>
        <v>1962</v>
      </c>
      <c r="FW239" s="12" t="n">
        <v>5.1599070670162E-011</v>
      </c>
      <c r="FX239" s="12" t="n">
        <f aca="false">FW239*100/204.803696158069</f>
        <v>2.51944040259593E-011</v>
      </c>
      <c r="FY239" s="12"/>
      <c r="FZ239" s="12"/>
      <c r="GB239" s="13"/>
    </row>
    <row r="240" customFormat="false" ht="15" hidden="false" customHeight="false" outlineLevel="0" collapsed="false">
      <c r="FV240" s="35" t="n">
        <f aca="false">FV252-1</f>
        <v>1962</v>
      </c>
      <c r="FW240" s="35" t="n">
        <v>5.13345541037141E-011</v>
      </c>
      <c r="FX240" s="35" t="n">
        <f aca="false">FW240*100/204.803696158069</f>
        <v>2.5065247877213E-011</v>
      </c>
      <c r="FY240" s="35"/>
      <c r="FZ240" s="35"/>
      <c r="GB240" s="13"/>
    </row>
    <row r="241" customFormat="false" ht="15" hidden="false" customHeight="false" outlineLevel="0" collapsed="false">
      <c r="FV241" s="57" t="n">
        <f aca="false">FV253-1</f>
        <v>1962</v>
      </c>
      <c r="FW241" s="57" t="n">
        <v>5.63259250517586E-011</v>
      </c>
      <c r="FX241" s="57" t="n">
        <f aca="false">FW241*100/204.803696158069</f>
        <v>2.75023967381359E-011</v>
      </c>
      <c r="FY241" s="57"/>
      <c r="FZ241" s="57"/>
      <c r="GB241" s="13"/>
    </row>
    <row r="242" customFormat="false" ht="15" hidden="false" customHeight="false" outlineLevel="0" collapsed="false">
      <c r="FV242" s="12" t="n">
        <f aca="false">FV254-1</f>
        <v>1963</v>
      </c>
      <c r="FW242" s="12" t="n">
        <v>5.40120760787413E-011</v>
      </c>
      <c r="FX242" s="12" t="n">
        <f aca="false">FW242*100/204.803696158069</f>
        <v>2.63726080593069E-011</v>
      </c>
      <c r="FY242" s="12"/>
      <c r="FZ242" s="12"/>
      <c r="GB242" s="13"/>
    </row>
    <row r="243" customFormat="false" ht="15" hidden="false" customHeight="false" outlineLevel="0" collapsed="false">
      <c r="FV243" s="35" t="n">
        <f aca="false">FV255-1</f>
        <v>1963</v>
      </c>
      <c r="FW243" s="35" t="n">
        <v>5.45078582565534E-011</v>
      </c>
      <c r="FX243" s="35" t="n">
        <f aca="false">FW243*100/204.803696158069</f>
        <v>2.66146848319006E-011</v>
      </c>
      <c r="FY243" s="35"/>
      <c r="FZ243" s="35"/>
      <c r="GB243" s="13"/>
    </row>
    <row r="244" customFormat="false" ht="15" hidden="false" customHeight="false" outlineLevel="0" collapsed="false">
      <c r="FV244" s="57" t="n">
        <f aca="false">FV256-1</f>
        <v>1963</v>
      </c>
      <c r="FW244" s="57" t="n">
        <v>5.70860746885964E-011</v>
      </c>
      <c r="FX244" s="57" t="n">
        <f aca="false">FW244*100/204.803696158069</f>
        <v>2.78735568544315E-011</v>
      </c>
      <c r="FY244" s="57"/>
      <c r="FZ244" s="57"/>
      <c r="GB244" s="13"/>
    </row>
    <row r="245" customFormat="false" ht="15" hidden="false" customHeight="false" outlineLevel="0" collapsed="false">
      <c r="FV245" s="12" t="n">
        <f aca="false">FV257-1</f>
        <v>1963</v>
      </c>
      <c r="FW245" s="12" t="n">
        <v>5.7978631716079E-011</v>
      </c>
      <c r="FX245" s="12" t="n">
        <f aca="false">FW245*100/204.803696158069</f>
        <v>2.8309367850144E-011</v>
      </c>
      <c r="FY245" s="12"/>
      <c r="FZ245" s="12"/>
      <c r="GB245" s="13"/>
    </row>
    <row r="246" customFormat="false" ht="15" hidden="false" customHeight="false" outlineLevel="0" collapsed="false">
      <c r="FV246" s="35" t="n">
        <f aca="false">FV258-1</f>
        <v>1963</v>
      </c>
      <c r="FW246" s="35" t="n">
        <v>5.7978631716079E-011</v>
      </c>
      <c r="FX246" s="35" t="n">
        <f aca="false">FW246*100/204.803696158069</f>
        <v>2.8309367850144E-011</v>
      </c>
      <c r="FY246" s="35"/>
      <c r="FZ246" s="35"/>
      <c r="GB246" s="13"/>
    </row>
    <row r="247" customFormat="false" ht="15" hidden="false" customHeight="false" outlineLevel="0" collapsed="false">
      <c r="FV247" s="57" t="n">
        <f aca="false">FV259-1</f>
        <v>1963</v>
      </c>
      <c r="FW247" s="57" t="n">
        <v>5.86397740247763E-011</v>
      </c>
      <c r="FX247" s="57" t="n">
        <f aca="false">FW247*100/204.803696158069</f>
        <v>2.86321854169652E-011</v>
      </c>
      <c r="FY247" s="57"/>
      <c r="FZ247" s="57"/>
      <c r="GB247" s="13"/>
    </row>
    <row r="248" customFormat="false" ht="15" hidden="false" customHeight="false" outlineLevel="0" collapsed="false">
      <c r="FV248" s="12" t="n">
        <f aca="false">FV260-1</f>
        <v>1963</v>
      </c>
      <c r="FW248" s="12" t="n">
        <v>5.95321819448373E-011</v>
      </c>
      <c r="FX248" s="12" t="n">
        <f aca="false">FW248*100/204.803696158069</f>
        <v>2.90679236076335E-011</v>
      </c>
      <c r="FY248" s="12"/>
      <c r="FZ248" s="12"/>
      <c r="GB248" s="13"/>
    </row>
    <row r="249" customFormat="false" ht="15" hidden="false" customHeight="false" outlineLevel="0" collapsed="false">
      <c r="FV249" s="35" t="n">
        <f aca="false">FV261-1</f>
        <v>1963</v>
      </c>
      <c r="FW249" s="35" t="n">
        <v>5.97966985112847E-011</v>
      </c>
      <c r="FX249" s="35" t="n">
        <f aca="false">FW249*100/204.803696158069</f>
        <v>2.91970797563796E-011</v>
      </c>
      <c r="FY249" s="35"/>
      <c r="FZ249" s="35"/>
      <c r="GB249" s="13"/>
    </row>
    <row r="250" customFormat="false" ht="15" hidden="false" customHeight="false" outlineLevel="0" collapsed="false">
      <c r="FV250" s="57" t="n">
        <f aca="false">FV262-1</f>
        <v>1963</v>
      </c>
      <c r="FW250" s="57" t="n">
        <v>6.07222082790073E-011</v>
      </c>
      <c r="FX250" s="57" t="n">
        <f aca="false">FW250*100/204.803696158069</f>
        <v>2.96489806669023E-011</v>
      </c>
      <c r="FY250" s="57"/>
      <c r="FZ250" s="57"/>
      <c r="GB250" s="13"/>
    </row>
    <row r="251" customFormat="false" ht="15" hidden="false" customHeight="false" outlineLevel="0" collapsed="false">
      <c r="FV251" s="12" t="n">
        <f aca="false">FV263-1</f>
        <v>1963</v>
      </c>
      <c r="FW251" s="12" t="n">
        <v>6.2606329662114E-011</v>
      </c>
      <c r="FX251" s="12" t="n">
        <f aca="false">FW251*100/204.803696158069</f>
        <v>3.05689452078023E-011</v>
      </c>
      <c r="FY251" s="12"/>
      <c r="FZ251" s="12"/>
      <c r="GB251" s="13"/>
    </row>
    <row r="252" customFormat="false" ht="15" hidden="false" customHeight="false" outlineLevel="0" collapsed="false">
      <c r="FV252" s="35" t="n">
        <f aca="false">FV264-1</f>
        <v>1963</v>
      </c>
      <c r="FW252" s="35" t="n">
        <v>6.41929817385334E-011</v>
      </c>
      <c r="FX252" s="35" t="n">
        <f aca="false">FW252*100/204.803696158069</f>
        <v>3.1343663685146E-011</v>
      </c>
      <c r="FY252" s="35"/>
      <c r="FZ252" s="35"/>
      <c r="GB252" s="13"/>
    </row>
    <row r="253" customFormat="false" ht="15" hidden="false" customHeight="false" outlineLevel="0" collapsed="false">
      <c r="FV253" s="57" t="n">
        <f aca="false">FV265-1</f>
        <v>1963</v>
      </c>
      <c r="FW253" s="57" t="n">
        <v>6.97463385597126E-011</v>
      </c>
      <c r="FX253" s="57" t="n">
        <f aca="false">FW253*100/204.803696158069</f>
        <v>3.40552147583713E-011</v>
      </c>
      <c r="FY253" s="57"/>
      <c r="FZ253" s="57"/>
      <c r="GB253" s="13"/>
    </row>
    <row r="254" customFormat="false" ht="15" hidden="false" customHeight="false" outlineLevel="0" collapsed="false">
      <c r="FV254" s="12" t="n">
        <f aca="false">FV266-1</f>
        <v>1964</v>
      </c>
      <c r="FW254" s="12" t="n">
        <v>6.9415618297942E-011</v>
      </c>
      <c r="FX254" s="12" t="n">
        <f aca="false">FW254*100/204.803696158069</f>
        <v>3.38937331699163E-011</v>
      </c>
      <c r="FY254" s="12"/>
      <c r="FZ254" s="12"/>
      <c r="GB254" s="13"/>
    </row>
    <row r="255" customFormat="false" ht="15" hidden="false" customHeight="false" outlineLevel="0" collapsed="false">
      <c r="FV255" s="35" t="n">
        <f aca="false">FV267-1</f>
        <v>1964</v>
      </c>
      <c r="FW255" s="35" t="n">
        <v>6.88867342724689E-011</v>
      </c>
      <c r="FX255" s="35" t="n">
        <f aca="false">FW255*100/204.803696158069</f>
        <v>3.36354936774684E-011</v>
      </c>
      <c r="FY255" s="35"/>
      <c r="FZ255" s="35"/>
      <c r="GB255" s="13"/>
    </row>
    <row r="256" customFormat="false" ht="15" hidden="false" customHeight="false" outlineLevel="0" collapsed="false">
      <c r="FV256" s="57" t="n">
        <f aca="false">FV268-1</f>
        <v>1964</v>
      </c>
      <c r="FW256" s="57" t="n">
        <v>6.86884214013442E-011</v>
      </c>
      <c r="FX256" s="57" t="n">
        <f aca="false">FW256*100/204.803696158069</f>
        <v>3.3538662968431E-011</v>
      </c>
      <c r="FY256" s="57"/>
      <c r="FZ256" s="57"/>
      <c r="GB256" s="13"/>
    </row>
    <row r="257" customFormat="false" ht="15" hidden="false" customHeight="false" outlineLevel="0" collapsed="false">
      <c r="FV257" s="12" t="n">
        <f aca="false">FV269-1</f>
        <v>1964</v>
      </c>
      <c r="FW257" s="12" t="n">
        <v>7.13328415287099E-011</v>
      </c>
      <c r="FX257" s="12" t="n">
        <f aca="false">FW257*100/204.803696158069</f>
        <v>3.48298604306705E-011</v>
      </c>
      <c r="FY257" s="12"/>
      <c r="FZ257" s="12"/>
      <c r="GB257" s="13"/>
    </row>
    <row r="258" customFormat="false" ht="15" hidden="false" customHeight="false" outlineLevel="0" collapsed="false">
      <c r="FV258" s="35" t="n">
        <f aca="false">FV270-1</f>
        <v>1964</v>
      </c>
      <c r="FW258" s="35" t="n">
        <v>7.14321470716941E-011</v>
      </c>
      <c r="FX258" s="35" t="n">
        <f aca="false">FW258*100/204.803696158069</f>
        <v>3.48783485902336E-011</v>
      </c>
      <c r="FY258" s="35"/>
      <c r="FZ258" s="35"/>
      <c r="GB258" s="13"/>
    </row>
    <row r="259" customFormat="false" ht="15" hidden="false" customHeight="false" outlineLevel="0" collapsed="false">
      <c r="FV259" s="57" t="n">
        <f aca="false">FV271-1</f>
        <v>1964</v>
      </c>
      <c r="FW259" s="57" t="n">
        <v>7.24237114273177E-011</v>
      </c>
      <c r="FX259" s="57" t="n">
        <f aca="false">FW259*100/204.803696158069</f>
        <v>3.53625021354207E-011</v>
      </c>
      <c r="FY259" s="57"/>
      <c r="FZ259" s="57"/>
      <c r="GB259" s="13"/>
    </row>
    <row r="260" customFormat="false" ht="15" hidden="false" customHeight="false" outlineLevel="0" collapsed="false">
      <c r="FV260" s="12" t="n">
        <f aca="false">FV272-1</f>
        <v>1964</v>
      </c>
      <c r="FW260" s="12" t="n">
        <v>7.26882279937656E-011</v>
      </c>
      <c r="FX260" s="12" t="n">
        <f aca="false">FW260*100/204.803696158069</f>
        <v>3.5491658284167E-011</v>
      </c>
      <c r="FY260" s="12"/>
      <c r="FZ260" s="12"/>
      <c r="GB260" s="13"/>
    </row>
    <row r="261" customFormat="false" ht="15" hidden="false" customHeight="false" outlineLevel="0" collapsed="false">
      <c r="FV261" s="35" t="n">
        <f aca="false">FV273-1</f>
        <v>1964</v>
      </c>
      <c r="FW261" s="35" t="n">
        <v>7.23245549917556E-011</v>
      </c>
      <c r="FX261" s="35" t="n">
        <f aca="false">FW261*100/204.803696158069</f>
        <v>3.53140867809021E-011</v>
      </c>
      <c r="FY261" s="35"/>
      <c r="FZ261" s="35"/>
      <c r="GB261" s="13"/>
    </row>
    <row r="262" customFormat="false" ht="15" hidden="false" customHeight="false" outlineLevel="0" collapsed="false">
      <c r="FV262" s="57" t="n">
        <f aca="false">FV274-1</f>
        <v>1964</v>
      </c>
      <c r="FW262" s="57" t="n">
        <v>7.31179555836761E-011</v>
      </c>
      <c r="FX262" s="57" t="n">
        <f aca="false">FW262*100/204.803696158069</f>
        <v>3.57014824220961E-011</v>
      </c>
      <c r="FY262" s="57"/>
      <c r="FZ262" s="57"/>
      <c r="GB262" s="13"/>
    </row>
    <row r="263" customFormat="false" ht="15" hidden="false" customHeight="false" outlineLevel="0" collapsed="false">
      <c r="FV263" s="12" t="n">
        <f aca="false">FV275-1</f>
        <v>1964</v>
      </c>
      <c r="FW263" s="12" t="n">
        <v>7.59936413224064E-011</v>
      </c>
      <c r="FX263" s="12" t="n">
        <f aca="false">FW263*100/204.803696158069</f>
        <v>3.71056005081832E-011</v>
      </c>
      <c r="FY263" s="12"/>
      <c r="FZ263" s="12"/>
      <c r="GB263" s="13"/>
    </row>
    <row r="264" customFormat="false" ht="15" hidden="false" customHeight="false" outlineLevel="0" collapsed="false">
      <c r="FV264" s="35" t="n">
        <f aca="false">FV276-1</f>
        <v>1964</v>
      </c>
      <c r="FW264" s="35" t="n">
        <v>7.6853096502228E-011</v>
      </c>
      <c r="FX264" s="35" t="n">
        <f aca="false">FW264*100/204.803696158069</f>
        <v>3.75252487840416E-011</v>
      </c>
      <c r="FY264" s="35"/>
      <c r="FZ264" s="35"/>
      <c r="GB264" s="13"/>
    </row>
    <row r="265" customFormat="false" ht="15" hidden="false" customHeight="false" outlineLevel="0" collapsed="false">
      <c r="FV265" s="57" t="n">
        <f aca="false">FV277-1</f>
        <v>1964</v>
      </c>
      <c r="FW265" s="57" t="n">
        <v>8.23733514757456E-011</v>
      </c>
      <c r="FX265" s="57" t="n">
        <f aca="false">FW265*100/204.803696158069</f>
        <v>4.02206371374124E-011</v>
      </c>
      <c r="FY265" s="57"/>
      <c r="FZ265" s="57"/>
      <c r="GB265" s="13"/>
    </row>
    <row r="266" customFormat="false" ht="15" hidden="false" customHeight="false" outlineLevel="0" collapsed="false">
      <c r="FV266" s="12" t="n">
        <f aca="false">FV278-1</f>
        <v>1965</v>
      </c>
      <c r="FW266" s="12" t="n">
        <v>7.93321564987084E-011</v>
      </c>
      <c r="FX266" s="12" t="n">
        <f aca="false">FW266*100/204.803696158069</f>
        <v>3.87357054520536E-011</v>
      </c>
      <c r="FY266" s="12"/>
      <c r="FZ266" s="12"/>
      <c r="GB266" s="13"/>
    </row>
    <row r="267" customFormat="false" ht="15" hidden="false" customHeight="false" outlineLevel="0" collapsed="false">
      <c r="FV267" s="35" t="n">
        <f aca="false">FV279-1</f>
        <v>1965</v>
      </c>
      <c r="FW267" s="35" t="n">
        <v>8.31666029602445E-011</v>
      </c>
      <c r="FX267" s="35" t="n">
        <f aca="false">FW267*100/204.803696158069</f>
        <v>4.06079599735622E-011</v>
      </c>
      <c r="FY267" s="35"/>
      <c r="FZ267" s="35"/>
      <c r="GB267" s="13"/>
    </row>
    <row r="268" customFormat="false" ht="15" hidden="false" customHeight="false" outlineLevel="0" collapsed="false">
      <c r="FV268" s="57" t="n">
        <f aca="false">FV280-1</f>
        <v>1965</v>
      </c>
      <c r="FW268" s="57" t="n">
        <v>8.51829826265744E-011</v>
      </c>
      <c r="FX268" s="57" t="n">
        <f aca="false">FW268*100/204.803696158069</f>
        <v>4.15925025888349E-011</v>
      </c>
      <c r="FY268" s="57"/>
      <c r="FZ268" s="57"/>
      <c r="GB268" s="13"/>
    </row>
    <row r="269" customFormat="false" ht="15" hidden="false" customHeight="false" outlineLevel="0" collapsed="false">
      <c r="FV269" s="12" t="n">
        <f aca="false">FV281-1</f>
        <v>1965</v>
      </c>
      <c r="FW269" s="12" t="n">
        <v>8.60755396540575E-011</v>
      </c>
      <c r="FX269" s="12" t="n">
        <f aca="false">FW269*100/204.803696158069</f>
        <v>4.20283135845477E-011</v>
      </c>
      <c r="FY269" s="12"/>
      <c r="FZ269" s="12"/>
      <c r="GB269" s="13"/>
    </row>
    <row r="270" customFormat="false" ht="15" hidden="false" customHeight="false" outlineLevel="0" collapsed="false">
      <c r="FV270" s="35" t="n">
        <f aca="false">FV282-1</f>
        <v>1965</v>
      </c>
      <c r="FW270" s="35" t="n">
        <v>8.79265591895027E-011</v>
      </c>
      <c r="FX270" s="35" t="n">
        <f aca="false">FW270*100/204.803696158069</f>
        <v>4.29321154055933E-011</v>
      </c>
      <c r="FY270" s="35"/>
      <c r="FZ270" s="35"/>
      <c r="GB270" s="13"/>
    </row>
    <row r="271" customFormat="false" ht="15" hidden="false" customHeight="false" outlineLevel="0" collapsed="false">
      <c r="FV271" s="57" t="n">
        <f aca="false">FV283-1</f>
        <v>1965</v>
      </c>
      <c r="FW271" s="57" t="n">
        <v>9.14635363443514E-011</v>
      </c>
      <c r="FX271" s="57" t="n">
        <f aca="false">FW271*100/204.803696158069</f>
        <v>4.46591238635455E-011</v>
      </c>
      <c r="FY271" s="57"/>
      <c r="FZ271" s="57"/>
      <c r="GB271" s="13"/>
    </row>
    <row r="272" customFormat="false" ht="15" hidden="false" customHeight="false" outlineLevel="0" collapsed="false">
      <c r="FV272" s="12" t="n">
        <f aca="false">FV284-1</f>
        <v>1965</v>
      </c>
      <c r="FW272" s="12" t="n">
        <v>9.54631938293507E-011</v>
      </c>
      <c r="FX272" s="12" t="n">
        <f aca="false">FW272*100/204.803696158069</f>
        <v>4.66120463742371E-011</v>
      </c>
      <c r="FY272" s="12"/>
      <c r="FZ272" s="12"/>
      <c r="GB272" s="13"/>
    </row>
    <row r="273" customFormat="false" ht="15" hidden="false" customHeight="false" outlineLevel="0" collapsed="false">
      <c r="FV273" s="35" t="n">
        <f aca="false">FV285-1</f>
        <v>1965</v>
      </c>
      <c r="FW273" s="35" t="n">
        <v>9.75787299312432E-011</v>
      </c>
      <c r="FX273" s="35" t="n">
        <f aca="false">FW273*100/204.803696158069</f>
        <v>4.76450043440286E-011</v>
      </c>
      <c r="FY273" s="35"/>
      <c r="FZ273" s="35"/>
      <c r="GB273" s="13"/>
    </row>
    <row r="274" customFormat="false" ht="15" hidden="false" customHeight="false" outlineLevel="0" collapsed="false">
      <c r="FV274" s="57" t="n">
        <f aca="false">FV286-1</f>
        <v>1965</v>
      </c>
      <c r="FW274" s="57" t="n">
        <v>9.90331237244389E-011</v>
      </c>
      <c r="FX274" s="57" t="n">
        <f aca="false">FW274*100/204.803696158069</f>
        <v>4.83551447469993E-011</v>
      </c>
      <c r="FY274" s="57"/>
      <c r="FZ274" s="57"/>
      <c r="GB274" s="13"/>
    </row>
    <row r="275" customFormat="false" ht="15" hidden="false" customHeight="false" outlineLevel="0" collapsed="false">
      <c r="FV275" s="12" t="n">
        <f aca="false">FV287-1</f>
        <v>1965</v>
      </c>
      <c r="FW275" s="12" t="n">
        <v>1.01578387416242E-010</v>
      </c>
      <c r="FX275" s="12" t="n">
        <f aca="false">FW275*100/204.803696158069</f>
        <v>4.959792685472E-011</v>
      </c>
      <c r="FY275" s="12"/>
      <c r="FZ275" s="12"/>
      <c r="GB275" s="13"/>
    </row>
    <row r="276" customFormat="false" ht="15" hidden="false" customHeight="false" outlineLevel="0" collapsed="false">
      <c r="FV276" s="35" t="n">
        <f aca="false">FV288-1</f>
        <v>1965</v>
      </c>
      <c r="FW276" s="35" t="n">
        <v>1.05247473746893E-010</v>
      </c>
      <c r="FX276" s="35" t="n">
        <f aca="false">FW276*100/204.803696158069</f>
        <v>5.13894405820011E-011</v>
      </c>
      <c r="FY276" s="35"/>
      <c r="FZ276" s="35"/>
      <c r="GB276" s="13"/>
    </row>
    <row r="277" customFormat="false" ht="15" hidden="false" customHeight="false" outlineLevel="0" collapsed="false">
      <c r="FV277" s="57" t="n">
        <f aca="false">FV289-1</f>
        <v>1965</v>
      </c>
      <c r="FW277" s="57" t="n">
        <v>1.13841727330266E-010</v>
      </c>
      <c r="FX277" s="57" t="n">
        <f aca="false">FW277*100/204.803696158069</f>
        <v>5.55857777304967E-011</v>
      </c>
      <c r="FY277" s="57"/>
      <c r="FZ277" s="57"/>
      <c r="GB277" s="13"/>
    </row>
    <row r="278" customFormat="false" ht="15" hidden="false" customHeight="false" outlineLevel="0" collapsed="false">
      <c r="FV278" s="12" t="n">
        <f aca="false">FV290-1</f>
        <v>1966</v>
      </c>
      <c r="FW278" s="12" t="n">
        <v>1.11263510898223E-010</v>
      </c>
      <c r="FX278" s="12" t="n">
        <f aca="false">FW278*100/204.803696158069</f>
        <v>5.43269057079658E-011</v>
      </c>
      <c r="FY278" s="12"/>
      <c r="FZ278" s="12"/>
      <c r="GB278" s="13"/>
    </row>
    <row r="279" customFormat="false" ht="15" hidden="false" customHeight="false" outlineLevel="0" collapsed="false">
      <c r="FV279" s="35" t="n">
        <f aca="false">FV291-1</f>
        <v>1966</v>
      </c>
      <c r="FW279" s="35" t="n">
        <v>1.13709618154464E-010</v>
      </c>
      <c r="FX279" s="35" t="n">
        <f aca="false">FW279*100/204.803696158069</f>
        <v>5.55212724611679E-011</v>
      </c>
      <c r="FY279" s="35"/>
      <c r="FZ279" s="35"/>
      <c r="GB279" s="13"/>
    </row>
    <row r="280" customFormat="false" ht="15" hidden="false" customHeight="false" outlineLevel="0" collapsed="false">
      <c r="FV280" s="57" t="n">
        <f aca="false">FV292-1</f>
        <v>1966</v>
      </c>
      <c r="FW280" s="57" t="n">
        <v>1.16188678150944E-010</v>
      </c>
      <c r="FX280" s="57" t="n">
        <f aca="false">FW280*100/204.803696158069</f>
        <v>5.67317291291798E-011</v>
      </c>
      <c r="FY280" s="57"/>
      <c r="FZ280" s="57"/>
      <c r="GB280" s="13"/>
    </row>
    <row r="281" customFormat="false" ht="15" hidden="false" customHeight="false" outlineLevel="0" collapsed="false">
      <c r="FV281" s="12" t="n">
        <f aca="false">FV293-1</f>
        <v>1966</v>
      </c>
      <c r="FW281" s="12" t="n">
        <v>1.18601832666946E-010</v>
      </c>
      <c r="FX281" s="12" t="n">
        <f aca="false">FW281*100/204.803696158069</f>
        <v>5.79100059675721E-011</v>
      </c>
      <c r="FY281" s="12"/>
      <c r="FZ281" s="12"/>
      <c r="GB281" s="13"/>
    </row>
    <row r="282" customFormat="false" ht="15" hidden="false" customHeight="false" outlineLevel="0" collapsed="false">
      <c r="FV282" s="35" t="n">
        <f aca="false">FV294-1</f>
        <v>1966</v>
      </c>
      <c r="FW282" s="35" t="n">
        <v>1.19824811741356E-010</v>
      </c>
      <c r="FX282" s="35" t="n">
        <f aca="false">FW282*100/204.803696158069</f>
        <v>5.85071529416512E-011</v>
      </c>
      <c r="FY282" s="35"/>
      <c r="FZ282" s="35"/>
      <c r="GB282" s="13"/>
    </row>
    <row r="283" customFormat="false" ht="15" hidden="false" customHeight="false" outlineLevel="0" collapsed="false">
      <c r="FV283" s="57" t="n">
        <f aca="false">FV295-1</f>
        <v>1966</v>
      </c>
      <c r="FW283" s="57" t="n">
        <v>1.2084947794464E-010</v>
      </c>
      <c r="FX283" s="57" t="n">
        <f aca="false">FW283*100/204.803696158069</f>
        <v>5.90074692066922E-011</v>
      </c>
      <c r="FY283" s="57"/>
      <c r="FZ283" s="57"/>
      <c r="GB283" s="13"/>
    </row>
    <row r="284" customFormat="false" ht="15" hidden="false" customHeight="false" outlineLevel="0" collapsed="false">
      <c r="FV284" s="12" t="n">
        <f aca="false">FV296-1</f>
        <v>1966</v>
      </c>
      <c r="FW284" s="12" t="n">
        <v>1.22766701175409E-010</v>
      </c>
      <c r="FX284" s="12" t="n">
        <f aca="false">FW284*100/204.803696158069</f>
        <v>5.9943596467447E-011</v>
      </c>
      <c r="FY284" s="12"/>
      <c r="FZ284" s="12"/>
      <c r="GB284" s="13"/>
    </row>
    <row r="285" customFormat="false" ht="15" hidden="false" customHeight="false" outlineLevel="0" collapsed="false">
      <c r="FV285" s="35" t="n">
        <f aca="false">FV297-1</f>
        <v>1966</v>
      </c>
      <c r="FW285" s="35" t="n">
        <v>1.24187993120943E-010</v>
      </c>
      <c r="FX285" s="35" t="n">
        <f aca="false">FW285*100/204.803696158069</f>
        <v>6.06375741505631E-011</v>
      </c>
      <c r="FY285" s="35"/>
      <c r="FZ285" s="35"/>
      <c r="GB285" s="13"/>
    </row>
    <row r="286" customFormat="false" ht="15" hidden="false" customHeight="false" outlineLevel="0" collapsed="false">
      <c r="FV286" s="57" t="n">
        <f aca="false">FV298-1</f>
        <v>1966</v>
      </c>
      <c r="FW286" s="57" t="n">
        <v>1.26072263611471E-010</v>
      </c>
      <c r="FX286" s="57" t="n">
        <f aca="false">FW286*100/204.803696158069</f>
        <v>6.15576114965071E-011</v>
      </c>
      <c r="FY286" s="57"/>
      <c r="FZ286" s="57"/>
      <c r="GB286" s="13"/>
    </row>
    <row r="287" customFormat="false" ht="15" hidden="false" customHeight="false" outlineLevel="0" collapsed="false">
      <c r="FV287" s="12" t="n">
        <f aca="false">FV299-1</f>
        <v>1966</v>
      </c>
      <c r="FW287" s="12" t="n">
        <v>1.30105022944132E-010</v>
      </c>
      <c r="FX287" s="12" t="n">
        <f aca="false">FW287*100/204.803696158069</f>
        <v>6.35266967270532E-011</v>
      </c>
      <c r="FY287" s="12"/>
      <c r="FZ287" s="12"/>
      <c r="GB287" s="13"/>
    </row>
    <row r="288" customFormat="false" ht="15" hidden="false" customHeight="false" outlineLevel="0" collapsed="false">
      <c r="FV288" s="35" t="n">
        <f aca="false">FV300-1</f>
        <v>1966</v>
      </c>
      <c r="FW288" s="35" t="n">
        <v>1.33146068813747E-010</v>
      </c>
      <c r="FX288" s="35" t="n">
        <f aca="false">FW288*100/204.803696158069</f>
        <v>6.50115556073675E-011</v>
      </c>
      <c r="FY288" s="35"/>
      <c r="FZ288" s="35"/>
      <c r="GB288" s="13"/>
    </row>
    <row r="289" customFormat="false" ht="15" hidden="false" customHeight="false" outlineLevel="0" collapsed="false">
      <c r="FV289" s="57" t="n">
        <f aca="false">FV301-1</f>
        <v>1966</v>
      </c>
      <c r="FW289" s="57" t="n">
        <v>1.47921570571912E-010</v>
      </c>
      <c r="FX289" s="57" t="n">
        <f aca="false">FW289*100/204.803696158069</f>
        <v>7.22260258710102E-011</v>
      </c>
      <c r="FY289" s="57"/>
      <c r="FZ289" s="57"/>
      <c r="GB289" s="13"/>
    </row>
    <row r="290" customFormat="false" ht="15" hidden="false" customHeight="false" outlineLevel="0" collapsed="false">
      <c r="FV290" s="12" t="n">
        <f aca="false">FV302-1</f>
        <v>1967</v>
      </c>
      <c r="FW290" s="12" t="n">
        <v>1.40979576330594E-010</v>
      </c>
      <c r="FX290" s="12" t="n">
        <f aca="false">FW290*100/204.803696158069</f>
        <v>6.88364414193897E-011</v>
      </c>
      <c r="FY290" s="12"/>
      <c r="FZ290" s="12"/>
      <c r="GB290" s="13"/>
    </row>
    <row r="291" customFormat="false" ht="15" hidden="false" customHeight="false" outlineLevel="0" collapsed="false">
      <c r="FV291" s="35" t="n">
        <f aca="false">FV303-1</f>
        <v>1967</v>
      </c>
      <c r="FW291" s="35" t="n">
        <v>1.43988564104501E-010</v>
      </c>
      <c r="FX291" s="35" t="n">
        <f aca="false">FW291*100/204.803696158069</f>
        <v>7.03056472151604E-011</v>
      </c>
      <c r="FY291" s="35"/>
      <c r="FZ291" s="35"/>
      <c r="GB291" s="13"/>
    </row>
    <row r="292" customFormat="false" ht="15" hidden="false" customHeight="false" outlineLevel="0" collapsed="false">
      <c r="FV292" s="57" t="n">
        <f aca="false">FV304-1</f>
        <v>1967</v>
      </c>
      <c r="FW292" s="57" t="n">
        <v>1.47161570042497E-010</v>
      </c>
      <c r="FX292" s="57" t="n">
        <f aca="false">FW292*100/204.803696158069</f>
        <v>7.18549385597595E-011</v>
      </c>
      <c r="FY292" s="57"/>
      <c r="FZ292" s="57"/>
      <c r="GB292" s="13"/>
    </row>
    <row r="293" customFormat="false" ht="15" hidden="false" customHeight="false" outlineLevel="0" collapsed="false">
      <c r="FV293" s="12" t="n">
        <f aca="false">FV305-1</f>
        <v>1967</v>
      </c>
      <c r="FW293" s="12" t="n">
        <v>1.48946385882619E-010</v>
      </c>
      <c r="FX293" s="12" t="n">
        <f aca="false">FW293*100/204.803696158069</f>
        <v>7.27264149410961E-011</v>
      </c>
      <c r="FY293" s="12"/>
      <c r="FZ293" s="12"/>
      <c r="GB293" s="13"/>
    </row>
    <row r="294" customFormat="false" ht="15" hidden="false" customHeight="false" outlineLevel="0" collapsed="false">
      <c r="FV294" s="35" t="n">
        <f aca="false">FV306-1</f>
        <v>1967</v>
      </c>
      <c r="FW294" s="35" t="n">
        <v>1.5036737961331E-010</v>
      </c>
      <c r="FX294" s="35" t="n">
        <f aca="false">FW294*100/204.803696158069</f>
        <v>7.34202470141239E-011</v>
      </c>
      <c r="FY294" s="35"/>
      <c r="FZ294" s="35"/>
      <c r="GB294" s="13"/>
    </row>
    <row r="295" customFormat="false" ht="15" hidden="false" customHeight="false" outlineLevel="0" collapsed="false">
      <c r="FV295" s="57" t="n">
        <f aca="false">FV307-1</f>
        <v>1967</v>
      </c>
      <c r="FW295" s="57" t="n">
        <v>1.56913195434643E-010</v>
      </c>
      <c r="FX295" s="57" t="n">
        <f aca="false">FW295*100/204.803696158069</f>
        <v>7.66163884628021E-011</v>
      </c>
      <c r="FY295" s="57"/>
      <c r="FZ295" s="57"/>
      <c r="GB295" s="13"/>
    </row>
    <row r="296" customFormat="false" ht="15" hidden="false" customHeight="false" outlineLevel="0" collapsed="false">
      <c r="FV296" s="12" t="n">
        <f aca="false">FV308-1</f>
        <v>1967</v>
      </c>
      <c r="FW296" s="12" t="n">
        <v>1.64747299381179E-010</v>
      </c>
      <c r="FX296" s="12" t="n">
        <f aca="false">FW296*100/204.803696158069</f>
        <v>8.04415654950025E-011</v>
      </c>
      <c r="FY296" s="12"/>
      <c r="FZ296" s="12"/>
      <c r="GB296" s="13"/>
    </row>
    <row r="297" customFormat="false" ht="15" hidden="false" customHeight="false" outlineLevel="0" collapsed="false">
      <c r="FV297" s="35" t="n">
        <f aca="false">FV309-1</f>
        <v>1967</v>
      </c>
      <c r="FW297" s="35" t="n">
        <v>1.65307943287516E-010</v>
      </c>
      <c r="FX297" s="35" t="n">
        <f aca="false">FW297*100/204.803696158069</f>
        <v>8.0715312461905E-011</v>
      </c>
      <c r="FY297" s="35"/>
      <c r="FZ297" s="35"/>
      <c r="GB297" s="13"/>
    </row>
    <row r="298" customFormat="false" ht="15" hidden="false" customHeight="false" outlineLevel="0" collapsed="false">
      <c r="FV298" s="57" t="n">
        <f aca="false">FV310-1</f>
        <v>1967</v>
      </c>
      <c r="FW298" s="57" t="n">
        <v>1.66068391139197E-010</v>
      </c>
      <c r="FX298" s="57" t="n">
        <f aca="false">FW298*100/204.803696158069</f>
        <v>8.10866181882891E-011</v>
      </c>
      <c r="FY298" s="57"/>
      <c r="FZ298" s="57"/>
      <c r="GB298" s="13"/>
    </row>
    <row r="299" customFormat="false" ht="15" hidden="false" customHeight="false" outlineLevel="0" collapsed="false">
      <c r="FV299" s="12" t="n">
        <f aca="false">FV311-1</f>
        <v>1967</v>
      </c>
      <c r="FW299" s="12" t="n">
        <v>1.70829391120409E-010</v>
      </c>
      <c r="FX299" s="12" t="n">
        <f aca="false">FW299*100/204.803696158069</f>
        <v>8.34112832556311E-011</v>
      </c>
      <c r="FY299" s="12"/>
      <c r="FZ299" s="12"/>
      <c r="GB299" s="13"/>
    </row>
    <row r="300" customFormat="false" ht="15" hidden="false" customHeight="false" outlineLevel="0" collapsed="false">
      <c r="FV300" s="35" t="n">
        <f aca="false">FV312-1</f>
        <v>1967</v>
      </c>
      <c r="FW300" s="35" t="n">
        <v>1.74762844910086E-010</v>
      </c>
      <c r="FX300" s="35" t="n">
        <f aca="false">FW300*100/204.803696158069</f>
        <v>8.53318803266142E-011</v>
      </c>
      <c r="FY300" s="35"/>
      <c r="FZ300" s="35"/>
      <c r="GB300" s="13"/>
    </row>
    <row r="301" customFormat="false" ht="15" hidden="false" customHeight="false" outlineLevel="0" collapsed="false">
      <c r="FV301" s="57" t="n">
        <f aca="false">FV313-1</f>
        <v>1967</v>
      </c>
      <c r="FW301" s="57" t="n">
        <v>1.88380825752054E-010</v>
      </c>
      <c r="FX301" s="57" t="n">
        <f aca="false">FW301*100/204.803696158069</f>
        <v>9.19811650306645E-011</v>
      </c>
      <c r="FY301" s="57"/>
      <c r="FZ301" s="57"/>
      <c r="GB301" s="13"/>
    </row>
    <row r="302" customFormat="false" ht="15" hidden="false" customHeight="false" outlineLevel="0" collapsed="false">
      <c r="FV302" s="12" t="n">
        <f aca="false">FV314-1</f>
        <v>1968</v>
      </c>
      <c r="FW302" s="12" t="n">
        <v>1.81902108270574E-010</v>
      </c>
      <c r="FX302" s="12" t="n">
        <f aca="false">FW302*100/204.803696158069</f>
        <v>8.88177858519607E-011</v>
      </c>
      <c r="FY302" s="12"/>
      <c r="FZ302" s="12"/>
      <c r="GB302" s="13"/>
    </row>
    <row r="303" customFormat="false" ht="15" hidden="false" customHeight="false" outlineLevel="0" collapsed="false">
      <c r="FV303" s="35" t="n">
        <f aca="false">FV315-1</f>
        <v>1968</v>
      </c>
      <c r="FW303" s="35" t="n">
        <v>1.83686924110697E-010</v>
      </c>
      <c r="FX303" s="35" t="n">
        <f aca="false">FW303*100/204.803696158069</f>
        <v>8.96892622332978E-011</v>
      </c>
      <c r="FY303" s="35"/>
      <c r="FZ303" s="35"/>
      <c r="GB303" s="13"/>
    </row>
    <row r="304" customFormat="false" ht="15" hidden="false" customHeight="false" outlineLevel="0" collapsed="false">
      <c r="FV304" s="57" t="n">
        <f aca="false">FV316-1</f>
        <v>1968</v>
      </c>
      <c r="FW304" s="57" t="n">
        <v>1.82497046883949E-010</v>
      </c>
      <c r="FX304" s="57" t="n">
        <f aca="false">FW304*100/204.803696158069</f>
        <v>8.91082779790734E-011</v>
      </c>
      <c r="FY304" s="57"/>
      <c r="FZ304" s="57"/>
      <c r="GB304" s="13"/>
    </row>
    <row r="305" customFormat="false" ht="15" hidden="false" customHeight="false" outlineLevel="0" collapsed="false">
      <c r="FV305" s="12" t="n">
        <f aca="false">FV317-1</f>
        <v>1968</v>
      </c>
      <c r="FW305" s="12" t="n">
        <v>1.81736599032267E-010</v>
      </c>
      <c r="FX305" s="12" t="n">
        <f aca="false">FW305*100/204.803696158069</f>
        <v>8.87369722526889E-011</v>
      </c>
      <c r="FY305" s="12"/>
      <c r="FZ305" s="12"/>
      <c r="GB305" s="13"/>
    </row>
    <row r="306" customFormat="false" ht="15" hidden="false" customHeight="false" outlineLevel="0" collapsed="false">
      <c r="FV306" s="35" t="n">
        <f aca="false">FV318-1</f>
        <v>1968</v>
      </c>
      <c r="FW306" s="35" t="n">
        <v>1.81934911903392E-010</v>
      </c>
      <c r="FX306" s="35" t="n">
        <f aca="false">FW306*100/204.803696158069</f>
        <v>8.88338029617265E-011</v>
      </c>
      <c r="GB306" s="13"/>
    </row>
    <row r="307" customFormat="false" ht="15" hidden="false" customHeight="false" outlineLevel="0" collapsed="false">
      <c r="FV307" s="57" t="n">
        <f aca="false">FV319-1</f>
        <v>1968</v>
      </c>
      <c r="FW307" s="57" t="n">
        <v>1.82565636298022E-010</v>
      </c>
      <c r="FX307" s="57" t="n">
        <f aca="false">FW307*100/204.803696158069</f>
        <v>8.91417682994923E-011</v>
      </c>
      <c r="FY307" s="57" t="n">
        <v>1.70887154468975E-010</v>
      </c>
      <c r="FZ307" s="57"/>
      <c r="GB307" s="13"/>
    </row>
    <row r="308" customFormat="false" ht="15" hidden="false" customHeight="false" outlineLevel="0" collapsed="false">
      <c r="FV308" s="12" t="n">
        <f aca="false">FV320-1</f>
        <v>1968</v>
      </c>
      <c r="FW308" s="12" t="n">
        <v>1.82464243251131E-010</v>
      </c>
      <c r="FX308" s="12" t="n">
        <f aca="false">FW308*100/204.803696158069</f>
        <v>8.90922608693077E-011</v>
      </c>
      <c r="FY308" s="12" t="n">
        <v>1.70887154468975E-010</v>
      </c>
      <c r="FZ308" s="12"/>
      <c r="GB308" s="13"/>
    </row>
    <row r="309" customFormat="false" ht="15" hidden="false" customHeight="false" outlineLevel="0" collapsed="false">
      <c r="FV309" s="35" t="n">
        <f aca="false">FV321-1</f>
        <v>1968</v>
      </c>
      <c r="FW309" s="35" t="n">
        <v>1.82762458094927E-010</v>
      </c>
      <c r="FX309" s="35" t="n">
        <f aca="false">FW309*100/204.803696158069</f>
        <v>8.92378709580855E-011</v>
      </c>
      <c r="FY309" s="35" t="n">
        <v>1.70887154468975E-010</v>
      </c>
      <c r="FZ309" s="35"/>
      <c r="GB309" s="13"/>
    </row>
    <row r="310" customFormat="false" ht="15" hidden="false" customHeight="false" outlineLevel="0" collapsed="false">
      <c r="FV310" s="57" t="n">
        <f aca="false">FV322-1</f>
        <v>1968</v>
      </c>
      <c r="FW310" s="57" t="n">
        <v>1.85307721786731E-010</v>
      </c>
      <c r="FX310" s="57" t="n">
        <f aca="false">FW310*100/204.803696158069</f>
        <v>9.04806530658066E-011</v>
      </c>
      <c r="FY310" s="57" t="n">
        <v>1.70887154468975E-010</v>
      </c>
      <c r="FZ310" s="57"/>
      <c r="GB310" s="13"/>
    </row>
    <row r="311" customFormat="false" ht="15" hidden="false" customHeight="false" outlineLevel="0" collapsed="false">
      <c r="FV311" s="12" t="n">
        <f aca="false">FV323-1</f>
        <v>1968</v>
      </c>
      <c r="FW311" s="129" t="n">
        <v>1.88942960732611E-010</v>
      </c>
      <c r="FX311" s="129" t="n">
        <f aca="false">FW311*100/204.803696158069</f>
        <v>9.22556400480114E-011</v>
      </c>
      <c r="FY311" s="129" t="n">
        <v>1.70887154468975E-010</v>
      </c>
      <c r="FZ311" s="129"/>
      <c r="GB311" s="13"/>
    </row>
    <row r="312" customFormat="false" ht="15" hidden="false" customHeight="false" outlineLevel="0" collapsed="false">
      <c r="FV312" s="35" t="n">
        <f aca="false">FV324-1</f>
        <v>1968</v>
      </c>
      <c r="FW312" s="35" t="n">
        <v>1.89570702978802E-010</v>
      </c>
      <c r="FX312" s="35" t="n">
        <f aca="false">FW312*100/204.803696158069</f>
        <v>9.25621492848889E-011</v>
      </c>
      <c r="FY312" s="35" t="n">
        <v>1.70887154468975E-010</v>
      </c>
      <c r="FZ312" s="35"/>
      <c r="GB312" s="13"/>
    </row>
    <row r="313" customFormat="false" ht="15" hidden="false" customHeight="false" outlineLevel="0" collapsed="false">
      <c r="FV313" s="57" t="n">
        <f aca="false">FV325-1</f>
        <v>1968</v>
      </c>
      <c r="FW313" s="129" t="n">
        <v>2.06395984465803E-010</v>
      </c>
      <c r="FX313" s="129" t="n">
        <f aca="false">FW313*100/204.803696158069</f>
        <v>1.00777470493748E-010</v>
      </c>
      <c r="FY313" s="129" t="n">
        <v>1.70887154468975E-010</v>
      </c>
      <c r="FZ313" s="129"/>
      <c r="GB313" s="13"/>
    </row>
    <row r="314" customFormat="false" ht="15" hidden="false" customHeight="false" outlineLevel="0" collapsed="false">
      <c r="FV314" s="12" t="n">
        <f aca="false">FV326-1</f>
        <v>1969</v>
      </c>
      <c r="FW314" s="12" t="n">
        <v>1.96875475577599E-010</v>
      </c>
      <c r="FX314" s="12" t="n">
        <f aca="false">FW314*100/204.803696158069</f>
        <v>9.61288684095081E-011</v>
      </c>
      <c r="FY314" s="12" t="n">
        <v>1.70887154468975E-010</v>
      </c>
      <c r="FZ314" s="12"/>
      <c r="GB314" s="13"/>
    </row>
    <row r="315" customFormat="false" ht="15" hidden="false" customHeight="false" outlineLevel="0" collapsed="false">
      <c r="FV315" s="35" t="n">
        <f aca="false">FV327-1</f>
        <v>1969</v>
      </c>
      <c r="FW315" s="35" t="n">
        <v>1.94231800987342E-010</v>
      </c>
      <c r="FX315" s="35" t="n">
        <f aca="false">FW315*100/204.803696158069</f>
        <v>9.48380349724902E-011</v>
      </c>
      <c r="FY315" s="35" t="n">
        <v>1.70887154468975E-010</v>
      </c>
      <c r="FZ315" s="35"/>
      <c r="GB315" s="13"/>
    </row>
    <row r="316" customFormat="false" ht="15" hidden="false" customHeight="false" outlineLevel="0" collapsed="false">
      <c r="FV316" s="57" t="n">
        <f aca="false">FV328-1</f>
        <v>1969</v>
      </c>
      <c r="FW316" s="57" t="n">
        <v>1.96413242569714E-010</v>
      </c>
      <c r="FX316" s="57" t="n">
        <f aca="false">FW316*100/204.803696158069</f>
        <v>9.5903172771902E-011</v>
      </c>
      <c r="FY316" s="57" t="n">
        <v>1.70887154468975E-010</v>
      </c>
      <c r="FZ316" s="57"/>
      <c r="GB316" s="13"/>
    </row>
    <row r="317" customFormat="false" ht="15" hidden="false" customHeight="false" outlineLevel="0" collapsed="false">
      <c r="FV317" s="12" t="n">
        <f aca="false">FV329-1</f>
        <v>1969</v>
      </c>
      <c r="FW317" s="12" t="n">
        <v>1.96611555440839E-010</v>
      </c>
      <c r="FX317" s="12" t="n">
        <f aca="false">FW317*100/204.803696158069</f>
        <v>9.60000034809395E-011</v>
      </c>
      <c r="FY317" s="12" t="n">
        <v>1.84561552563027E-010</v>
      </c>
      <c r="FZ317" s="12"/>
      <c r="GB317" s="13"/>
    </row>
    <row r="318" customFormat="false" ht="15" hidden="false" customHeight="false" outlineLevel="0" collapsed="false">
      <c r="FV318" s="35" t="n">
        <f aca="false">FV330-1</f>
        <v>1969</v>
      </c>
      <c r="FW318" s="35" t="n">
        <v>1.93900782510728E-010</v>
      </c>
      <c r="FX318" s="35" t="n">
        <f aca="false">FW318*100/204.803696158069</f>
        <v>9.46764077739466E-011</v>
      </c>
      <c r="FY318" s="35" t="n">
        <v>1.84561552563027E-010</v>
      </c>
      <c r="FZ318" s="35"/>
      <c r="GB318" s="13"/>
    </row>
    <row r="319" customFormat="false" ht="15" hidden="false" customHeight="false" outlineLevel="0" collapsed="false">
      <c r="FV319" s="57" t="n">
        <f aca="false">FV331-1</f>
        <v>1969</v>
      </c>
      <c r="FW319" s="57" t="n">
        <v>1.9581830395634E-010</v>
      </c>
      <c r="FX319" s="57" t="n">
        <f aca="false">FW319*100/204.803696158069</f>
        <v>9.56126806447897E-011</v>
      </c>
      <c r="FY319" s="57" t="n">
        <v>1.84561552563027E-010</v>
      </c>
      <c r="FZ319" s="57"/>
      <c r="GB319" s="13"/>
    </row>
    <row r="320" customFormat="false" ht="15" hidden="false" customHeight="false" outlineLevel="0" collapsed="false">
      <c r="FV320" s="12" t="n">
        <f aca="false">FV332-1</f>
        <v>1969</v>
      </c>
      <c r="FW320" s="12" t="n">
        <v>1.98429174913779E-010</v>
      </c>
      <c r="FX320" s="12" t="n">
        <f aca="false">FW320*100/204.803696158069</f>
        <v>9.68874969720419E-011</v>
      </c>
      <c r="FY320" s="12" t="n">
        <v>1.84561552563027E-010</v>
      </c>
      <c r="FZ320" s="12"/>
      <c r="GB320" s="13"/>
    </row>
    <row r="321" customFormat="false" ht="15" hidden="false" customHeight="false" outlineLevel="0" collapsed="false">
      <c r="FV321" s="35" t="n">
        <f aca="false">FV333-1</f>
        <v>1969</v>
      </c>
      <c r="FW321" s="35" t="n">
        <v>1.96942573917453E-010</v>
      </c>
      <c r="FX321" s="35" t="n">
        <f aca="false">FW321*100/204.803696158069</f>
        <v>9.61616306794831E-011</v>
      </c>
      <c r="FY321" s="35" t="n">
        <v>1.84561552563027E-010</v>
      </c>
      <c r="FZ321" s="35"/>
      <c r="GB321" s="13"/>
    </row>
    <row r="322" customFormat="false" ht="15" hidden="false" customHeight="false" outlineLevel="0" collapsed="false">
      <c r="FV322" s="57" t="n">
        <f aca="false">FV334-1</f>
        <v>1969</v>
      </c>
      <c r="FW322" s="57" t="n">
        <v>2.00612107570369E-010</v>
      </c>
      <c r="FX322" s="57" t="n">
        <f aca="false">FW322*100/204.803696158069</f>
        <v>9.79533628218971E-011</v>
      </c>
      <c r="FY322" s="57" t="n">
        <v>1.84561552563027E-010</v>
      </c>
      <c r="FZ322" s="57"/>
      <c r="GB322" s="13"/>
    </row>
    <row r="323" customFormat="false" ht="15" hidden="false" customHeight="false" outlineLevel="0" collapsed="false">
      <c r="FV323" s="12" t="n">
        <f aca="false">FV335-1</f>
        <v>1969</v>
      </c>
      <c r="FW323" s="12" t="n">
        <v>2.03652407902875E-010</v>
      </c>
      <c r="FX323" s="12" t="n">
        <f aca="false">FW323*100/204.803696158069</f>
        <v>9.94378576769897E-011</v>
      </c>
      <c r="FY323" s="12" t="n">
        <v>1.84561552563027E-010</v>
      </c>
      <c r="FZ323" s="12"/>
      <c r="GB323" s="13"/>
    </row>
    <row r="324" customFormat="false" ht="15" hidden="false" customHeight="false" outlineLevel="0" collapsed="false">
      <c r="FV324" s="35" t="n">
        <f aca="false">FV336-1</f>
        <v>1969</v>
      </c>
      <c r="FW324" s="35" t="n">
        <v>2.05106205266383E-010</v>
      </c>
      <c r="FX324" s="35" t="n">
        <f aca="false">FW324*100/204.803696158069</f>
        <v>1.00147706859783E-010</v>
      </c>
      <c r="FY324" s="35" t="n">
        <v>1.84561552563027E-010</v>
      </c>
      <c r="FZ324" s="35"/>
      <c r="GB324" s="13"/>
    </row>
    <row r="325" customFormat="false" ht="15" hidden="false" customHeight="false" outlineLevel="0" collapsed="false">
      <c r="FV325" s="57" t="n">
        <f aca="false">FV337-1</f>
        <v>1969</v>
      </c>
      <c r="FW325" s="57" t="n">
        <v>2.20146670913262E-010</v>
      </c>
      <c r="FX325" s="57" t="n">
        <f aca="false">FW325*100/204.803696158069</f>
        <v>1.07491551687305E-010</v>
      </c>
      <c r="FY325" s="57" t="n">
        <v>1.84561552563027E-010</v>
      </c>
      <c r="FZ325" s="57"/>
      <c r="GB325" s="13"/>
    </row>
    <row r="326" customFormat="false" ht="15" hidden="false" customHeight="false" outlineLevel="0" collapsed="false">
      <c r="FV326" s="12" t="n">
        <f aca="false">FV338-1</f>
        <v>1970</v>
      </c>
      <c r="FW326" s="12" t="n">
        <v>2.09767303274923E-010</v>
      </c>
      <c r="FX326" s="12" t="n">
        <f aca="false">FW326*100/204.803696158069</f>
        <v>1.02423592547384E-010</v>
      </c>
      <c r="FY326" s="12" t="n">
        <v>2.04737713007665E-010</v>
      </c>
      <c r="FZ326" s="12" t="n">
        <v>6.36122563997495E-011</v>
      </c>
      <c r="GB326" s="12"/>
    </row>
    <row r="327" customFormat="false" ht="15" hidden="false" customHeight="false" outlineLevel="0" collapsed="false">
      <c r="FV327" s="35" t="n">
        <f aca="false">FV339-1</f>
        <v>1970</v>
      </c>
      <c r="FW327" s="35" t="n">
        <v>2.12610781810523E-010</v>
      </c>
      <c r="FX327" s="35" t="n">
        <f aca="false">FW327*100/204.803696158069</f>
        <v>1.03811984743883E-010</v>
      </c>
      <c r="FY327" s="35" t="n">
        <v>2.04737713007665E-010</v>
      </c>
      <c r="FZ327" s="35" t="n">
        <v>6.36122563997495E-011</v>
      </c>
      <c r="GB327" s="130"/>
    </row>
    <row r="328" customFormat="false" ht="15" hidden="false" customHeight="false" outlineLevel="0" collapsed="false">
      <c r="FV328" s="57" t="n">
        <f aca="false">FV340-1</f>
        <v>1970</v>
      </c>
      <c r="FW328" s="57" t="n">
        <v>2.15354358373451E-010</v>
      </c>
      <c r="FX328" s="57" t="n">
        <f aca="false">FW328*100/204.803696158069</f>
        <v>1.05151597560641E-010</v>
      </c>
      <c r="FY328" s="57" t="n">
        <v>2.17662731247984E-010</v>
      </c>
      <c r="FZ328" s="57" t="n">
        <v>6.80651143477319E-011</v>
      </c>
      <c r="GB328" s="57"/>
    </row>
    <row r="329" customFormat="false" ht="15" hidden="false" customHeight="false" outlineLevel="0" collapsed="false">
      <c r="FV329" s="12" t="n">
        <f aca="false">FV341-1</f>
        <v>1970</v>
      </c>
      <c r="FW329" s="12" t="n">
        <v>2.17006468608084E-010</v>
      </c>
      <c r="FX329" s="12" t="n">
        <f aca="false">FW329*100/204.803696158069</f>
        <v>1.05958277452472E-010</v>
      </c>
      <c r="FY329" s="12" t="n">
        <v>2.17662731247984E-010</v>
      </c>
      <c r="FZ329" s="12" t="n">
        <v>6.80651143477319E-011</v>
      </c>
      <c r="GB329" s="12"/>
    </row>
    <row r="330" customFormat="false" ht="15" hidden="false" customHeight="false" outlineLevel="0" collapsed="false">
      <c r="FV330" s="130" t="n">
        <f aca="false">FV342-1</f>
        <v>1970</v>
      </c>
      <c r="FW330" s="130" t="n">
        <v>2.1861086446771E-010</v>
      </c>
      <c r="FX330" s="130" t="n">
        <f aca="false">FW330*100/204.803696158069</f>
        <v>1.06741659730098E-010</v>
      </c>
      <c r="FY330" s="130" t="n">
        <v>2.17662731247984E-010</v>
      </c>
      <c r="FZ330" s="130" t="n">
        <v>6.80651143477319E-011</v>
      </c>
      <c r="GB330" s="130"/>
    </row>
    <row r="331" customFormat="false" ht="15" hidden="false" customHeight="false" outlineLevel="0" collapsed="false">
      <c r="FV331" s="57" t="n">
        <f aca="false">FV343-1</f>
        <v>1970</v>
      </c>
      <c r="FW331" s="57" t="n">
        <v>2.20213769253116E-010</v>
      </c>
      <c r="FX331" s="57" t="n">
        <f aca="false">FW331*100/204.803696158069</f>
        <v>1.0752431395728E-010</v>
      </c>
      <c r="FY331" s="57" t="n">
        <v>2.17662731247984E-010</v>
      </c>
      <c r="FZ331" s="57" t="n">
        <v>6.80651143485063E-011</v>
      </c>
      <c r="GB331" s="57"/>
    </row>
    <row r="332" customFormat="false" ht="15" hidden="false" customHeight="false" outlineLevel="0" collapsed="false">
      <c r="FV332" s="12" t="n">
        <f aca="false">FV344-1</f>
        <v>1970</v>
      </c>
      <c r="FW332" s="12" t="n">
        <v>2.22923051109007E-010</v>
      </c>
      <c r="FX332" s="12" t="n">
        <f aca="false">FW332*100/204.803696158069</f>
        <v>1.08847181613829E-010</v>
      </c>
      <c r="FY332" s="12" t="n">
        <v>2.17662731247984E-010</v>
      </c>
      <c r="FZ332" s="12" t="n">
        <v>6.80651143477319E-011</v>
      </c>
      <c r="GB332" s="12"/>
    </row>
    <row r="333" customFormat="false" ht="15" hidden="false" customHeight="false" outlineLevel="0" collapsed="false">
      <c r="FV333" s="130" t="n">
        <f aca="false">FV345-1</f>
        <v>1970</v>
      </c>
      <c r="FW333" s="130" t="n">
        <v>2.25435511167993E-010</v>
      </c>
      <c r="FX333" s="130" t="n">
        <f aca="false">FW333*100/204.803696158069</f>
        <v>1.10073946611784E-010</v>
      </c>
      <c r="FY333" s="130" t="n">
        <v>2.17662731247984E-010</v>
      </c>
      <c r="FZ333" s="130" t="n">
        <v>6.80651143477319E-011</v>
      </c>
      <c r="GB333" s="130"/>
    </row>
    <row r="334" customFormat="false" ht="15" hidden="false" customHeight="false" outlineLevel="0" collapsed="false">
      <c r="FV334" s="57" t="n">
        <f aca="false">FV346-1</f>
        <v>1970</v>
      </c>
      <c r="FW334" s="57" t="n">
        <v>2.30031001910898E-010</v>
      </c>
      <c r="FX334" s="57" t="n">
        <f aca="false">FW334*100/204.803696158069</f>
        <v>1.12317798079854E-010</v>
      </c>
      <c r="FY334" s="57" t="n">
        <v>2.35141124218695E-010</v>
      </c>
      <c r="FZ334" s="57" t="n">
        <v>7.28296723520731E-011</v>
      </c>
      <c r="GB334" s="57"/>
    </row>
    <row r="335" customFormat="false" ht="15" hidden="false" customHeight="false" outlineLevel="0" collapsed="false">
      <c r="FV335" s="12" t="n">
        <f aca="false">FV347-1</f>
        <v>1970</v>
      </c>
      <c r="FW335" s="12" t="n">
        <v>2.39153393982634E-010</v>
      </c>
      <c r="FX335" s="12" t="n">
        <f aca="false">FW335*100/204.803696158069</f>
        <v>1.16772010695575E-010</v>
      </c>
      <c r="FY335" s="12" t="n">
        <v>2.35141124218695E-010</v>
      </c>
      <c r="FZ335" s="12" t="n">
        <v>7.28296723520731E-011</v>
      </c>
      <c r="GB335" s="12"/>
    </row>
    <row r="336" customFormat="false" ht="15" hidden="false" customHeight="false" outlineLevel="0" collapsed="false">
      <c r="FV336" s="130" t="n">
        <f aca="false">FV348-1</f>
        <v>1970</v>
      </c>
      <c r="FW336" s="130" t="n">
        <v>2.45335387694536E-010</v>
      </c>
      <c r="FX336" s="130" t="n">
        <f aca="false">FW336*100/204.803696158069</f>
        <v>1.19790507835945E-010</v>
      </c>
      <c r="FY336" s="130" t="n">
        <v>2.35141124218695E-010</v>
      </c>
      <c r="FZ336" s="130" t="n">
        <v>7.32495132443115E-011</v>
      </c>
      <c r="GB336" s="130"/>
    </row>
    <row r="337" customFormat="false" ht="15" hidden="false" customHeight="false" outlineLevel="0" collapsed="false">
      <c r="FV337" s="57" t="n">
        <f aca="false">FV349-1</f>
        <v>1970</v>
      </c>
      <c r="FW337" s="57" t="n">
        <v>2.68011644416825E-010</v>
      </c>
      <c r="FX337" s="57" t="n">
        <f aca="false">FW337*100/204.803696158069</f>
        <v>1.30862698986629E-010</v>
      </c>
      <c r="FY337" s="57" t="n">
        <v>2.35141124218695E-010</v>
      </c>
      <c r="FZ337" s="57" t="n">
        <v>7.32495132443115E-011</v>
      </c>
      <c r="GB337" s="57"/>
    </row>
    <row r="338" customFormat="false" ht="15" hidden="false" customHeight="false" outlineLevel="0" collapsed="false">
      <c r="FV338" s="12" t="n">
        <f aca="false">FV350-1</f>
        <v>1971</v>
      </c>
      <c r="FW338" s="12" t="n">
        <v>2.67251196565144E-010</v>
      </c>
      <c r="FX338" s="12" t="n">
        <f aca="false">FW338*100/204.803696158069</f>
        <v>1.30491393260245E-010</v>
      </c>
      <c r="FY338" s="12" t="n">
        <v>2.49293698028886E-010</v>
      </c>
      <c r="FZ338" s="12" t="n">
        <v>7.98779103611651E-011</v>
      </c>
      <c r="GB338" s="12"/>
    </row>
    <row r="339" customFormat="false" ht="15" hidden="false" customHeight="false" outlineLevel="0" collapsed="false">
      <c r="FV339" s="130" t="n">
        <f aca="false">FV351-1</f>
        <v>1971</v>
      </c>
      <c r="FW339" s="130" t="n">
        <v>2.76175275765755E-010</v>
      </c>
      <c r="FX339" s="130" t="n">
        <f aca="false">FW339*100/204.803696158069</f>
        <v>1.34848775166929E-010</v>
      </c>
      <c r="FY339" s="130" t="n">
        <v>2.49293698028886E-010</v>
      </c>
      <c r="FZ339" s="130" t="n">
        <v>7.98779103611651E-011</v>
      </c>
      <c r="GB339" s="130"/>
    </row>
    <row r="340" customFormat="false" ht="15" hidden="false" customHeight="false" outlineLevel="0" collapsed="false">
      <c r="FV340" s="57" t="n">
        <f aca="false">FV352-1</f>
        <v>1971</v>
      </c>
      <c r="FW340" s="57" t="n">
        <v>2.7908436156699E-010</v>
      </c>
      <c r="FX340" s="57" t="n">
        <f aca="false">FW340*100/204.803696158069</f>
        <v>1.36269201582959E-010</v>
      </c>
      <c r="FY340" s="57" t="n">
        <v>2.49293698028886E-010</v>
      </c>
      <c r="FZ340" s="57" t="n">
        <v>7.98779103611651E-011</v>
      </c>
      <c r="GB340" s="57"/>
    </row>
    <row r="341" customFormat="false" ht="15" hidden="false" customHeight="false" outlineLevel="0" collapsed="false">
      <c r="FV341" s="12" t="n">
        <f aca="false">FV353-1</f>
        <v>1971</v>
      </c>
      <c r="FW341" s="12" t="n">
        <v>2.81596821625976E-010</v>
      </c>
      <c r="FX341" s="12" t="n">
        <f aca="false">FW341*100/204.803696158069</f>
        <v>1.37495966580914E-010</v>
      </c>
      <c r="FY341" s="12" t="n">
        <v>3.08958608292392E-010</v>
      </c>
      <c r="FZ341" s="12" t="n">
        <v>9.80773769171341E-011</v>
      </c>
      <c r="GB341" s="12"/>
    </row>
    <row r="342" customFormat="false" ht="15" hidden="false" customHeight="false" outlineLevel="0" collapsed="false">
      <c r="FV342" s="130" t="n">
        <f aca="false">FV354-1</f>
        <v>1971</v>
      </c>
      <c r="FW342" s="130" t="n">
        <v>2.88439361216888E-010</v>
      </c>
      <c r="FX342" s="130" t="n">
        <f aca="false">FW342*100/204.803696158069</f>
        <v>1.40836990067928E-010</v>
      </c>
      <c r="FY342" s="130" t="n">
        <v>3.08958608292392E-010</v>
      </c>
      <c r="FZ342" s="130" t="n">
        <v>9.80773769171341E-011</v>
      </c>
      <c r="GB342" s="130"/>
    </row>
    <row r="343" customFormat="false" ht="15" hidden="false" customHeight="false" outlineLevel="0" collapsed="false">
      <c r="FV343" s="57" t="n">
        <f aca="false">FV355-1</f>
        <v>1971</v>
      </c>
      <c r="FW343" s="57" t="n">
        <v>2.97430538757354E-010</v>
      </c>
      <c r="FX343" s="57" t="n">
        <f aca="false">FW343*100/204.803696158069</f>
        <v>1.45227134244587E-010</v>
      </c>
      <c r="FY343" s="57" t="n">
        <v>3.08958608292392E-010</v>
      </c>
      <c r="FZ343" s="57" t="n">
        <v>9.80773769171341E-011</v>
      </c>
      <c r="GB343" s="57"/>
    </row>
    <row r="344" customFormat="false" ht="15" hidden="false" customHeight="false" outlineLevel="0" collapsed="false">
      <c r="FV344" s="12" t="n">
        <f aca="false">FV356-1</f>
        <v>1971</v>
      </c>
      <c r="FW344" s="12" t="n">
        <v>3.10222464482006E-010</v>
      </c>
      <c r="FX344" s="12" t="n">
        <f aca="false">FW344*100/204.803696158069</f>
        <v>1.51473079002722E-010</v>
      </c>
      <c r="FY344" s="12" t="n">
        <v>3.08958608292392E-010</v>
      </c>
      <c r="FZ344" s="12" t="n">
        <v>9.80773769171341E-011</v>
      </c>
      <c r="GB344" s="12"/>
    </row>
    <row r="345" customFormat="false" ht="15" hidden="false" customHeight="false" outlineLevel="0" collapsed="false">
      <c r="FV345" s="130" t="n">
        <f aca="false">FV357-1</f>
        <v>1971</v>
      </c>
      <c r="FW345" s="130" t="n">
        <v>3.18353292198119E-010</v>
      </c>
      <c r="FX345" s="130" t="n">
        <f aca="false">FW345*100/204.803696158069</f>
        <v>1.55443138073256E-010</v>
      </c>
      <c r="FY345" s="130" t="n">
        <v>3.08958608292392E-010</v>
      </c>
      <c r="FZ345" s="130" t="n">
        <v>9.80773769171341E-011</v>
      </c>
      <c r="GB345" s="130"/>
    </row>
    <row r="346" customFormat="false" ht="15" hidden="false" customHeight="false" outlineLevel="0" collapsed="false">
      <c r="FV346" s="57" t="n">
        <f aca="false">FV358-1</f>
        <v>1971</v>
      </c>
      <c r="FW346" s="57" t="n">
        <v>3.21229574366536E-010</v>
      </c>
      <c r="FX346" s="57" t="n">
        <f aca="false">FW346*100/204.803696158069</f>
        <v>1.5684754737952E-010</v>
      </c>
      <c r="FY346" s="57" t="n">
        <v>3.42502277938662E-010</v>
      </c>
      <c r="FZ346" s="57" t="n">
        <v>1.01792332690879E-010</v>
      </c>
      <c r="GB346" s="57"/>
    </row>
    <row r="347" customFormat="false" ht="15" hidden="false" customHeight="false" outlineLevel="0" collapsed="false">
      <c r="FV347" s="12" t="n">
        <f aca="false">FV359-1</f>
        <v>1971</v>
      </c>
      <c r="FW347" s="12" t="n">
        <v>3.24533794835802E-010</v>
      </c>
      <c r="FX347" s="12" t="n">
        <f aca="false">FW347*100/204.803696158069</f>
        <v>1.58460907163181E-010</v>
      </c>
      <c r="FY347" s="12" t="n">
        <v>3.42502277938662E-010</v>
      </c>
      <c r="FZ347" s="12" t="n">
        <v>1.01792332690879E-010</v>
      </c>
      <c r="GB347" s="12"/>
    </row>
    <row r="348" customFormat="false" ht="15" hidden="false" customHeight="false" outlineLevel="0" collapsed="false">
      <c r="FV348" s="130" t="n">
        <f aca="false">FV360-1</f>
        <v>1971</v>
      </c>
      <c r="FW348" s="130" t="n">
        <v>3.33295346946544E-010</v>
      </c>
      <c r="FX348" s="130" t="n">
        <f aca="false">FW348*100/204.803696158069</f>
        <v>1.62738931571481E-010</v>
      </c>
      <c r="FY348" s="130" t="n">
        <v>3.42502277938662E-010</v>
      </c>
      <c r="FZ348" s="130" t="n">
        <v>1.01792332690879E-010</v>
      </c>
      <c r="GB348" s="130"/>
    </row>
    <row r="349" customFormat="false" ht="15" hidden="false" customHeight="false" outlineLevel="0" collapsed="false">
      <c r="FV349" s="57" t="n">
        <f aca="false">FV361-1</f>
        <v>1971</v>
      </c>
      <c r="FW349" s="57" t="n">
        <v>3.72862492421469E-010</v>
      </c>
      <c r="FX349" s="57" t="n">
        <f aca="false">FW349*100/204.803696158069</f>
        <v>1.82058478150556E-010</v>
      </c>
      <c r="FY349" s="57" t="n">
        <v>3.42502277938662E-010</v>
      </c>
      <c r="FZ349" s="57" t="n">
        <v>1.01792332690879E-010</v>
      </c>
      <c r="GB349" s="57"/>
    </row>
    <row r="350" customFormat="false" ht="15" hidden="false" customHeight="false" outlineLevel="0" collapsed="false">
      <c r="FV350" s="12" t="n">
        <f aca="false">FV362-1</f>
        <v>1972</v>
      </c>
      <c r="FW350" s="12" t="n">
        <v>3.92298644865908E-010</v>
      </c>
      <c r="FX350" s="12" t="n">
        <f aca="false">FW350*100/204.803696158069</f>
        <v>1.91548615686667E-010</v>
      </c>
      <c r="FY350" s="12" t="n">
        <v>3.93888325057058E-010</v>
      </c>
      <c r="FZ350" s="12" t="n">
        <v>1.17059274226819E-010</v>
      </c>
      <c r="GB350" s="12"/>
    </row>
    <row r="351" customFormat="false" ht="15" hidden="false" customHeight="false" outlineLevel="0" collapsed="false">
      <c r="FV351" s="130" t="n">
        <f aca="false">FV363-1</f>
        <v>1972</v>
      </c>
      <c r="FW351" s="130" t="n">
        <v>4.06471305317339E-010</v>
      </c>
      <c r="FX351" s="130" t="n">
        <f aca="false">FW351*100/204.803696158069</f>
        <v>1.98468735155845E-010</v>
      </c>
      <c r="FY351" s="130" t="n">
        <v>3.93888325057058E-010</v>
      </c>
      <c r="FZ351" s="130" t="n">
        <v>1.17059274226819E-010</v>
      </c>
      <c r="GB351" s="130"/>
    </row>
    <row r="352" customFormat="false" ht="15" hidden="false" customHeight="false" outlineLevel="0" collapsed="false">
      <c r="FV352" s="57" t="n">
        <f aca="false">FV364-1</f>
        <v>1972</v>
      </c>
      <c r="FW352" s="57" t="n">
        <v>4.23667864284866E-010</v>
      </c>
      <c r="FX352" s="57" t="n">
        <f aca="false">FW352*100/204.803696158069</f>
        <v>2.06865340925232E-010</v>
      </c>
      <c r="FY352" s="57" t="n">
        <v>3.93888325057058E-010</v>
      </c>
      <c r="FZ352" s="57" t="n">
        <v>1.17059274226819E-010</v>
      </c>
      <c r="GB352" s="57"/>
    </row>
    <row r="353" customFormat="false" ht="15" hidden="false" customHeight="false" outlineLevel="0" collapsed="false">
      <c r="FV353" s="12" t="n">
        <f aca="false">FV365-1</f>
        <v>1972</v>
      </c>
      <c r="FW353" s="12" t="n">
        <v>4.44326697588871E-010</v>
      </c>
      <c r="FX353" s="12" t="n">
        <f aca="false">FW353*100/204.803696158069</f>
        <v>2.16952479825333E-010</v>
      </c>
      <c r="FY353" s="12" t="n">
        <v>3.93888325057058E-010</v>
      </c>
      <c r="FZ353" s="12" t="n">
        <v>1.17059274226819E-010</v>
      </c>
      <c r="GB353" s="12"/>
    </row>
    <row r="354" customFormat="false" ht="15" hidden="false" customHeight="false" outlineLevel="0" collapsed="false">
      <c r="FV354" s="130" t="n">
        <f aca="false">FV366-1</f>
        <v>1972</v>
      </c>
      <c r="FW354" s="130" t="n">
        <v>4.51467452023579E-010</v>
      </c>
      <c r="FX354" s="130" t="n">
        <f aca="false">FW354*100/204.803696158069</f>
        <v>2.20439113401124E-010</v>
      </c>
      <c r="FY354" s="130" t="n">
        <v>4.52982279241491E-010</v>
      </c>
      <c r="FZ354" s="130" t="n">
        <v>1.34622618218789E-010</v>
      </c>
      <c r="GB354" s="130"/>
    </row>
    <row r="355" customFormat="false" ht="15" hidden="false" customHeight="false" outlineLevel="0" collapsed="false">
      <c r="FV355" s="57" t="n">
        <f aca="false">FV367-1</f>
        <v>1972</v>
      </c>
      <c r="FW355" s="57" t="n">
        <v>4.76290855621203E-010</v>
      </c>
      <c r="FX355" s="57" t="n">
        <f aca="false">FW355*100/204.803696158069</f>
        <v>2.32559697191011E-010</v>
      </c>
      <c r="FY355" s="57" t="n">
        <v>4.52982279241491E-010</v>
      </c>
      <c r="FZ355" s="57" t="n">
        <v>1.34622618218789E-010</v>
      </c>
      <c r="GB355" s="57"/>
    </row>
    <row r="356" customFormat="false" ht="15" hidden="false" customHeight="false" outlineLevel="0" collapsed="false">
      <c r="FV356" s="12" t="n">
        <f aca="false">FV368-1</f>
        <v>1972</v>
      </c>
      <c r="FW356" s="12" t="n">
        <v>4.99925873066298E-010</v>
      </c>
      <c r="FX356" s="12" t="n">
        <f aca="false">FW356*100/204.803696158069</f>
        <v>2.44100024777117E-010</v>
      </c>
      <c r="FY356" s="12" t="n">
        <v>4.52982279241491E-010</v>
      </c>
      <c r="FZ356" s="12" t="n">
        <v>1.34624168610973E-010</v>
      </c>
      <c r="GB356" s="12"/>
    </row>
    <row r="357" customFormat="false" ht="15" hidden="false" customHeight="false" outlineLevel="0" collapsed="false">
      <c r="FV357" s="130" t="n">
        <f aca="false">FV369-1</f>
        <v>1972</v>
      </c>
      <c r="FW357" s="130" t="n">
        <v>4.99298130820105E-010</v>
      </c>
      <c r="FX357" s="130" t="n">
        <f aca="false">FW357*100/204.803696158069</f>
        <v>2.43793515540239E-010</v>
      </c>
      <c r="FY357" s="130" t="n">
        <v>4.52982279241491E-010</v>
      </c>
      <c r="FZ357" s="130" t="n">
        <v>1.34622618218789E-010</v>
      </c>
      <c r="GB357" s="130"/>
    </row>
    <row r="358" customFormat="false" ht="15" hidden="false" customHeight="false" outlineLevel="0" collapsed="false">
      <c r="FV358" s="57" t="n">
        <f aca="false">FV370-1</f>
        <v>1972</v>
      </c>
      <c r="FW358" s="57" t="n">
        <v>5.11527921564204E-010</v>
      </c>
      <c r="FX358" s="57" t="n">
        <f aca="false">FW358*100/204.803696158069</f>
        <v>2.49764985281029E-010</v>
      </c>
      <c r="FY358" s="57" t="n">
        <v>4.52982279241491E-010</v>
      </c>
      <c r="FZ358" s="57" t="n">
        <v>1.34622618218789E-010</v>
      </c>
      <c r="GB358" s="57"/>
    </row>
    <row r="359" customFormat="false" ht="15" hidden="false" customHeight="false" outlineLevel="0" collapsed="false">
      <c r="FV359" s="12" t="n">
        <f aca="false">FV371-1</f>
        <v>1972</v>
      </c>
      <c r="FW359" s="12" t="n">
        <v>5.36285717896191E-010</v>
      </c>
      <c r="FX359" s="12" t="n">
        <f aca="false">FW359*100/204.803696158069</f>
        <v>2.61853534851384E-010</v>
      </c>
      <c r="FY359" s="12" t="n">
        <v>5.07365845773442E-010</v>
      </c>
      <c r="FZ359" s="12" t="n">
        <v>1.49121400295634E-010</v>
      </c>
      <c r="GB359" s="12"/>
    </row>
    <row r="360" customFormat="false" ht="15" hidden="false" customHeight="false" outlineLevel="0" collapsed="false">
      <c r="FV360" s="130" t="n">
        <f aca="false">FV372-1</f>
        <v>1972</v>
      </c>
      <c r="FW360" s="130" t="n">
        <v>5.6243319540027E-010</v>
      </c>
      <c r="FX360" s="130" t="n">
        <f aca="false">FW360*100/204.803696158069</f>
        <v>2.74620627435444E-010</v>
      </c>
      <c r="FY360" s="130" t="n">
        <v>5.07365845773442E-010</v>
      </c>
      <c r="FZ360" s="130" t="n">
        <v>1.49119851452293E-010</v>
      </c>
      <c r="GB360" s="130"/>
    </row>
    <row r="361" customFormat="false" ht="15" hidden="false" customHeight="false" outlineLevel="0" collapsed="false">
      <c r="FV361" s="57" t="n">
        <f aca="false">FV373-1</f>
        <v>1972</v>
      </c>
      <c r="FW361" s="57" t="n">
        <v>6.12048690036921E-010</v>
      </c>
      <c r="FX361" s="57" t="n">
        <f aca="false">FW361*100/204.803696158069</f>
        <v>2.98846505955897E-010</v>
      </c>
      <c r="FY361" s="57" t="n">
        <v>5.07365845773442E-010</v>
      </c>
      <c r="FZ361" s="57" t="n">
        <v>1.49119851452293E-010</v>
      </c>
      <c r="GB361" s="57"/>
    </row>
    <row r="362" customFormat="false" ht="15" hidden="false" customHeight="false" outlineLevel="0" collapsed="false">
      <c r="FV362" s="12" t="n">
        <f aca="false">FV374-1</f>
        <v>1973</v>
      </c>
      <c r="FW362" s="12" t="n">
        <v>6.40343314416336E-010</v>
      </c>
      <c r="FX362" s="12" t="n">
        <f aca="false">FW362*100/204.803696158069</f>
        <v>3.1266199117916E-010</v>
      </c>
      <c r="FY362" s="12" t="n">
        <v>6.81864297443223E-010</v>
      </c>
      <c r="FZ362" s="12" t="n">
        <v>2.03521053125358E-010</v>
      </c>
      <c r="GB362" s="12"/>
    </row>
    <row r="363" customFormat="false" ht="15" hidden="false" customHeight="false" outlineLevel="0" collapsed="false">
      <c r="FV363" s="130" t="n">
        <f aca="false">FV375-1</f>
        <v>1973</v>
      </c>
      <c r="FW363" s="130" t="n">
        <v>6.88803226533272E-010</v>
      </c>
      <c r="FX363" s="130" t="n">
        <f aca="false">FW363*100/204.803696158069</f>
        <v>3.36323630605596E-010</v>
      </c>
      <c r="FY363" s="130" t="n">
        <v>6.81864297443223E-010</v>
      </c>
      <c r="FZ363" s="130" t="n">
        <v>2.19009486531567E-010</v>
      </c>
      <c r="GB363" s="130"/>
    </row>
    <row r="364" customFormat="false" ht="15" hidden="false" customHeight="false" outlineLevel="0" collapsed="false">
      <c r="FV364" s="57" t="n">
        <f aca="false">FV376-1</f>
        <v>1973</v>
      </c>
      <c r="FW364" s="57" t="n">
        <v>7.47972033690943E-010</v>
      </c>
      <c r="FX364" s="57" t="n">
        <f aca="false">FW364*100/204.803696158069</f>
        <v>3.65214128320054E-010</v>
      </c>
      <c r="FY364" s="57" t="n">
        <v>6.81864297443223E-010</v>
      </c>
      <c r="FZ364" s="57" t="n">
        <v>2.07827602883621E-010</v>
      </c>
      <c r="GB364" s="57"/>
    </row>
    <row r="365" customFormat="false" ht="15" hidden="false" customHeight="false" outlineLevel="0" collapsed="false">
      <c r="FV365" s="12" t="n">
        <f aca="false">FV377-1</f>
        <v>1973</v>
      </c>
      <c r="FW365" s="12" t="n">
        <v>7.81389989086784E-010</v>
      </c>
      <c r="FX365" s="12" t="n">
        <f aca="false">FW365*100/204.803696158069</f>
        <v>3.81531194868525E-010</v>
      </c>
      <c r="FY365" s="12" t="n">
        <v>6.81864297443223E-010</v>
      </c>
      <c r="FZ365" s="12" t="n">
        <v>2.07916660042581E-010</v>
      </c>
      <c r="GB365" s="12"/>
    </row>
    <row r="366" customFormat="false" ht="15" hidden="false" customHeight="false" outlineLevel="0" collapsed="false">
      <c r="FV366" s="130" t="n">
        <f aca="false">FV378-1</f>
        <v>1973</v>
      </c>
      <c r="FW366" s="130" t="n">
        <v>8.08429128973817E-010</v>
      </c>
      <c r="FX366" s="130" t="n">
        <f aca="false">FW366*100/204.803696158069</f>
        <v>3.94733661618033E-010</v>
      </c>
      <c r="FY366" s="130" t="n">
        <v>6.89500835000464E-010</v>
      </c>
      <c r="FZ366" s="130" t="n">
        <v>2.12108707739325E-010</v>
      </c>
      <c r="GB366" s="130"/>
    </row>
    <row r="367" customFormat="false" ht="15" hidden="false" customHeight="false" outlineLevel="0" collapsed="false">
      <c r="FV367" s="57" t="n">
        <f aca="false">FV379-1</f>
        <v>1973</v>
      </c>
      <c r="FW367" s="57" t="n">
        <v>7.84695700630268E-010</v>
      </c>
      <c r="FX367" s="57" t="n">
        <f aca="false">FW367*100/204.803696158069</f>
        <v>3.8314528270263E-010</v>
      </c>
      <c r="FY367" s="57" t="n">
        <v>8.23960991622954E-010</v>
      </c>
      <c r="FZ367" s="57" t="n">
        <v>2.50358757512494E-010</v>
      </c>
      <c r="GB367" s="57"/>
    </row>
    <row r="368" customFormat="false" ht="15" hidden="false" customHeight="false" outlineLevel="0" collapsed="false">
      <c r="FV368" s="12" t="n">
        <f aca="false">FV380-1</f>
        <v>1973</v>
      </c>
      <c r="FW368" s="12" t="n">
        <v>7.84630093364634E-010</v>
      </c>
      <c r="FX368" s="12" t="n">
        <f aca="false">FW368*100/204.803696158069</f>
        <v>3.83113248483099E-010</v>
      </c>
      <c r="FY368" s="12" t="n">
        <v>8.49582645676016E-010</v>
      </c>
      <c r="FZ368" s="12" t="n">
        <v>2.50778598404733E-010</v>
      </c>
      <c r="GB368" s="12"/>
    </row>
    <row r="369" customFormat="false" ht="15" hidden="false" customHeight="false" outlineLevel="0" collapsed="false">
      <c r="FV369" s="130" t="n">
        <f aca="false">FV381-1</f>
        <v>1973</v>
      </c>
      <c r="FW369" s="130" t="n">
        <v>7.90910497974991E-010</v>
      </c>
      <c r="FX369" s="130" t="n">
        <f aca="false">FW369*100/204.803696158069</f>
        <v>3.86179796952766E-010</v>
      </c>
      <c r="FY369" s="130" t="n">
        <v>8.49582645676016E-010</v>
      </c>
      <c r="FZ369" s="130" t="n">
        <v>2.50780147248073E-010</v>
      </c>
      <c r="GB369" s="130"/>
    </row>
    <row r="370" customFormat="false" ht="15" hidden="false" customHeight="false" outlineLevel="0" collapsed="false">
      <c r="FV370" s="57" t="n">
        <f aca="false">FV382-1</f>
        <v>1973</v>
      </c>
      <c r="FW370" s="57" t="n">
        <v>7.95042264635791E-010</v>
      </c>
      <c r="FX370" s="57" t="n">
        <f aca="false">FW370*100/204.803696158069</f>
        <v>3.88197224732786E-010</v>
      </c>
      <c r="FY370" s="57" t="n">
        <v>8.49582645676016E-010</v>
      </c>
      <c r="FZ370" s="57" t="n">
        <v>2.50918545368811E-010</v>
      </c>
      <c r="GB370" s="57"/>
    </row>
    <row r="371" customFormat="false" ht="15" hidden="false" customHeight="false" outlineLevel="0" collapsed="false">
      <c r="FV371" s="12" t="n">
        <f aca="false">FV383-1</f>
        <v>1973</v>
      </c>
      <c r="FW371" s="12" t="n">
        <v>8.07371957352557E-010</v>
      </c>
      <c r="FX371" s="12" t="n">
        <f aca="false">FW371*100/204.803696158069</f>
        <v>3.94217473853314E-010</v>
      </c>
      <c r="FY371" s="12" t="n">
        <v>8.57718769800807E-010</v>
      </c>
      <c r="FZ371" s="12" t="n">
        <v>2.50956712722652E-010</v>
      </c>
      <c r="GB371" s="12"/>
    </row>
    <row r="372" customFormat="false" ht="15" hidden="false" customHeight="false" outlineLevel="0" collapsed="false">
      <c r="FV372" s="130" t="n">
        <f aca="false">FV384-1</f>
        <v>1973</v>
      </c>
      <c r="FW372" s="130" t="n">
        <v>8.13783576494182E-010</v>
      </c>
      <c r="FX372" s="130" t="n">
        <f aca="false">FW372*100/204.803696158069</f>
        <v>3.97348090762043E-010</v>
      </c>
      <c r="FY372" s="130" t="n">
        <v>8.57718769800807E-010</v>
      </c>
      <c r="FZ372" s="130" t="n">
        <v>2.50956712722652E-010</v>
      </c>
      <c r="GB372" s="130"/>
    </row>
    <row r="373" customFormat="false" ht="15" hidden="false" customHeight="false" outlineLevel="0" collapsed="false">
      <c r="FV373" s="57" t="n">
        <f aca="false">FV385-1</f>
        <v>1973</v>
      </c>
      <c r="FW373" s="57" t="n">
        <v>8.79926137774037E-010</v>
      </c>
      <c r="FX373" s="57" t="n">
        <f aca="false">FW373*100/204.803696158069</f>
        <v>4.29643680402576E-010</v>
      </c>
      <c r="FY373" s="57" t="n">
        <v>8.57718769800807E-010</v>
      </c>
      <c r="FZ373" s="57" t="n">
        <v>2.50956712722652E-010</v>
      </c>
      <c r="GB373" s="57"/>
    </row>
    <row r="374" customFormat="false" ht="15" hidden="false" customHeight="false" outlineLevel="0" collapsed="false">
      <c r="FV374" s="12" t="n">
        <f aca="false">FV386-1</f>
        <v>1974</v>
      </c>
      <c r="FW374" s="12" t="n">
        <v>8.29588963215401E-010</v>
      </c>
      <c r="FX374" s="12" t="n">
        <f aca="false">FW374*100/204.803696158069</f>
        <v>4.05065425467282E-010</v>
      </c>
      <c r="FY374" s="12" t="n">
        <v>8.57718769800807E-010</v>
      </c>
      <c r="FZ374" s="12" t="n">
        <v>2.50958261565992E-010</v>
      </c>
      <c r="GB374" s="12"/>
    </row>
    <row r="375" customFormat="false" ht="15" hidden="false" customHeight="false" outlineLevel="0" collapsed="false">
      <c r="FV375" s="130" t="n">
        <f aca="false">FV387-1</f>
        <v>1974</v>
      </c>
      <c r="FW375" s="130" t="n">
        <v>8.42574728588518E-010</v>
      </c>
      <c r="FX375" s="130" t="n">
        <f aca="false">FW375*100/204.803696158069</f>
        <v>4.11406016783121E-010</v>
      </c>
      <c r="FY375" s="130" t="n">
        <v>8.57718769800807E-010</v>
      </c>
      <c r="FZ375" s="130" t="n">
        <v>2.53456674399162E-010</v>
      </c>
      <c r="GB375" s="130"/>
    </row>
    <row r="376" customFormat="false" ht="15" hidden="false" customHeight="false" outlineLevel="0" collapsed="false">
      <c r="FV376" s="57" t="n">
        <f aca="false">FV388-1</f>
        <v>1974</v>
      </c>
      <c r="FW376" s="57" t="n">
        <v>8.52590274117426E-010</v>
      </c>
      <c r="FX376" s="57" t="n">
        <f aca="false">FW376*100/204.803696158069</f>
        <v>4.16296331614733E-010</v>
      </c>
      <c r="FY376" s="57" t="n">
        <v>8.57718769800807E-010</v>
      </c>
      <c r="FZ376" s="57" t="n">
        <v>2.58857354967501E-010</v>
      </c>
      <c r="GB376" s="57"/>
    </row>
    <row r="377" customFormat="false" ht="15" hidden="false" customHeight="false" outlineLevel="0" collapsed="false">
      <c r="FV377" s="12" t="n">
        <f aca="false">FV389-1</f>
        <v>1974</v>
      </c>
      <c r="FW377" s="12" t="n">
        <v>8.76785935468858E-010</v>
      </c>
      <c r="FX377" s="12" t="n">
        <f aca="false">FW377*100/204.803696158069</f>
        <v>4.28110406167742E-010</v>
      </c>
      <c r="FY377" s="12" t="n">
        <v>1.01908523165658E-009</v>
      </c>
      <c r="FZ377" s="12" t="n">
        <v>3.05949508380235E-010</v>
      </c>
      <c r="GB377" s="12"/>
    </row>
    <row r="378" customFormat="false" ht="15" hidden="false" customHeight="false" outlineLevel="0" collapsed="false">
      <c r="FV378" s="130" t="n">
        <f aca="false">FV390-1</f>
        <v>1974</v>
      </c>
      <c r="FW378" s="130" t="n">
        <v>9.05975204379665E-010</v>
      </c>
      <c r="FX378" s="130" t="n">
        <f aca="false">FW378*100/204.803696158069</f>
        <v>4.42362721657341E-010</v>
      </c>
      <c r="FY378" s="130" t="n">
        <v>1.02336740224917E-009</v>
      </c>
      <c r="FZ378" s="130" t="n">
        <v>3.11458329784453E-010</v>
      </c>
      <c r="GB378" s="130"/>
    </row>
    <row r="379" customFormat="false" ht="15" hidden="false" customHeight="false" outlineLevel="0" collapsed="false">
      <c r="FV379" s="57" t="n">
        <f aca="false">FV391-1</f>
        <v>1974</v>
      </c>
      <c r="FW379" s="57" t="n">
        <v>9.40682938974926E-010</v>
      </c>
      <c r="FX379" s="57" t="n">
        <f aca="false">FW379*100/204.803696158069</f>
        <v>4.59309551839777E-010</v>
      </c>
      <c r="FY379" s="57" t="n">
        <v>1.03714171765257E-009</v>
      </c>
      <c r="FZ379" s="57" t="n">
        <v>3.14588052799321E-010</v>
      </c>
      <c r="GB379" s="57"/>
    </row>
    <row r="380" customFormat="false" ht="15" hidden="false" customHeight="false" outlineLevel="0" collapsed="false">
      <c r="FV380" s="12" t="n">
        <f aca="false">FV392-1</f>
        <v>1974</v>
      </c>
      <c r="FW380" s="12" t="n">
        <v>9.62273693665794E-010</v>
      </c>
      <c r="FX380" s="12" t="n">
        <f aca="false">FW380*100/204.803696158069</f>
        <v>4.69851722267309E-010</v>
      </c>
      <c r="FY380" s="12" t="n">
        <v>1.03714171765257E-009</v>
      </c>
      <c r="FZ380" s="12" t="n">
        <v>3.18665598434545E-010</v>
      </c>
      <c r="GB380" s="12"/>
    </row>
    <row r="381" customFormat="false" ht="15" hidden="false" customHeight="false" outlineLevel="0" collapsed="false">
      <c r="FV381" s="130" t="n">
        <f aca="false">FV393-1</f>
        <v>1974</v>
      </c>
      <c r="FW381" s="130" t="n">
        <v>9.80150182477176E-010</v>
      </c>
      <c r="FX381" s="130" t="n">
        <f aca="false">FW381*100/204.803696158069</f>
        <v>4.7858031903911E-010</v>
      </c>
      <c r="FY381" s="130" t="n">
        <v>1.03714171765257E-009</v>
      </c>
      <c r="FZ381" s="130" t="n">
        <v>3.2496957304376E-010</v>
      </c>
      <c r="GB381" s="130"/>
    </row>
    <row r="382" customFormat="false" ht="15" hidden="false" customHeight="false" outlineLevel="0" collapsed="false">
      <c r="FV382" s="57" t="n">
        <f aca="false">FV394-1</f>
        <v>1974</v>
      </c>
      <c r="FW382" s="57" t="n">
        <v>1.0125452609588E-009</v>
      </c>
      <c r="FX382" s="57" t="n">
        <f aca="false">FW382*100/204.803696158069</f>
        <v>4.94397942983075E-010</v>
      </c>
      <c r="FY382" s="57" t="n">
        <v>1.03714171765173E-009</v>
      </c>
      <c r="FZ382" s="57" t="n">
        <v>3.29021673776425E-010</v>
      </c>
      <c r="GB382" s="57"/>
    </row>
    <row r="383" customFormat="false" ht="15" hidden="false" customHeight="false" outlineLevel="0" collapsed="false">
      <c r="FV383" s="12" t="n">
        <f aca="false">FV395-1</f>
        <v>1974</v>
      </c>
      <c r="FW383" s="12" t="n">
        <v>1.0508226272343E-009</v>
      </c>
      <c r="FX383" s="12" t="n">
        <f aca="false">FW383*100/204.803696158069</f>
        <v>5.13087725928182E-010</v>
      </c>
      <c r="FY383" s="12" t="n">
        <v>1.03714171765257E-009</v>
      </c>
      <c r="FZ383" s="12" t="n">
        <v>3.32335872334851E-010</v>
      </c>
      <c r="GB383" s="12"/>
    </row>
    <row r="384" customFormat="false" ht="15" hidden="false" customHeight="false" outlineLevel="0" collapsed="false">
      <c r="FV384" s="130" t="n">
        <f aca="false">FV396-1</f>
        <v>1974</v>
      </c>
      <c r="FW384" s="130" t="n">
        <v>1.09428893179186E-009</v>
      </c>
      <c r="FX384" s="130" t="n">
        <f aca="false">FW384*100/204.803696158069</f>
        <v>5.34311124418028E-010</v>
      </c>
      <c r="FY384" s="130" t="n">
        <v>1.23890332209173E-009</v>
      </c>
      <c r="FZ384" s="130" t="n">
        <v>3.88397353899951E-010</v>
      </c>
      <c r="GB384" s="130"/>
    </row>
    <row r="385" customFormat="false" ht="15" hidden="false" customHeight="false" outlineLevel="0" collapsed="false">
      <c r="FV385" s="57" t="n">
        <f aca="false">FV397-1</f>
        <v>1974</v>
      </c>
      <c r="FW385" s="57" t="n">
        <v>1.23279034277051E-009</v>
      </c>
      <c r="FX385" s="57" t="n">
        <f aca="false">FW385*100/204.803696158069</f>
        <v>6.01937545999675E-010</v>
      </c>
      <c r="FY385" s="57" t="n">
        <v>1.23890332209173E-009</v>
      </c>
      <c r="FZ385" s="57" t="n">
        <v>4.03899660784569E-010</v>
      </c>
      <c r="GB385" s="57"/>
    </row>
    <row r="386" customFormat="false" ht="15" hidden="false" customHeight="false" outlineLevel="0" collapsed="false">
      <c r="FV386" s="12" t="n">
        <f aca="false">FV398-1</f>
        <v>1975</v>
      </c>
      <c r="FW386" s="12" t="n">
        <v>1.26842701660419E-009</v>
      </c>
      <c r="FX386" s="12" t="n">
        <f aca="false">FW386*100/204.803696158069</f>
        <v>6.19337951608651E-010</v>
      </c>
      <c r="FY386" s="12" t="n">
        <v>1.23890332209173E-009</v>
      </c>
      <c r="FZ386" s="12" t="n">
        <v>4.12678152167735E-010</v>
      </c>
      <c r="GB386" s="12"/>
    </row>
    <row r="387" customFormat="false" ht="15" hidden="false" customHeight="false" outlineLevel="0" collapsed="false">
      <c r="FV387" s="130" t="n">
        <f aca="false">FV399-1</f>
        <v>1975</v>
      </c>
      <c r="FW387" s="130" t="n">
        <v>1.32699641192584E-009</v>
      </c>
      <c r="FX387" s="130" t="n">
        <f aca="false">FW387*100/204.803696158069</f>
        <v>6.47935773044669E-010</v>
      </c>
      <c r="FY387" s="130" t="n">
        <v>1.23890332209173E-009</v>
      </c>
      <c r="FZ387" s="130" t="n">
        <v>4.13435138018891E-010</v>
      </c>
      <c r="GB387" s="131"/>
    </row>
    <row r="388" customFormat="false" ht="15" hidden="false" customHeight="false" outlineLevel="0" collapsed="false">
      <c r="FV388" s="57" t="n">
        <f aca="false">FV400-1</f>
        <v>1975</v>
      </c>
      <c r="FW388" s="57" t="n">
        <v>1.43462214905201E-009</v>
      </c>
      <c r="FX388" s="57" t="n">
        <f aca="false">FW388*100/204.803696158069</f>
        <v>7.00486454084675E-010</v>
      </c>
      <c r="FY388" s="57" t="n">
        <v>1.54322291224767E-009</v>
      </c>
      <c r="FZ388" s="57" t="n">
        <v>4.74445653131891E-010</v>
      </c>
      <c r="GB388" s="57"/>
    </row>
    <row r="389" customFormat="false" ht="15" hidden="false" customHeight="false" outlineLevel="0" collapsed="false">
      <c r="FV389" s="12" t="n">
        <f aca="false">FV401-1</f>
        <v>1975</v>
      </c>
      <c r="FW389" s="12" t="n">
        <v>1.57375428442528E-009</v>
      </c>
      <c r="FX389" s="12" t="n">
        <f aca="false">FW389*100/204.803696158069</f>
        <v>7.68420841004083E-010</v>
      </c>
      <c r="FY389" s="12" t="n">
        <v>1.54322291224767E-009</v>
      </c>
      <c r="FZ389" s="12" t="n">
        <v>5.01748033594152E-010</v>
      </c>
      <c r="GB389" s="12"/>
    </row>
    <row r="390" customFormat="false" ht="15" hidden="false" customHeight="false" outlineLevel="0" collapsed="false">
      <c r="FV390" s="131" t="n">
        <f aca="false">FV402-1</f>
        <v>1975</v>
      </c>
      <c r="FW390" s="131" t="n">
        <v>1.63496288111452E-009</v>
      </c>
      <c r="FX390" s="131" t="n">
        <f aca="false">FW390*100/204.803696158069</f>
        <v>7.98307311725783E-010</v>
      </c>
      <c r="FY390" s="131" t="n">
        <v>1.54322291224767E-009</v>
      </c>
      <c r="FZ390" s="131" t="n">
        <v>5.26079721651568E-010</v>
      </c>
      <c r="GB390" s="131"/>
    </row>
    <row r="391" customFormat="false" ht="15" hidden="false" customHeight="false" outlineLevel="0" collapsed="false">
      <c r="FV391" s="57" t="n">
        <f aca="false">FV403-1</f>
        <v>1975</v>
      </c>
      <c r="FW391" s="57" t="n">
        <v>1.98059388507471E-009</v>
      </c>
      <c r="FX391" s="57" t="n">
        <f aca="false">FW391*100/204.803696158069</f>
        <v>9.6706940461957E-010</v>
      </c>
      <c r="FY391" s="57" t="n">
        <v>3.41210489810152E-009</v>
      </c>
      <c r="FZ391" s="57" t="n">
        <v>1.05607795829736E-009</v>
      </c>
      <c r="GB391" s="57"/>
    </row>
    <row r="392" customFormat="false" ht="15" hidden="false" customHeight="false" outlineLevel="0" collapsed="false">
      <c r="FV392" s="12" t="n">
        <f aca="false">FV404-1</f>
        <v>1975</v>
      </c>
      <c r="FW392" s="12" t="n">
        <v>2.66853079748675E-009</v>
      </c>
      <c r="FX392" s="12" t="n">
        <f aca="false">FW392*100/204.803696158069</f>
        <v>1.30297003791726E-009</v>
      </c>
      <c r="FY392" s="12" t="n">
        <v>3.41210489810152E-009</v>
      </c>
      <c r="FZ392" s="12" t="n">
        <v>1.06392134951145E-009</v>
      </c>
      <c r="GB392" s="12"/>
    </row>
    <row r="393" customFormat="false" ht="15" hidden="false" customHeight="false" outlineLevel="0" collapsed="false">
      <c r="FV393" s="131" t="n">
        <f aca="false">FV405-1</f>
        <v>1975</v>
      </c>
      <c r="FW393" s="132" t="n">
        <v>3.26819611613502E-009</v>
      </c>
      <c r="FX393" s="132" t="n">
        <f aca="false">FW393*100/204.803696158069</f>
        <v>1.59577008493665E-009</v>
      </c>
      <c r="FY393" s="132" t="n">
        <v>3.41210489810152E-009</v>
      </c>
      <c r="FZ393" s="132" t="n">
        <v>1.22234131284938E-009</v>
      </c>
      <c r="GB393" s="131"/>
    </row>
    <row r="394" customFormat="false" ht="15" hidden="false" customHeight="false" outlineLevel="0" collapsed="false">
      <c r="FV394" s="57" t="n">
        <f aca="false">FV406-1</f>
        <v>1975</v>
      </c>
      <c r="FW394" s="133" t="n">
        <v>3.62138686638545E-009</v>
      </c>
      <c r="FX394" s="133" t="n">
        <f aca="false">FW394*100/204.803696158069</f>
        <v>1.76822339358096E-009</v>
      </c>
      <c r="FY394" s="133" t="n">
        <v>3.41210489810152E-009</v>
      </c>
      <c r="FZ394" s="133" t="n">
        <v>1.25423649820822E-009</v>
      </c>
      <c r="GB394" s="57"/>
    </row>
    <row r="395" customFormat="false" ht="15" hidden="false" customHeight="false" outlineLevel="0" collapsed="false">
      <c r="FV395" s="12" t="n">
        <f aca="false">FV407-1</f>
        <v>1975</v>
      </c>
      <c r="FW395" s="12" t="n">
        <v>4.12091164048684E-009</v>
      </c>
      <c r="FX395" s="12" t="n">
        <f aca="false">FW395*100/204.803696158069</f>
        <v>2.01212757278867E-009</v>
      </c>
      <c r="FY395" s="12" t="n">
        <v>3.41210489810152E-009</v>
      </c>
      <c r="FZ395" s="12" t="n">
        <v>1.27816742906581E-009</v>
      </c>
      <c r="GB395" s="12"/>
    </row>
    <row r="396" customFormat="false" ht="15" hidden="false" customHeight="false" outlineLevel="0" collapsed="false">
      <c r="FV396" s="131" t="n">
        <f aca="false">FV408-1</f>
        <v>1975</v>
      </c>
      <c r="FW396" s="131" t="n">
        <v>4.48987795597411E-009</v>
      </c>
      <c r="FX396" s="131" t="n">
        <f aca="false">FW396*100/204.803696158069</f>
        <v>2.19228365512934E-009</v>
      </c>
      <c r="FY396" s="131" t="n">
        <v>4.57492832266109E-009</v>
      </c>
      <c r="FZ396" s="131" t="n">
        <v>1.48132589232969E-009</v>
      </c>
      <c r="GB396" s="131"/>
    </row>
    <row r="397" customFormat="false" ht="15" hidden="false" customHeight="false" outlineLevel="0" collapsed="false">
      <c r="FV397" s="57" t="n">
        <f aca="false">FV409-1</f>
        <v>1975</v>
      </c>
      <c r="FW397" s="57" t="n">
        <v>5.36214146333682E-009</v>
      </c>
      <c r="FX397" s="57" t="n">
        <f aca="false">FW397*100/204.803696158069</f>
        <v>2.61818588430078E-009</v>
      </c>
      <c r="FY397" s="57" t="n">
        <v>4.57492832266109E-009</v>
      </c>
      <c r="FZ397" s="57" t="n">
        <v>1.49011074493849E-009</v>
      </c>
      <c r="GB397" s="57"/>
    </row>
    <row r="398" customFormat="false" ht="15" hidden="false" customHeight="false" outlineLevel="0" collapsed="false">
      <c r="FV398" s="12" t="n">
        <f aca="false">FV410-1</f>
        <v>1976</v>
      </c>
      <c r="FW398" s="12" t="n">
        <v>5.83934485638001E-009</v>
      </c>
      <c r="FX398" s="12" t="n">
        <f aca="false">FW398*100/204.803696158069</f>
        <v>2.85119114836344E-009</v>
      </c>
      <c r="FY398" s="12" t="n">
        <v>6.02808291343366E-009</v>
      </c>
      <c r="FZ398" s="12" t="n">
        <v>2.03498152713055E-009</v>
      </c>
      <c r="GB398" s="12"/>
    </row>
    <row r="399" customFormat="false" ht="15" hidden="false" customHeight="false" outlineLevel="0" collapsed="false">
      <c r="FV399" s="131" t="n">
        <f aca="false">FV411-1</f>
        <v>1976</v>
      </c>
      <c r="FW399" s="132" t="n">
        <v>6.94795853819365E-009</v>
      </c>
      <c r="FX399" s="132" t="n">
        <f aca="false">FW399*100/204.803696158069</f>
        <v>3.39249665339593E-009</v>
      </c>
      <c r="FY399" s="132" t="n">
        <v>6.1190790385373E-009</v>
      </c>
      <c r="FZ399" s="132" t="n">
        <v>2.11067375102061E-009</v>
      </c>
      <c r="GB399" s="131"/>
    </row>
    <row r="400" customFormat="false" ht="15" hidden="false" customHeight="false" outlineLevel="0" collapsed="false">
      <c r="FV400" s="57" t="n">
        <f aca="false">FV412-1</f>
        <v>1976</v>
      </c>
      <c r="FW400" s="133" t="n">
        <v>9.55838217336666E-009</v>
      </c>
      <c r="FX400" s="133" t="n">
        <f aca="false">FW400*100/204.803696158069</f>
        <v>4.66709456551479E-009</v>
      </c>
      <c r="FY400" s="133" t="n">
        <v>7.63375414683088E-009</v>
      </c>
      <c r="FZ400" s="133" t="n">
        <v>2.59674772462237E-009</v>
      </c>
      <c r="GB400" s="57"/>
    </row>
    <row r="401" customFormat="false" ht="15" hidden="false" customHeight="false" outlineLevel="0" collapsed="false">
      <c r="FV401" s="12" t="n">
        <f aca="false">FV413-1</f>
        <v>1976</v>
      </c>
      <c r="FW401" s="12" t="n">
        <v>1.28008721699664E-008</v>
      </c>
      <c r="FX401" s="12" t="n">
        <f aca="false">FW401*100/204.803696158069</f>
        <v>6.25031306079876E-009</v>
      </c>
      <c r="FY401" s="12" t="n">
        <v>7.63375414683088E-009</v>
      </c>
      <c r="FZ401" s="12" t="n">
        <v>2.73664379889671E-009</v>
      </c>
      <c r="GB401" s="12"/>
    </row>
    <row r="402" customFormat="false" ht="15" hidden="false" customHeight="false" outlineLevel="0" collapsed="false">
      <c r="FV402" s="131" t="n">
        <f aca="false">FV414-1</f>
        <v>1976</v>
      </c>
      <c r="FW402" s="131" t="n">
        <v>1.43487563166923E-008</v>
      </c>
      <c r="FX402" s="131" t="n">
        <f aca="false">FW402*100/204.803696158069</f>
        <v>7.00610222660133E-009</v>
      </c>
      <c r="FY402" s="131" t="n">
        <v>7.63375414683088E-009</v>
      </c>
      <c r="FZ402" s="131" t="n">
        <v>2.83140061602977E-009</v>
      </c>
      <c r="GB402" s="131"/>
    </row>
    <row r="403" customFormat="false" ht="15" hidden="false" customHeight="false" outlineLevel="0" collapsed="false">
      <c r="FV403" s="57" t="n">
        <f aca="false">FV415-1</f>
        <v>1976</v>
      </c>
      <c r="FW403" s="57" t="n">
        <v>1.47407597288629E-008</v>
      </c>
      <c r="FX403" s="57" t="n">
        <f aca="false">FW403*100/204.803696158069</f>
        <v>7.19750668830013E-009</v>
      </c>
      <c r="FY403" s="57" t="n">
        <v>8.77916341097843E-009</v>
      </c>
      <c r="FZ403" s="57" t="n">
        <v>3.19162410157027E-009</v>
      </c>
      <c r="GB403" s="57"/>
    </row>
    <row r="404" customFormat="false" ht="15" hidden="false" customHeight="false" outlineLevel="0" collapsed="false">
      <c r="FV404" s="12" t="n">
        <f aca="false">FV416-1</f>
        <v>1976</v>
      </c>
      <c r="FW404" s="12" t="n">
        <v>1.53658180414604E-008</v>
      </c>
      <c r="FX404" s="12" t="n">
        <f aca="false">FW404*100/204.803696158069</f>
        <v>7.50270543437895E-009</v>
      </c>
      <c r="FY404" s="12" t="n">
        <v>8.77916341097843E-009</v>
      </c>
      <c r="FZ404" s="12" t="n">
        <v>3.21690361226353E-009</v>
      </c>
      <c r="GB404" s="12"/>
    </row>
    <row r="405" customFormat="false" ht="15" hidden="false" customHeight="false" outlineLevel="0" collapsed="false">
      <c r="FV405" s="131" t="n">
        <f aca="false">FV417-1</f>
        <v>1976</v>
      </c>
      <c r="FW405" s="132" t="n">
        <v>1.62131955201083E-008</v>
      </c>
      <c r="FX405" s="132" t="n">
        <f aca="false">FW405*100/204.803696158069</f>
        <v>7.91645650164187E-009</v>
      </c>
      <c r="FY405" s="132" t="n">
        <v>8.77916341097843E-009</v>
      </c>
      <c r="FZ405" s="132" t="n">
        <v>3.27394472257719E-009</v>
      </c>
      <c r="GB405" s="131"/>
    </row>
    <row r="406" customFormat="false" ht="15" hidden="false" customHeight="false" outlineLevel="0" collapsed="false">
      <c r="FV406" s="57" t="n">
        <f aca="false">FV418-1</f>
        <v>1976</v>
      </c>
      <c r="FW406" s="133" t="n">
        <v>1.79246505086566E-008</v>
      </c>
      <c r="FX406" s="133" t="n">
        <f aca="false">FW406*100/204.803696158069</f>
        <v>8.75211280113921E-009</v>
      </c>
      <c r="FY406" s="133" t="n">
        <v>9.83357655002239E-009</v>
      </c>
      <c r="FZ406" s="133" t="n">
        <v>3.68523612755541E-009</v>
      </c>
      <c r="GB406" s="57"/>
    </row>
    <row r="407" customFormat="false" ht="15" hidden="false" customHeight="false" outlineLevel="0" collapsed="false">
      <c r="FV407" s="12" t="n">
        <f aca="false">FV419-1</f>
        <v>1976</v>
      </c>
      <c r="FW407" s="12" t="n">
        <v>1.9441072989362E-008</v>
      </c>
      <c r="FX407" s="12" t="n">
        <f aca="false">FW407*100/204.803696158069</f>
        <v>9.49254010257571E-009</v>
      </c>
      <c r="FY407" s="12" t="n">
        <v>9.83357655002239E-009</v>
      </c>
      <c r="FZ407" s="12" t="n">
        <v>3.68523612755541E-009</v>
      </c>
      <c r="GB407" s="12"/>
    </row>
    <row r="408" customFormat="false" ht="15" hidden="false" customHeight="false" outlineLevel="0" collapsed="false">
      <c r="FV408" s="131" t="n">
        <f aca="false">FV420-1</f>
        <v>1976</v>
      </c>
      <c r="FW408" s="131" t="n">
        <v>2.09873169544471E-008</v>
      </c>
      <c r="FX408" s="131" t="n">
        <f aca="false">FW408*100/204.803696158069</f>
        <v>1.024752841289E-008</v>
      </c>
      <c r="FY408" s="131" t="n">
        <v>1.16172433410734E-008</v>
      </c>
      <c r="FZ408" s="131" t="n">
        <v>4.1893123697183E-009</v>
      </c>
      <c r="GB408" s="131"/>
    </row>
    <row r="409" customFormat="false" ht="15" hidden="false" customHeight="false" outlineLevel="0" collapsed="false">
      <c r="FV409" s="57" t="n">
        <f aca="false">FV421-1</f>
        <v>1976</v>
      </c>
      <c r="FW409" s="57" t="n">
        <v>2.39982431248388E-008</v>
      </c>
      <c r="FX409" s="57" t="n">
        <f aca="false">FW409*100/204.803696158069</f>
        <v>1.17176806742378E-008</v>
      </c>
      <c r="FY409" s="57" t="n">
        <v>1.16172433410734E-008</v>
      </c>
      <c r="FZ409" s="57" t="n">
        <v>4.1893123697183E-009</v>
      </c>
      <c r="GB409" s="57"/>
    </row>
    <row r="410" customFormat="false" ht="15" hidden="false" customHeight="false" outlineLevel="0" collapsed="false">
      <c r="FV410" s="12" t="n">
        <f aca="false">FV422-1</f>
        <v>1977</v>
      </c>
      <c r="FW410" s="12" t="n">
        <v>2.59259038751397E-008</v>
      </c>
      <c r="FX410" s="12" t="n">
        <f aca="false">FW410*100/204.803696158069</f>
        <v>1.26589042880993E-008</v>
      </c>
      <c r="FY410" s="12" t="n">
        <v>1.39413200609749E-008</v>
      </c>
      <c r="FZ410" s="12" t="n">
        <v>4.47529675679694E-009</v>
      </c>
      <c r="GB410" s="12"/>
    </row>
    <row r="411" customFormat="false" ht="15" hidden="false" customHeight="false" outlineLevel="0" collapsed="false">
      <c r="FV411" s="131" t="n">
        <f aca="false">FV423-1</f>
        <v>1977</v>
      </c>
      <c r="FW411" s="132" t="n">
        <v>2.80660427016455E-008</v>
      </c>
      <c r="FX411" s="132" t="n">
        <f aca="false">FW411*100/204.803696158069</f>
        <v>1.37038750902151E-008</v>
      </c>
      <c r="FY411" s="132" t="n">
        <v>1.39413200609749E-008</v>
      </c>
      <c r="FZ411" s="132" t="n">
        <v>4.47529675679678E-009</v>
      </c>
      <c r="GB411" s="131"/>
    </row>
    <row r="412" customFormat="false" ht="15" hidden="false" customHeight="false" outlineLevel="0" collapsed="false">
      <c r="FV412" s="57" t="n">
        <f aca="false">FV424-1</f>
        <v>1977</v>
      </c>
      <c r="FW412" s="133" t="n">
        <v>3.01839645222885E-008</v>
      </c>
      <c r="FX412" s="133" t="n">
        <f aca="false">FW412*100/204.803696158069</f>
        <v>1.4737997940717E-008</v>
      </c>
      <c r="FY412" s="133" t="n">
        <v>1.69802337918867E-008</v>
      </c>
      <c r="FZ412" s="133" t="n">
        <v>5.36817470531846E-009</v>
      </c>
      <c r="GB412" s="57"/>
    </row>
    <row r="413" customFormat="false" ht="15" hidden="false" customHeight="false" outlineLevel="0" collapsed="false">
      <c r="FV413" s="12" t="n">
        <f aca="false">FV425-1</f>
        <v>1977</v>
      </c>
      <c r="FW413" s="12" t="n">
        <v>3.19983036319467E-008</v>
      </c>
      <c r="FX413" s="12" t="n">
        <f aca="false">FW413*100/204.803696158069</f>
        <v>1.56238897208428E-008</v>
      </c>
      <c r="FY413" s="12" t="n">
        <v>1.69802337918867E-008</v>
      </c>
      <c r="FZ413" s="12" t="n">
        <v>5.97762465020754E-009</v>
      </c>
      <c r="GB413" s="12"/>
    </row>
    <row r="414" customFormat="false" ht="15" hidden="false" customHeight="false" outlineLevel="0" collapsed="false">
      <c r="FV414" s="131" t="n">
        <f aca="false">FV426-1</f>
        <v>1977</v>
      </c>
      <c r="FW414" s="131" t="n">
        <v>3.40768610932086E-008</v>
      </c>
      <c r="FX414" s="131" t="n">
        <f aca="false">FW414*100/204.803696158069</f>
        <v>1.6638792039626E-008</v>
      </c>
      <c r="FY414" s="131" t="n">
        <v>1.69802337918867E-008</v>
      </c>
      <c r="FZ414" s="131" t="n">
        <v>6.16577698218672E-009</v>
      </c>
      <c r="GB414" s="131"/>
    </row>
    <row r="415" customFormat="false" ht="15" hidden="false" customHeight="false" outlineLevel="0" collapsed="false">
      <c r="FV415" s="57" t="n">
        <f aca="false">FV427-1</f>
        <v>1977</v>
      </c>
      <c r="FW415" s="57" t="n">
        <v>3.66828115057246E-008</v>
      </c>
      <c r="FX415" s="57" t="n">
        <f aca="false">FW415*100/204.803696158069</f>
        <v>1.79112058004132E-008</v>
      </c>
      <c r="FY415" s="57" t="n">
        <v>1.69802337918867E-008</v>
      </c>
      <c r="FZ415" s="57" t="n">
        <v>6.21903316324459E-009</v>
      </c>
      <c r="GB415" s="57"/>
    </row>
    <row r="416" customFormat="false" ht="15" hidden="false" customHeight="false" outlineLevel="0" collapsed="false">
      <c r="FV416" s="12" t="n">
        <f aca="false">FV428-1</f>
        <v>1977</v>
      </c>
      <c r="FW416" s="12" t="n">
        <v>3.93795683381767E-008</v>
      </c>
      <c r="FX416" s="12" t="n">
        <f aca="false">FW416*100/204.803696158069</f>
        <v>1.92279578332333E-008</v>
      </c>
      <c r="FY416" s="12" t="n">
        <v>1.96965573381174E-008</v>
      </c>
      <c r="FZ416" s="12" t="n">
        <v>7.24033445585254E-009</v>
      </c>
      <c r="GB416" s="12"/>
    </row>
    <row r="417" customFormat="false" ht="15" hidden="false" customHeight="false" outlineLevel="0" collapsed="false">
      <c r="FV417" s="131" t="n">
        <f aca="false">FV429-1</f>
        <v>1977</v>
      </c>
      <c r="FW417" s="132" t="n">
        <v>4.38442918720765E-008</v>
      </c>
      <c r="FX417" s="132" t="n">
        <f aca="false">FW417*100/204.803696158069</f>
        <v>2.14079592773742E-008</v>
      </c>
      <c r="FY417" s="132" t="n">
        <v>1.96965573381174E-008</v>
      </c>
      <c r="FZ417" s="132" t="n">
        <v>7.78247611736069E-009</v>
      </c>
      <c r="GB417" s="131"/>
    </row>
    <row r="418" customFormat="false" ht="15" hidden="false" customHeight="false" outlineLevel="0" collapsed="false">
      <c r="FV418" s="57" t="n">
        <f aca="false">FV430-1</f>
        <v>1977</v>
      </c>
      <c r="FW418" s="133" t="n">
        <v>4.74820656441286E-008</v>
      </c>
      <c r="FX418" s="133" t="n">
        <f aca="false">FW418*100/204.803696158069</f>
        <v>2.31841839453335E-008</v>
      </c>
      <c r="FY418" s="133" t="n">
        <v>1.96965573381174E-008</v>
      </c>
      <c r="FZ418" s="133" t="n">
        <v>8.18012905456685E-009</v>
      </c>
      <c r="GB418" s="57"/>
    </row>
    <row r="419" customFormat="false" ht="15" hidden="false" customHeight="false" outlineLevel="0" collapsed="false">
      <c r="FV419" s="12" t="n">
        <f aca="false">FV431-1</f>
        <v>1977</v>
      </c>
      <c r="FW419" s="12" t="n">
        <v>5.34141553169293E-008</v>
      </c>
      <c r="FX419" s="12" t="n">
        <f aca="false">FW419*100/204.803696158069</f>
        <v>2.60806598313069E-008</v>
      </c>
      <c r="FY419" s="12" t="n">
        <v>2.0827050374699E-008</v>
      </c>
      <c r="FZ419" s="12" t="n">
        <v>8.94772543009129E-009</v>
      </c>
      <c r="GB419" s="12"/>
    </row>
    <row r="420" customFormat="false" ht="15" hidden="false" customHeight="false" outlineLevel="0" collapsed="false">
      <c r="FV420" s="131" t="n">
        <f aca="false">FV432-1</f>
        <v>1977</v>
      </c>
      <c r="FW420" s="131" t="n">
        <v>5.82419554231517E-008</v>
      </c>
      <c r="FX420" s="131" t="n">
        <f aca="false">FW420*100/204.803696158069</f>
        <v>2.84379415585352E-008</v>
      </c>
      <c r="FY420" s="131" t="n">
        <v>2.0827050374699E-008</v>
      </c>
      <c r="FZ420" s="131" t="n">
        <v>9.45121007826968E-009</v>
      </c>
      <c r="GB420" s="131"/>
    </row>
    <row r="421" customFormat="false" ht="15" hidden="false" customHeight="false" outlineLevel="0" collapsed="false">
      <c r="FV421" s="57" t="n">
        <f aca="false">FV433-1</f>
        <v>1977</v>
      </c>
      <c r="FW421" s="57" t="n">
        <v>6.24998669628783E-008</v>
      </c>
      <c r="FX421" s="57" t="n">
        <f aca="false">FW421*100/204.803696158069</f>
        <v>3.05169624061084E-008</v>
      </c>
      <c r="FY421" s="57" t="n">
        <v>2.0827050374699E-008</v>
      </c>
      <c r="FZ421" s="57" t="n">
        <v>9.89833426727788E-009</v>
      </c>
      <c r="GB421" s="57"/>
    </row>
    <row r="422" customFormat="false" ht="15" hidden="false" customHeight="false" outlineLevel="0" collapsed="false">
      <c r="FV422" s="12" t="n">
        <f aca="false">FV434-1</f>
        <v>1978</v>
      </c>
      <c r="FW422" s="12" t="n">
        <v>7.08483915149628E-008</v>
      </c>
      <c r="FX422" s="12" t="n">
        <f aca="false">FW422*100/204.803696158069</f>
        <v>3.45933168414507E-008</v>
      </c>
      <c r="FY422" s="12" t="n">
        <v>2.58022189106232E-008</v>
      </c>
      <c r="FZ422" s="12" t="n">
        <v>1.31456508993261E-008</v>
      </c>
      <c r="GB422" s="12"/>
    </row>
    <row r="423" customFormat="false" ht="15" hidden="false" customHeight="false" outlineLevel="0" collapsed="false">
      <c r="FV423" s="131" t="n">
        <f aca="false">FV435-1</f>
        <v>1978</v>
      </c>
      <c r="FW423" s="132" t="n">
        <v>7.52440783125234E-008</v>
      </c>
      <c r="FX423" s="132" t="n">
        <f aca="false">FW423*100/204.803696158069</f>
        <v>3.67396095500393E-008</v>
      </c>
      <c r="FY423" s="132" t="n">
        <v>2.58022189106232E-008</v>
      </c>
      <c r="FZ423" s="132" t="n">
        <v>1.36952289884918E-008</v>
      </c>
      <c r="GB423" s="131"/>
    </row>
    <row r="424" customFormat="false" ht="15" hidden="false" customHeight="false" outlineLevel="0" collapsed="false">
      <c r="FV424" s="57" t="n">
        <f aca="false">FV436-1</f>
        <v>1978</v>
      </c>
      <c r="FW424" s="133" t="n">
        <v>8.23863238214507E-008</v>
      </c>
      <c r="FX424" s="133" t="n">
        <f aca="false">FW424*100/204.803696158069</f>
        <v>4.02269711762742E-008</v>
      </c>
      <c r="FY424" s="133" t="n">
        <v>2.58022189106232E-008</v>
      </c>
      <c r="FZ424" s="133" t="n">
        <v>1.39606892956736E-008</v>
      </c>
      <c r="GB424" s="57"/>
    </row>
    <row r="425" customFormat="false" ht="15" hidden="false" customHeight="false" outlineLevel="0" collapsed="false">
      <c r="FV425" s="12" t="n">
        <f aca="false">FV437-1</f>
        <v>1978</v>
      </c>
      <c r="FW425" s="12" t="n">
        <v>9.15102069674057E-008</v>
      </c>
      <c r="FX425" s="12" t="n">
        <f aca="false">FW425*100/204.803696158069</f>
        <v>4.46819118424393E-008</v>
      </c>
      <c r="FY425" s="12" t="n">
        <v>3.22611595485122E-008</v>
      </c>
      <c r="FZ425" s="12" t="n">
        <v>1.49710427640708E-008</v>
      </c>
      <c r="GB425" s="12"/>
    </row>
    <row r="426" customFormat="false" ht="15" hidden="false" customHeight="false" outlineLevel="0" collapsed="false">
      <c r="FV426" s="131" t="n">
        <f aca="false">FV438-1</f>
        <v>1978</v>
      </c>
      <c r="FW426" s="131" t="n">
        <v>9.94635968514596E-008</v>
      </c>
      <c r="FX426" s="131" t="n">
        <f aca="false">FW426*100/204.803696158069</f>
        <v>4.85653329101506E-008</v>
      </c>
      <c r="FY426" s="131" t="n">
        <v>3.22611595485122E-008</v>
      </c>
      <c r="FZ426" s="131" t="n">
        <v>1.81855100269142E-008</v>
      </c>
      <c r="GB426" s="131"/>
    </row>
    <row r="427" customFormat="false" ht="15" hidden="false" customHeight="false" outlineLevel="0" collapsed="false">
      <c r="FV427" s="57" t="n">
        <f aca="false">FV439-1</f>
        <v>1978</v>
      </c>
      <c r="FW427" s="57" t="n">
        <v>1.05919948219655E-007</v>
      </c>
      <c r="FX427" s="57" t="n">
        <f aca="false">FW427*100/204.803696158069</f>
        <v>5.17177913321961E-008</v>
      </c>
      <c r="FY427" s="57" t="n">
        <v>3.22611595485122E-008</v>
      </c>
      <c r="FZ427" s="57" t="n">
        <v>1.86287157009282E-008</v>
      </c>
      <c r="GB427" s="57"/>
    </row>
    <row r="428" customFormat="false" ht="15" hidden="false" customHeight="false" outlineLevel="0" collapsed="false">
      <c r="FV428" s="12" t="n">
        <f aca="false">FV440-1</f>
        <v>1978</v>
      </c>
      <c r="FW428" s="12" t="n">
        <v>1.12908613084027E-007</v>
      </c>
      <c r="FX428" s="12" t="n">
        <f aca="false">FW428*100/204.803696158069</f>
        <v>5.51301637627103E-008</v>
      </c>
      <c r="FY428" s="12" t="n">
        <v>3.22611595485122E-008</v>
      </c>
      <c r="FZ428" s="12" t="n">
        <v>1.94309107827085E-008</v>
      </c>
      <c r="GB428" s="12"/>
    </row>
    <row r="429" customFormat="false" ht="15" hidden="false" customHeight="false" outlineLevel="0" collapsed="false">
      <c r="FV429" s="131" t="n">
        <f aca="false">FV441-1</f>
        <v>1978</v>
      </c>
      <c r="FW429" s="132" t="n">
        <v>1.21723843866652E-007</v>
      </c>
      <c r="FX429" s="132" t="n">
        <f aca="false">FW429*100/204.803696158069</f>
        <v>5.94343979869898E-008</v>
      </c>
      <c r="FY429" s="132" t="n">
        <v>3.22611595485122E-008</v>
      </c>
      <c r="FZ429" s="132" t="n">
        <v>2.17903339011547E-008</v>
      </c>
      <c r="GB429" s="131"/>
    </row>
    <row r="430" customFormat="false" ht="15" hidden="false" customHeight="false" outlineLevel="0" collapsed="false">
      <c r="FV430" s="57" t="n">
        <f aca="false">FV442-1</f>
        <v>1978</v>
      </c>
      <c r="FW430" s="133" t="n">
        <v>1.29504269141304E-007</v>
      </c>
      <c r="FX430" s="133" t="n">
        <f aca="false">FW430*100/204.803696158069</f>
        <v>6.32333652032098E-008</v>
      </c>
      <c r="FY430" s="133" t="n">
        <v>3.22611595485122E-008</v>
      </c>
      <c r="FZ430" s="133" t="n">
        <v>2.45349737606808E-008</v>
      </c>
      <c r="GB430" s="57"/>
    </row>
    <row r="431" customFormat="false" ht="15" hidden="false" customHeight="false" outlineLevel="0" collapsed="false">
      <c r="FV431" s="12" t="n">
        <f aca="false">FV443-1</f>
        <v>1978</v>
      </c>
      <c r="FW431" s="12" t="n">
        <v>1.42139632072963E-007</v>
      </c>
      <c r="FX431" s="12" t="n">
        <f aca="false">FW431*100/204.803696158069</f>
        <v>6.94028646647366E-008</v>
      </c>
      <c r="FY431" s="12" t="n">
        <v>3.22611595485122E-008</v>
      </c>
      <c r="FZ431" s="12" t="n">
        <v>2.60155617508363E-008</v>
      </c>
      <c r="GB431" s="12"/>
    </row>
    <row r="432" customFormat="false" ht="15" hidden="false" customHeight="false" outlineLevel="0" collapsed="false">
      <c r="FV432" s="131" t="n">
        <f aca="false">FV444-1</f>
        <v>1978</v>
      </c>
      <c r="FW432" s="131" t="n">
        <v>1.54639307250695E-007</v>
      </c>
      <c r="FX432" s="131" t="n">
        <f aca="false">FW432*100/204.803696158069</f>
        <v>7.55061115358696E-008</v>
      </c>
      <c r="FY432" s="131" t="n">
        <v>3.22611595485122E-008</v>
      </c>
      <c r="FZ432" s="131" t="n">
        <v>2.75764411310195E-008</v>
      </c>
      <c r="GB432" s="131"/>
    </row>
    <row r="433" customFormat="false" ht="15" hidden="false" customHeight="false" outlineLevel="0" collapsed="false">
      <c r="FV433" s="57" t="n">
        <f aca="false">FV445-1</f>
        <v>1978</v>
      </c>
      <c r="FW433" s="57" t="n">
        <v>1.68652422760694E-007</v>
      </c>
      <c r="FX433" s="57" t="n">
        <f aca="false">FW433*100/204.803696158069</f>
        <v>8.2348329607551E-008</v>
      </c>
      <c r="FY433" s="57" t="n">
        <v>5.37205437856895E-008</v>
      </c>
      <c r="FZ433" s="57" t="n">
        <v>3.42373250272168E-008</v>
      </c>
      <c r="GB433" s="57"/>
    </row>
    <row r="434" customFormat="false" ht="15" hidden="false" customHeight="false" outlineLevel="0" collapsed="false">
      <c r="FV434" s="12" t="n">
        <f aca="false">FV446-1</f>
        <v>1979</v>
      </c>
      <c r="FW434" s="12" t="n">
        <v>1.90190989853899E-007</v>
      </c>
      <c r="FX434" s="12" t="n">
        <f aca="false">FW434*100/204.803696158069</f>
        <v>9.28650182695474E-008</v>
      </c>
      <c r="FY434" s="12" t="n">
        <v>5.58680523381342E-008</v>
      </c>
      <c r="FZ434" s="12" t="n">
        <v>3.63258807966872E-008</v>
      </c>
      <c r="GB434" s="12"/>
    </row>
    <row r="435" customFormat="false" ht="15" hidden="false" customHeight="false" outlineLevel="0" collapsed="false">
      <c r="FV435" s="131" t="n">
        <f aca="false">FV447-1</f>
        <v>1979</v>
      </c>
      <c r="FW435" s="132" t="n">
        <v>2.04347248488921E-007</v>
      </c>
      <c r="FX435" s="132" t="n">
        <f aca="false">FW435*100/204.803696158069</f>
        <v>9.97771291838426E-008</v>
      </c>
      <c r="FY435" s="132" t="n">
        <v>5.810191800027E-008</v>
      </c>
      <c r="FZ435" s="132" t="n">
        <v>3.7264594141927E-008</v>
      </c>
      <c r="GB435" s="131"/>
    </row>
    <row r="436" customFormat="false" ht="15" hidden="false" customHeight="false" outlineLevel="0" collapsed="false">
      <c r="FV436" s="57" t="n">
        <f aca="false">FV448-1</f>
        <v>1979</v>
      </c>
      <c r="FW436" s="133" t="n">
        <v>2.20183947768736E-007</v>
      </c>
      <c r="FX436" s="133" t="n">
        <f aca="false">FW436*100/204.803696158069</f>
        <v>1.07509752948402E-007</v>
      </c>
      <c r="FY436" s="133" t="n">
        <v>6.04285640161127E-008</v>
      </c>
      <c r="FZ436" s="133" t="n">
        <v>3.87872107498858E-008</v>
      </c>
      <c r="GB436" s="57"/>
    </row>
    <row r="437" customFormat="false" ht="15" hidden="false" customHeight="false" outlineLevel="0" collapsed="false">
      <c r="FV437" s="12" t="n">
        <f aca="false">FV449-1</f>
        <v>1979</v>
      </c>
      <c r="FW437" s="12" t="n">
        <v>2.35600164118798E-007</v>
      </c>
      <c r="FX437" s="12" t="n">
        <f aca="false">FW437*100/204.803696158069</f>
        <v>1.15037066487785E-007</v>
      </c>
      <c r="FY437" s="12" t="n">
        <v>6.28479904049053E-008</v>
      </c>
      <c r="FZ437" s="12" t="n">
        <v>4.19886056940391E-008</v>
      </c>
      <c r="GB437" s="12"/>
    </row>
    <row r="438" customFormat="false" ht="15" hidden="false" customHeight="false" outlineLevel="0" collapsed="false">
      <c r="FV438" s="131" t="n">
        <f aca="false">FV450-1</f>
        <v>1979</v>
      </c>
      <c r="FW438" s="131" t="n">
        <v>2.51905060703374E-007</v>
      </c>
      <c r="FX438" s="131" t="n">
        <f aca="false">FW438*100/204.803696158069</f>
        <v>1.22998298091726E-007</v>
      </c>
      <c r="FY438" s="131" t="n">
        <v>7.52020525660329E-008</v>
      </c>
      <c r="FZ438" s="131" t="n">
        <v>4.94681360137016E-008</v>
      </c>
      <c r="GB438" s="131"/>
    </row>
    <row r="439" customFormat="false" ht="15" hidden="false" customHeight="false" outlineLevel="0" collapsed="false">
      <c r="FV439" s="57" t="n">
        <f aca="false">FV451-1</f>
        <v>1979</v>
      </c>
      <c r="FW439" s="57" t="n">
        <v>2.76327365336092E-007</v>
      </c>
      <c r="FX439" s="57" t="n">
        <f aca="false">FW439*100/204.803696158069</f>
        <v>1.34923036312206E-007</v>
      </c>
      <c r="FY439" s="57" t="n">
        <v>8.29028226826473E-008</v>
      </c>
      <c r="FZ439" s="57" t="n">
        <v>5.27229004287942E-008</v>
      </c>
      <c r="GB439" s="57"/>
    </row>
    <row r="440" customFormat="false" ht="15" hidden="false" customHeight="false" outlineLevel="0" collapsed="false">
      <c r="FV440" s="12" t="n">
        <f aca="false">FV452-1</f>
        <v>1979</v>
      </c>
      <c r="FW440" s="12" t="n">
        <v>2.96090063034488E-007</v>
      </c>
      <c r="FX440" s="12" t="n">
        <f aca="false">FW440*100/204.803696158069</f>
        <v>1.44572616895529E-007</v>
      </c>
      <c r="FY440" s="12" t="n">
        <v>9.13886574079996E-008</v>
      </c>
      <c r="FZ440" s="12" t="n">
        <v>5.69428548224203E-008</v>
      </c>
      <c r="GB440" s="12"/>
    </row>
    <row r="441" customFormat="false" ht="15" hidden="false" customHeight="false" outlineLevel="0" collapsed="false">
      <c r="FV441" s="131" t="n">
        <f aca="false">FV453-1</f>
        <v>1979</v>
      </c>
      <c r="FW441" s="132" t="n">
        <v>3.29992617551498E-007</v>
      </c>
      <c r="FX441" s="132" t="n">
        <f aca="false">FW441*100/204.803696158069</f>
        <v>1.61126299838264E-007</v>
      </c>
      <c r="FY441" s="132" t="n">
        <v>9.5042776314121E-008</v>
      </c>
      <c r="FZ441" s="132" t="n">
        <v>6.09558721847523E-008</v>
      </c>
      <c r="GB441" s="131"/>
    </row>
    <row r="442" customFormat="false" ht="15" hidden="false" customHeight="false" outlineLevel="0" collapsed="false">
      <c r="FV442" s="57" t="n">
        <f aca="false">FV454-1</f>
        <v>1979</v>
      </c>
      <c r="FW442" s="133" t="n">
        <v>3.52582391969085E-007</v>
      </c>
      <c r="FX442" s="133" t="n">
        <f aca="false">FW442*100/204.803696158069</f>
        <v>1.72156264063203E-007</v>
      </c>
      <c r="FY442" s="133" t="n">
        <v>9.88610450929821E-008</v>
      </c>
      <c r="FZ442" s="133" t="n">
        <v>6.91954786990529E-008</v>
      </c>
      <c r="GB442" s="57"/>
    </row>
    <row r="443" customFormat="false" ht="15" hidden="false" customHeight="false" outlineLevel="0" collapsed="false">
      <c r="FV443" s="12" t="n">
        <f aca="false">FV455-1</f>
        <v>1979</v>
      </c>
      <c r="FW443" s="12" t="n">
        <v>3.67886777752723E-007</v>
      </c>
      <c r="FX443" s="12" t="n">
        <f aca="false">FW443*100/204.803696158069</f>
        <v>1.79628973819293E-007</v>
      </c>
      <c r="FY443" s="12" t="n">
        <v>1.02807778974049E-007</v>
      </c>
      <c r="FZ443" s="12" t="n">
        <v>7.73746599309993E-008</v>
      </c>
      <c r="GB443" s="12"/>
    </row>
    <row r="444" customFormat="false" ht="15" hidden="false" customHeight="false" outlineLevel="0" collapsed="false">
      <c r="FV444" s="131" t="n">
        <f aca="false">FV456-1</f>
        <v>1979</v>
      </c>
      <c r="FW444" s="131" t="n">
        <v>3.86793598849424E-007</v>
      </c>
      <c r="FX444" s="131" t="n">
        <f aca="false">FW444*100/204.803696158069</f>
        <v>1.88860653447823E-007</v>
      </c>
      <c r="FY444" s="131" t="n">
        <v>1.04235169187331E-007</v>
      </c>
      <c r="FZ444" s="131" t="n">
        <v>8.12091304120685E-008</v>
      </c>
      <c r="GB444" s="131"/>
    </row>
    <row r="445" customFormat="false" ht="15" hidden="false" customHeight="false" outlineLevel="0" collapsed="false">
      <c r="FV445" s="57" t="n">
        <f aca="false">FV457-1</f>
        <v>1979</v>
      </c>
      <c r="FW445" s="57" t="n">
        <v>4.04319685219347E-007</v>
      </c>
      <c r="FX445" s="57" t="n">
        <f aca="false">FW445*100/204.803696158069</f>
        <v>1.97418158365311E-007</v>
      </c>
      <c r="FY445" s="57" t="n">
        <v>1.11193696401145E-007</v>
      </c>
      <c r="FZ445" s="57" t="n">
        <v>8.46867615796378E-008</v>
      </c>
      <c r="GB445" s="57"/>
    </row>
    <row r="446" customFormat="false" ht="15" hidden="false" customHeight="false" outlineLevel="0" collapsed="false">
      <c r="FV446" s="12" t="n">
        <f aca="false">FV458-1</f>
        <v>1980</v>
      </c>
      <c r="FW446" s="12" t="n">
        <v>4.33470186200459E-007</v>
      </c>
      <c r="FX446" s="12" t="n">
        <f aca="false">FW446*100/204.803696158069</f>
        <v>2.11651544543368E-007</v>
      </c>
      <c r="FY446" s="12" t="n">
        <v>1.2863640461708E-007</v>
      </c>
      <c r="FZ446" s="12" t="n">
        <v>9.95330479864574E-008</v>
      </c>
      <c r="GB446" s="12"/>
    </row>
    <row r="447" customFormat="false" ht="15" hidden="false" customHeight="false" outlineLevel="0" collapsed="false">
      <c r="FV447" s="131" t="n">
        <f aca="false">FV459-1</f>
        <v>1980</v>
      </c>
      <c r="FW447" s="132" t="n">
        <v>4.56641479563449E-007</v>
      </c>
      <c r="FX447" s="132" t="n">
        <f aca="false">FW447*100/204.803696158069</f>
        <v>2.22965448441424E-007</v>
      </c>
      <c r="FY447" s="132" t="n">
        <v>1.33782146209156E-007</v>
      </c>
      <c r="FZ447" s="132" t="n">
        <v>1.02391630119647E-007</v>
      </c>
      <c r="GB447" s="131"/>
    </row>
    <row r="448" customFormat="false" ht="15" hidden="false" customHeight="false" outlineLevel="0" collapsed="false">
      <c r="FV448" s="57" t="n">
        <f aca="false">FV460-1</f>
        <v>1980</v>
      </c>
      <c r="FW448" s="133" t="n">
        <v>4.83108046950393E-007</v>
      </c>
      <c r="FX448" s="133" t="n">
        <f aca="false">FW448*100/204.803696158069</f>
        <v>2.35888343820478E-007</v>
      </c>
      <c r="FY448" s="133" t="n">
        <v>1.39134859521201E-007</v>
      </c>
      <c r="FZ448" s="133" t="n">
        <v>1.05463644095509E-007</v>
      </c>
      <c r="GB448" s="57"/>
    </row>
    <row r="449" customFormat="false" ht="15" hidden="false" customHeight="false" outlineLevel="0" collapsed="false">
      <c r="FV449" s="12" t="n">
        <f aca="false">FV461-1</f>
        <v>1980</v>
      </c>
      <c r="FW449" s="12" t="n">
        <v>5.12944442072237E-007</v>
      </c>
      <c r="FX449" s="12" t="n">
        <f aca="false">FW449*100/204.803696158069</f>
        <v>2.50456633202724E-007</v>
      </c>
      <c r="FY449" s="12" t="n">
        <v>1.44701681292247E-007</v>
      </c>
      <c r="FZ449" s="12" t="n">
        <v>1.09660348209421E-007</v>
      </c>
      <c r="GB449" s="12"/>
    </row>
    <row r="450" customFormat="false" ht="15" hidden="false" customHeight="false" outlineLevel="0" collapsed="false">
      <c r="FV450" s="131" t="n">
        <f aca="false">FV462-1</f>
        <v>1980</v>
      </c>
      <c r="FW450" s="131" t="n">
        <v>5.42616819029993E-007</v>
      </c>
      <c r="FX450" s="131" t="n">
        <f aca="false">FW450*100/204.803696158069</f>
        <v>2.64944837036143E-007</v>
      </c>
      <c r="FY450" s="131" t="n">
        <v>1.50496885494924E-007</v>
      </c>
      <c r="FZ450" s="131" t="n">
        <v>1.20700955042418E-007</v>
      </c>
      <c r="GB450" s="131"/>
    </row>
    <row r="451" customFormat="false" ht="15" hidden="false" customHeight="false" outlineLevel="0" collapsed="false">
      <c r="FV451" s="57" t="n">
        <f aca="false">FV463-1</f>
        <v>1980</v>
      </c>
      <c r="FW451" s="57" t="n">
        <v>5.7375044872235E-007</v>
      </c>
      <c r="FX451" s="57" t="n">
        <f aca="false">FW451*100/204.803696158069</f>
        <v>2.80146530304573E-007</v>
      </c>
      <c r="FY451" s="57" t="n">
        <v>1.56506198227247E-007</v>
      </c>
      <c r="FZ451" s="57" t="n">
        <v>1.23874335148852E-007</v>
      </c>
      <c r="GB451" s="57"/>
    </row>
    <row r="452" customFormat="false" ht="15" hidden="false" customHeight="false" outlineLevel="0" collapsed="false">
      <c r="FV452" s="12" t="n">
        <f aca="false">FV464-1</f>
        <v>1980</v>
      </c>
      <c r="FW452" s="12" t="n">
        <v>5.99993354976446E-007</v>
      </c>
      <c r="FX452" s="12" t="n">
        <f aca="false">FW452*100/204.803696158069</f>
        <v>2.92960218117044E-007</v>
      </c>
      <c r="FY452" s="12" t="n">
        <v>2.39508938223747E-007</v>
      </c>
      <c r="FZ452" s="12" t="n">
        <v>1.32197738088508E-007</v>
      </c>
      <c r="GB452" s="12"/>
    </row>
    <row r="453" customFormat="false" ht="15" hidden="false" customHeight="false" outlineLevel="0" collapsed="false">
      <c r="FV453" s="131" t="n">
        <f aca="false">FV465-1</f>
        <v>1980</v>
      </c>
      <c r="FW453" s="132" t="n">
        <v>6.20525446971837E-007</v>
      </c>
      <c r="FX453" s="132" t="n">
        <f aca="false">FW453*100/204.803696158069</f>
        <v>3.02985472729413E-007</v>
      </c>
      <c r="FY453" s="132" t="n">
        <v>2.49086726450337E-007</v>
      </c>
      <c r="FZ453" s="132" t="n">
        <v>1.40348268360172E-007</v>
      </c>
      <c r="GB453" s="131"/>
    </row>
    <row r="454" customFormat="false" ht="15" hidden="false" customHeight="false" outlineLevel="0" collapsed="false">
      <c r="FV454" s="57" t="n">
        <f aca="false">FV466-1</f>
        <v>1980</v>
      </c>
      <c r="FW454" s="133" t="n">
        <v>6.48721660452802E-007</v>
      </c>
      <c r="FX454" s="133" t="n">
        <f aca="false">FW454*100/204.803696158069</f>
        <v>3.16752906623381E-007</v>
      </c>
      <c r="FY454" s="133" t="n">
        <v>2.59049910030303E-007</v>
      </c>
      <c r="FZ454" s="133" t="n">
        <v>1.49457244499012E-007</v>
      </c>
      <c r="GB454" s="57"/>
    </row>
    <row r="455" customFormat="false" ht="15" hidden="false" customHeight="false" outlineLevel="0" collapsed="false">
      <c r="FV455" s="12" t="n">
        <f aca="false">FV467-1</f>
        <v>1980</v>
      </c>
      <c r="FW455" s="12" t="n">
        <v>6.98120949327698E-007</v>
      </c>
      <c r="FX455" s="12" t="n">
        <f aca="false">FW455*100/204.803696158069</f>
        <v>3.40873217829469E-007</v>
      </c>
      <c r="FY455" s="12" t="n">
        <v>2.69462721522583E-007</v>
      </c>
      <c r="FZ455" s="12" t="n">
        <v>1.56095552405412E-007</v>
      </c>
      <c r="GB455" s="12"/>
    </row>
    <row r="456" customFormat="false" ht="15" hidden="false" customHeight="false" outlineLevel="0" collapsed="false">
      <c r="FV456" s="131" t="n">
        <f aca="false">FV468-1</f>
        <v>1980</v>
      </c>
      <c r="FW456" s="131" t="n">
        <v>7.30775474723419E-007</v>
      </c>
      <c r="FX456" s="131" t="n">
        <f aca="false">FW456*100/204.803696158069</f>
        <v>3.56817522550668E-007</v>
      </c>
      <c r="FY456" s="131" t="n">
        <v>2.80189558858315E-007</v>
      </c>
      <c r="FZ456" s="131" t="n">
        <v>1.60437833322979E-007</v>
      </c>
      <c r="GB456" s="131"/>
    </row>
    <row r="457" customFormat="false" ht="15" hidden="false" customHeight="false" outlineLevel="0" collapsed="false">
      <c r="FV457" s="57" t="n">
        <f aca="false">FV469-1</f>
        <v>1980</v>
      </c>
      <c r="FW457" s="57" t="n">
        <v>7.58643651876206E-007</v>
      </c>
      <c r="FX457" s="57" t="n">
        <f aca="false">FW457*100/204.803696158069</f>
        <v>3.70424785346979E-007</v>
      </c>
      <c r="FY457" s="57" t="n">
        <v>2.91408845812262E-007</v>
      </c>
      <c r="FZ457" s="57" t="n">
        <v>1.66051869244399E-007</v>
      </c>
      <c r="GB457" s="57"/>
    </row>
    <row r="458" customFormat="false" ht="15" hidden="false" customHeight="false" outlineLevel="0" collapsed="false">
      <c r="FV458" s="12" t="n">
        <f aca="false">FV470-1</f>
        <v>1981</v>
      </c>
      <c r="FW458" s="12" t="n">
        <v>7.95786310671063E-007</v>
      </c>
      <c r="FX458" s="12" t="n">
        <f aca="false">FW458*100/204.803696158069</f>
        <v>3.88560521904287E-007</v>
      </c>
      <c r="FY458" s="12" t="n">
        <v>2.98681398869577E-007</v>
      </c>
      <c r="FZ458" s="12" t="n">
        <v>1.83001577605009E-007</v>
      </c>
      <c r="GB458" s="12"/>
    </row>
    <row r="459" customFormat="false" ht="15" hidden="false" customHeight="false" outlineLevel="0" collapsed="false">
      <c r="FV459" s="131" t="n">
        <f aca="false">FV471-1</f>
        <v>1981</v>
      </c>
      <c r="FW459" s="132" t="n">
        <v>8.29037265754377E-007</v>
      </c>
      <c r="FX459" s="132" t="n">
        <f aca="false">FW459*100/204.803696158069</f>
        <v>4.04796046803042E-007</v>
      </c>
      <c r="FY459" s="132" t="n">
        <v>3.06146649603514E-007</v>
      </c>
      <c r="FZ459" s="132" t="n">
        <v>1.87091101428113E-007</v>
      </c>
      <c r="GB459" s="131"/>
    </row>
    <row r="460" customFormat="false" ht="15" hidden="false" customHeight="false" outlineLevel="0" collapsed="false">
      <c r="FV460" s="57" t="n">
        <f aca="false">FV472-1</f>
        <v>1981</v>
      </c>
      <c r="FW460" s="133" t="n">
        <v>8.78690037246499E-007</v>
      </c>
      <c r="FX460" s="133" t="n">
        <f aca="false">FW460*100/204.803696158069</f>
        <v>4.2904012658459E-007</v>
      </c>
      <c r="FY460" s="133" t="n">
        <v>3.13804598014235E-007</v>
      </c>
      <c r="FZ460" s="133" t="n">
        <v>1.92569439839065E-007</v>
      </c>
      <c r="GB460" s="57"/>
    </row>
    <row r="461" customFormat="false" ht="15" hidden="false" customHeight="false" outlineLevel="0" collapsed="false">
      <c r="FV461" s="12" t="n">
        <f aca="false">FV473-1</f>
        <v>1981</v>
      </c>
      <c r="FW461" s="12" t="n">
        <v>9.48024988429198E-007</v>
      </c>
      <c r="FX461" s="12" t="n">
        <f aca="false">FW461*100/204.803696158069</f>
        <v>4.62894472225494E-007</v>
      </c>
      <c r="FY461" s="12" t="n">
        <v>3.21648107150634E-007</v>
      </c>
      <c r="FZ461" s="12" t="n">
        <v>1.99414144072581E-007</v>
      </c>
      <c r="GB461" s="12"/>
    </row>
    <row r="462" customFormat="false" ht="15" hidden="false" customHeight="false" outlineLevel="0" collapsed="false">
      <c r="FV462" s="131" t="n">
        <f aca="false">FV474-1</f>
        <v>1981</v>
      </c>
      <c r="FW462" s="131" t="n">
        <v>1.01944744351847E-006</v>
      </c>
      <c r="FX462" s="131" t="n">
        <f aca="false">FW462*100/204.803696158069</f>
        <v>4.97768088487843E-007</v>
      </c>
      <c r="FY462" s="131" t="n">
        <v>3.29691450914708E-007</v>
      </c>
      <c r="FZ462" s="131" t="n">
        <v>2.10760757664988E-007</v>
      </c>
      <c r="GB462" s="131"/>
    </row>
    <row r="463" customFormat="false" ht="15" hidden="false" customHeight="false" outlineLevel="0" collapsed="false">
      <c r="FV463" s="57" t="n">
        <f aca="false">FV475-1</f>
        <v>1981</v>
      </c>
      <c r="FW463" s="57" t="n">
        <v>1.11502530095526E-006</v>
      </c>
      <c r="FX463" s="57" t="n">
        <f aca="false">FW463*100/204.803696158069</f>
        <v>5.44436121941215E-007</v>
      </c>
      <c r="FY463" s="57" t="n">
        <v>4.45074537546126E-007</v>
      </c>
      <c r="FZ463" s="57" t="n">
        <v>2.2789699624504E-007</v>
      </c>
      <c r="GB463" s="57"/>
    </row>
    <row r="464" customFormat="false" ht="15" hidden="false" customHeight="false" outlineLevel="0" collapsed="false">
      <c r="FV464" s="12" t="n">
        <f aca="false">FV476-1</f>
        <v>1981</v>
      </c>
      <c r="FW464" s="12" t="n">
        <v>1.22924158612933E-006</v>
      </c>
      <c r="FX464" s="12" t="n">
        <f aca="false">FW464*100/204.803696158069</f>
        <v>6.00204785943215E-007</v>
      </c>
      <c r="FY464" s="12" t="n">
        <v>4.89580563910505E-007</v>
      </c>
      <c r="FZ464" s="12" t="n">
        <v>2.48582366168854E-007</v>
      </c>
      <c r="GB464" s="12"/>
    </row>
    <row r="465" customFormat="false" ht="15" hidden="false" customHeight="false" outlineLevel="0" collapsed="false">
      <c r="FV465" s="131" t="n">
        <f aca="false">FV477-1</f>
        <v>1981</v>
      </c>
      <c r="FW465" s="132" t="n">
        <v>1.3266087326289E-006</v>
      </c>
      <c r="FX465" s="132" t="n">
        <f aca="false">FW465*100/204.803696158069</f>
        <v>6.47746479929256E-007</v>
      </c>
      <c r="FY465" s="132" t="n">
        <v>5.14060305801051E-007</v>
      </c>
      <c r="FZ465" s="132" t="n">
        <v>2.60213638247425E-007</v>
      </c>
      <c r="GB465" s="131"/>
    </row>
    <row r="466" customFormat="false" ht="15" hidden="false" customHeight="false" outlineLevel="0" collapsed="false">
      <c r="FV466" s="57" t="n">
        <f aca="false">FV478-1</f>
        <v>1981</v>
      </c>
      <c r="FW466" s="133" t="n">
        <v>1.4214410529562E-006</v>
      </c>
      <c r="FX466" s="133" t="n">
        <f aca="false">FW466*100/204.803696158069</f>
        <v>6.94050488160683E-007</v>
      </c>
      <c r="FY466" s="133" t="n">
        <v>5.39760466310655E-007</v>
      </c>
      <c r="FZ466" s="133" t="n">
        <v>2.7966468867051E-007</v>
      </c>
      <c r="GB466" s="57"/>
    </row>
    <row r="467" customFormat="false" ht="15" hidden="false" customHeight="false" outlineLevel="0" collapsed="false">
      <c r="FV467" s="12" t="n">
        <f aca="false">FV479-1</f>
        <v>1981</v>
      </c>
      <c r="FW467" s="12" t="n">
        <v>1.50419567210974E-006</v>
      </c>
      <c r="FX467" s="12" t="n">
        <f aca="false">FW467*100/204.803696158069</f>
        <v>7.34457287796599E-007</v>
      </c>
      <c r="FY467" s="12" t="n">
        <v>6.74741620356748E-007</v>
      </c>
      <c r="FZ467" s="12" t="n">
        <v>3.12978980773689E-007</v>
      </c>
      <c r="GB467" s="12"/>
    </row>
    <row r="468" customFormat="false" ht="15" hidden="false" customHeight="false" outlineLevel="0" collapsed="false">
      <c r="FV468" s="131" t="n">
        <f aca="false">FV480-1</f>
        <v>1981</v>
      </c>
      <c r="FW468" s="131" t="n">
        <v>1.61259676782978E-006</v>
      </c>
      <c r="FX468" s="131" t="n">
        <f aca="false">FW468*100/204.803696158069</f>
        <v>7.87386555067427E-007</v>
      </c>
      <c r="FY468" s="131" t="n">
        <v>7.0847798767929E-007</v>
      </c>
      <c r="FZ468" s="131" t="n">
        <v>3.20983533639367E-007</v>
      </c>
      <c r="GB468" s="131"/>
    </row>
    <row r="469" customFormat="false" ht="15" hidden="false" customHeight="false" outlineLevel="0" collapsed="false">
      <c r="FV469" s="57" t="n">
        <f aca="false">FV481-1</f>
        <v>1981</v>
      </c>
      <c r="FW469" s="57" t="n">
        <v>1.75454703347693E-006</v>
      </c>
      <c r="FX469" s="57" t="n">
        <f aca="false">FW469*100/204.803696158069</f>
        <v>8.56696957325789E-007</v>
      </c>
      <c r="FY469" s="57" t="n">
        <v>7.43891538484234E-007</v>
      </c>
      <c r="FZ469" s="57" t="n">
        <v>3.29235296455866E-007</v>
      </c>
      <c r="GB469" s="57"/>
    </row>
    <row r="470" customFormat="false" ht="15" hidden="false" customHeight="false" outlineLevel="0" collapsed="false">
      <c r="FV470" s="12" t="n">
        <f aca="false">FV482-1</f>
        <v>1982</v>
      </c>
      <c r="FW470" s="12" t="n">
        <v>1.96374474640021E-006</v>
      </c>
      <c r="FX470" s="12" t="n">
        <f aca="false">FW470*100/204.803696158069</f>
        <v>9.58842434603611E-007</v>
      </c>
      <c r="FY470" s="12" t="n">
        <v>7.43891538484234E-007</v>
      </c>
      <c r="FZ470" s="12" t="n">
        <v>3.68355421949619E-007</v>
      </c>
      <c r="GB470" s="12"/>
    </row>
    <row r="471" customFormat="false" ht="15" hidden="false" customHeight="false" outlineLevel="0" collapsed="false">
      <c r="FV471" s="131" t="n">
        <f aca="false">FV483-1</f>
        <v>1982</v>
      </c>
      <c r="FW471" s="132" t="n">
        <v>2.0675235120414E-006</v>
      </c>
      <c r="FX471" s="132" t="n">
        <f aca="false">FW471*100/204.803696158069</f>
        <v>1.00951474549838E-006</v>
      </c>
      <c r="FY471" s="132" t="n">
        <v>7.43891538484234E-007</v>
      </c>
      <c r="FZ471" s="132" t="n">
        <v>3.78127517093422E-007</v>
      </c>
      <c r="GB471" s="131"/>
    </row>
    <row r="472" customFormat="false" ht="15" hidden="false" customHeight="false" outlineLevel="0" collapsed="false">
      <c r="FV472" s="57" t="n">
        <f aca="false">FV484-1</f>
        <v>1982</v>
      </c>
      <c r="FW472" s="133" t="n">
        <v>2.16503976596287E-006</v>
      </c>
      <c r="FX472" s="133" t="n">
        <f aca="false">FW472*100/204.803696158069</f>
        <v>1.05712924452881E-006</v>
      </c>
      <c r="FY472" s="133" t="n">
        <v>7.43891538484234E-007</v>
      </c>
      <c r="FZ472" s="133" t="n">
        <v>3.84704764195555E-007</v>
      </c>
      <c r="GB472" s="57"/>
    </row>
    <row r="473" customFormat="false" ht="15" hidden="false" customHeight="false" outlineLevel="0" collapsed="false">
      <c r="FV473" s="12" t="n">
        <f aca="false">FV485-1</f>
        <v>1982</v>
      </c>
      <c r="FW473" s="12" t="n">
        <v>2.25569707847702E-006</v>
      </c>
      <c r="FX473" s="12" t="n">
        <f aca="false">FW473*100/204.803696158069</f>
        <v>1.10139471151734E-006</v>
      </c>
      <c r="FY473" s="12" t="n">
        <v>7.43891538484234E-007</v>
      </c>
      <c r="FZ473" s="12" t="n">
        <v>3.9264134736527E-007</v>
      </c>
      <c r="GB473" s="12"/>
    </row>
    <row r="474" customFormat="false" ht="15" hidden="false" customHeight="false" outlineLevel="0" collapsed="false">
      <c r="FV474" s="131" t="n">
        <f aca="false">FV486-1</f>
        <v>1982</v>
      </c>
      <c r="FW474" s="131" t="n">
        <v>2.32473381481592E-006</v>
      </c>
      <c r="FX474" s="131" t="n">
        <f aca="false">FW474*100/204.803696158069</f>
        <v>1.13510344706947E-006</v>
      </c>
      <c r="FY474" s="131" t="n">
        <v>7.43891538484234E-007</v>
      </c>
      <c r="FZ474" s="131" t="n">
        <v>4.015218728077E-007</v>
      </c>
      <c r="GB474" s="131"/>
    </row>
    <row r="475" customFormat="false" ht="15" hidden="false" customHeight="false" outlineLevel="0" collapsed="false">
      <c r="FV475" s="57" t="n">
        <f aca="false">FV487-1</f>
        <v>1982</v>
      </c>
      <c r="FW475" s="57" t="n">
        <v>2.50828505117268E-006</v>
      </c>
      <c r="FX475" s="57" t="n">
        <f aca="false">FW475*100/204.803696158069</f>
        <v>1.22472645671237E-006</v>
      </c>
      <c r="FY475" s="57" t="n">
        <v>7.43891538484234E-007</v>
      </c>
      <c r="FZ475" s="57" t="n">
        <v>4.2138467264401E-007</v>
      </c>
      <c r="GB475" s="57"/>
    </row>
    <row r="476" customFormat="false" ht="15" hidden="false" customHeight="false" outlineLevel="0" collapsed="false">
      <c r="FV476" s="12" t="n">
        <f aca="false">FV488-1</f>
        <v>1982</v>
      </c>
      <c r="FW476" s="12" t="n">
        <v>2.91609385006445E-006</v>
      </c>
      <c r="FX476" s="12" t="n">
        <f aca="false">FW476*100/204.803696158069</f>
        <v>1.42384825311638E-006</v>
      </c>
      <c r="FY476" s="12" t="n">
        <v>1.01615908174515E-006</v>
      </c>
      <c r="FZ476" s="12" t="n">
        <v>4.93544781468896E-007</v>
      </c>
      <c r="GB476" s="12"/>
    </row>
    <row r="477" customFormat="false" ht="15" hidden="false" customHeight="false" outlineLevel="0" collapsed="false">
      <c r="FV477" s="131" t="n">
        <f aca="false">FV489-1</f>
        <v>1982</v>
      </c>
      <c r="FW477" s="132" t="n">
        <v>3.34447947317818E-006</v>
      </c>
      <c r="FX477" s="132" t="n">
        <f aca="false">FW477*100/204.803696158069</f>
        <v>1.63301714564609E-006</v>
      </c>
      <c r="FY477" s="132" t="n">
        <v>1.01615908174515E-006</v>
      </c>
      <c r="FZ477" s="132" t="n">
        <v>5.18042771063706E-007</v>
      </c>
      <c r="GB477" s="131"/>
    </row>
    <row r="478" customFormat="false" ht="15" hidden="false" customHeight="false" outlineLevel="0" collapsed="false">
      <c r="FV478" s="57" t="n">
        <f aca="false">FV490-1</f>
        <v>1982</v>
      </c>
      <c r="FW478" s="133" t="n">
        <v>3.91526268420475E-006</v>
      </c>
      <c r="FX478" s="133" t="n">
        <f aca="false">FW478*100/204.803696158069</f>
        <v>1.91171485556731E-006</v>
      </c>
      <c r="FY478" s="133" t="n">
        <v>2.00332786857555E-006</v>
      </c>
      <c r="FZ478" s="133" t="n">
        <v>7.02217161478731E-007</v>
      </c>
      <c r="GB478" s="57"/>
    </row>
    <row r="479" customFormat="false" ht="15" hidden="false" customHeight="false" outlineLevel="0" collapsed="false">
      <c r="FV479" s="12" t="n">
        <f aca="false">FV491-1</f>
        <v>1982</v>
      </c>
      <c r="FW479" s="12" t="n">
        <v>4.41208861396978E-006</v>
      </c>
      <c r="FX479" s="12" t="n">
        <f aca="false">FW479*100/204.803696158069</f>
        <v>2.15430126347158E-006</v>
      </c>
      <c r="FY479" s="12" t="n">
        <v>2.34590151602674E-006</v>
      </c>
      <c r="FZ479" s="12" t="n">
        <v>8.590227093615E-007</v>
      </c>
      <c r="GB479" s="12"/>
    </row>
    <row r="480" customFormat="false" ht="15" hidden="false" customHeight="false" outlineLevel="0" collapsed="false">
      <c r="FV480" s="131" t="n">
        <f aca="false">FV492-1</f>
        <v>1982</v>
      </c>
      <c r="FW480" s="131" t="n">
        <v>4.91264222928228E-006</v>
      </c>
      <c r="FX480" s="131" t="n">
        <f aca="false">FW480*100/204.803696158069</f>
        <v>2.39870779748558E-006</v>
      </c>
      <c r="FY480" s="131" t="n">
        <v>2.71137050224754E-006</v>
      </c>
      <c r="FZ480" s="131" t="n">
        <v>9.6024152667113E-007</v>
      </c>
      <c r="GB480" s="131"/>
    </row>
    <row r="481" customFormat="false" ht="15" hidden="false" customHeight="false" outlineLevel="0" collapsed="false">
      <c r="FV481" s="57" t="n">
        <f aca="false">FV493-1</f>
        <v>1982</v>
      </c>
      <c r="FW481" s="57" t="n">
        <v>5.43436909850433E-006</v>
      </c>
      <c r="FX481" s="57" t="n">
        <f aca="false">FW481*100/204.803696158069</f>
        <v>2.65345264780282E-006</v>
      </c>
      <c r="FY481" s="57" t="n">
        <v>3.09501730262891E-006</v>
      </c>
      <c r="FZ481" s="57" t="n">
        <v>1.07239512065163E-006</v>
      </c>
      <c r="GB481" s="57"/>
    </row>
    <row r="482" customFormat="false" ht="15" hidden="false" customHeight="false" outlineLevel="0" collapsed="false">
      <c r="FV482" s="12" t="n">
        <f aca="false">FV494-1</f>
        <v>1983</v>
      </c>
      <c r="FW482" s="12" t="n">
        <v>6.30277072363984E-006</v>
      </c>
      <c r="FX482" s="12" t="n">
        <f aca="false">FW482*100/204.803696158069</f>
        <v>3.07746922632457E-006</v>
      </c>
      <c r="FY482" s="12" t="n">
        <v>3.44143776665986E-006</v>
      </c>
      <c r="FZ482" s="12" t="n">
        <v>1.23148290300757E-006</v>
      </c>
      <c r="GB482" s="12"/>
    </row>
    <row r="483" customFormat="false" ht="15" hidden="false" customHeight="false" outlineLevel="0" collapsed="false">
      <c r="FV483" s="131" t="n">
        <f aca="false">FV495-1</f>
        <v>1983</v>
      </c>
      <c r="FW483" s="132" t="n">
        <v>7.12435261829933E-006</v>
      </c>
      <c r="FX483" s="132" t="n">
        <f aca="false">FW483*100/204.803696158069</f>
        <v>3.47862502090817E-006</v>
      </c>
      <c r="FY483" s="132" t="n">
        <v>3.82683312004937E-006</v>
      </c>
      <c r="FZ483" s="132" t="n">
        <v>1.35580478853206E-006</v>
      </c>
      <c r="GB483" s="131"/>
    </row>
    <row r="484" customFormat="false" ht="15" hidden="false" customHeight="false" outlineLevel="0" collapsed="false">
      <c r="FV484" s="57" t="n">
        <f aca="false">FV496-1</f>
        <v>1983</v>
      </c>
      <c r="FW484" s="133" t="n">
        <v>7.92655054811198E-006</v>
      </c>
      <c r="FX484" s="133" t="n">
        <f aca="false">FW484*100/204.803696158069</f>
        <v>3.87031615972116E-006</v>
      </c>
      <c r="FY484" s="133" t="n">
        <v>4.25505017934931E-006</v>
      </c>
      <c r="FZ484" s="133" t="n">
        <v>1.48666312603349E-006</v>
      </c>
      <c r="GB484" s="57"/>
    </row>
    <row r="485" customFormat="false" ht="15" hidden="false" customHeight="false" outlineLevel="0" collapsed="false">
      <c r="FV485" s="12" t="n">
        <f aca="false">FV497-1</f>
        <v>1983</v>
      </c>
      <c r="FW485" s="12" t="n">
        <v>8.74067707167653E-006</v>
      </c>
      <c r="FX485" s="12" t="n">
        <f aca="false">FW485*100/204.803696158069</f>
        <v>4.2678317020853E-006</v>
      </c>
      <c r="FY485" s="12" t="n">
        <v>5.6560336584034E-006</v>
      </c>
      <c r="FZ485" s="12" t="n">
        <v>1.71284633175642E-006</v>
      </c>
      <c r="GB485" s="12"/>
    </row>
    <row r="486" customFormat="false" ht="15" hidden="false" customHeight="false" outlineLevel="0" collapsed="false">
      <c r="FV486" s="131" t="n">
        <f aca="false">FV498-1</f>
        <v>1983</v>
      </c>
      <c r="FW486" s="131" t="n">
        <v>9.53243748195636E-006</v>
      </c>
      <c r="FX486" s="131" t="n">
        <f aca="false">FW486*100/204.803696158069</f>
        <v>4.6544264877911E-006</v>
      </c>
      <c r="FY486" s="131" t="n">
        <v>6.51746361410082E-006</v>
      </c>
      <c r="FZ486" s="131" t="n">
        <v>1.98792342535866E-006</v>
      </c>
      <c r="GB486" s="131"/>
    </row>
    <row r="487" customFormat="false" ht="15" hidden="false" customHeight="false" outlineLevel="0" collapsed="false">
      <c r="FV487" s="57" t="n">
        <f aca="false">FV499-1</f>
        <v>1983</v>
      </c>
      <c r="FW487" s="57" t="n">
        <v>1.10414045915668E-005</v>
      </c>
      <c r="FX487" s="57" t="n">
        <f aca="false">FW487*100/204.803696158069</f>
        <v>5.39121353700812E-006</v>
      </c>
      <c r="FY487" s="57" t="n">
        <v>7.56017218214127E-006</v>
      </c>
      <c r="FZ487" s="57" t="n">
        <v>2.32081691758407E-006</v>
      </c>
      <c r="GB487" s="57"/>
    </row>
    <row r="488" customFormat="false" ht="15" hidden="false" customHeight="false" outlineLevel="0" collapsed="false">
      <c r="FV488" s="12" t="n">
        <f aca="false">FV500-1</f>
        <v>1983</v>
      </c>
      <c r="FW488" s="12" t="n">
        <v>1.24161750214689E-005</v>
      </c>
      <c r="FX488" s="12" t="n">
        <f aca="false">FW488*100/204.803696158069</f>
        <v>6.06247604627507E-006</v>
      </c>
      <c r="FY488" s="12" t="n">
        <v>8.47013343318953E-006</v>
      </c>
      <c r="FZ488" s="12" t="n">
        <v>2.75870953454968E-006</v>
      </c>
      <c r="GB488" s="12"/>
    </row>
    <row r="489" customFormat="false" ht="15" hidden="false" customHeight="false" outlineLevel="0" collapsed="false">
      <c r="FV489" s="131" t="n">
        <f aca="false">FV501-1</f>
        <v>1983</v>
      </c>
      <c r="FW489" s="132" t="n">
        <v>1.4557357599928E-005</v>
      </c>
      <c r="FX489" s="132" t="n">
        <f aca="false">FW489*100/204.803696158069</f>
        <v>7.10795648370161E-006</v>
      </c>
      <c r="FY489" s="132" t="n">
        <v>9.48714894900694E-006</v>
      </c>
      <c r="FZ489" s="132" t="n">
        <v>3.15337725785483E-006</v>
      </c>
      <c r="GB489" s="131"/>
    </row>
    <row r="490" customFormat="false" ht="15" hidden="false" customHeight="false" outlineLevel="0" collapsed="false">
      <c r="FV490" s="57" t="n">
        <f aca="false">FV502-1</f>
        <v>1983</v>
      </c>
      <c r="FW490" s="133" t="n">
        <v>1.76677384207259E-005</v>
      </c>
      <c r="FX490" s="133" t="n">
        <f aca="false">FW490*100/204.803696158069</f>
        <v>8.62666970965691E-006</v>
      </c>
      <c r="FY490" s="133" t="n">
        <v>1.06240652415052E-005</v>
      </c>
      <c r="FZ490" s="133" t="n">
        <v>3.93597710567171E-006</v>
      </c>
      <c r="GB490" s="57"/>
    </row>
    <row r="491" customFormat="false" ht="15" hidden="false" customHeight="false" outlineLevel="0" collapsed="false">
      <c r="FV491" s="12" t="n">
        <f aca="false">FV503-1</f>
        <v>1983</v>
      </c>
      <c r="FW491" s="12" t="n">
        <v>2.06662886751001E-005</v>
      </c>
      <c r="FX491" s="12" t="n">
        <f aca="false">FW491*100/204.803696158069</f>
        <v>1.00907791523204E-005</v>
      </c>
      <c r="FY491" s="12" t="n">
        <v>1.25381954966408E-005</v>
      </c>
      <c r="FZ491" s="12" t="n">
        <v>4.73885155998914E-006</v>
      </c>
      <c r="GB491" s="12"/>
    </row>
    <row r="492" customFormat="false" ht="15" hidden="false" customHeight="false" outlineLevel="0" collapsed="false">
      <c r="FV492" s="131" t="n">
        <f aca="false">FV504-1</f>
        <v>1983</v>
      </c>
      <c r="FW492" s="131" t="n">
        <v>2.4641492542908E-005</v>
      </c>
      <c r="FX492" s="131" t="n">
        <f aca="false">FW492*100/204.803696158069</f>
        <v>1.20317616357322E-005</v>
      </c>
      <c r="FY492" s="131" t="n">
        <v>1.76760865131641E-005</v>
      </c>
      <c r="FZ492" s="131" t="n">
        <v>5.63379244768579E-006</v>
      </c>
      <c r="GB492" s="131"/>
    </row>
    <row r="493" customFormat="false" ht="15" hidden="false" customHeight="false" outlineLevel="0" collapsed="false">
      <c r="FV493" s="57" t="n">
        <f aca="false">FV505-1</f>
        <v>1983</v>
      </c>
      <c r="FW493" s="57" t="n">
        <v>2.90028846334323E-005</v>
      </c>
      <c r="FX493" s="57" t="n">
        <f aca="false">FW493*100/204.803696158069</f>
        <v>1.41613091841114E-005</v>
      </c>
      <c r="FY493" s="57" t="n">
        <v>1.76760865131641E-005</v>
      </c>
      <c r="FZ493" s="57" t="n">
        <v>6.9852780518533E-006</v>
      </c>
      <c r="GB493" s="57"/>
    </row>
    <row r="494" customFormat="false" ht="15" hidden="false" customHeight="false" outlineLevel="0" collapsed="false">
      <c r="FV494" s="12" t="n">
        <f aca="false">FV506-1</f>
        <v>1984</v>
      </c>
      <c r="FW494" s="12" t="n">
        <v>3.26396146535311E-005</v>
      </c>
      <c r="FX494" s="12" t="n">
        <f aca="false">FW494*100/204.803696158069</f>
        <v>1.593702421676E-005</v>
      </c>
      <c r="FY494" s="12" t="n">
        <v>1.98036116030651E-005</v>
      </c>
      <c r="FZ494" s="12" t="n">
        <v>8.45045634184697E-006</v>
      </c>
      <c r="GB494" s="12"/>
    </row>
    <row r="495" customFormat="false" ht="15" hidden="false" customHeight="false" outlineLevel="0" collapsed="false">
      <c r="FV495" s="131" t="n">
        <f aca="false">FV507-1</f>
        <v>1984</v>
      </c>
      <c r="FW495" s="132" t="n">
        <v>3.81715000059569E-005</v>
      </c>
      <c r="FX495" s="132" t="n">
        <f aca="false">FW495*100/204.803696158069</f>
        <v>1.86380913635933E-005</v>
      </c>
      <c r="FY495" s="132" t="n">
        <v>2.33763692678327E-005</v>
      </c>
      <c r="FZ495" s="132" t="n">
        <v>9.54393349782083E-006</v>
      </c>
      <c r="GB495" s="131"/>
    </row>
    <row r="496" customFormat="false" ht="15" hidden="false" customHeight="false" outlineLevel="0" collapsed="false">
      <c r="FV496" s="57" t="n">
        <f aca="false">FV508-1</f>
        <v>1984</v>
      </c>
      <c r="FW496" s="133" t="n">
        <v>4.59101752024771E-005</v>
      </c>
      <c r="FX496" s="133" t="n">
        <f aca="false">FW496*100/204.803696158069</f>
        <v>2.24166731673843E-005</v>
      </c>
      <c r="FY496" s="133" t="n">
        <v>2.81131636386978E-005</v>
      </c>
      <c r="FZ496" s="133" t="n">
        <v>1.17065582845125E-005</v>
      </c>
      <c r="GB496" s="57"/>
    </row>
    <row r="497" customFormat="false" ht="15" hidden="false" customHeight="false" outlineLevel="0" collapsed="false">
      <c r="FV497" s="12" t="n">
        <f aca="false">FV509-1</f>
        <v>1984</v>
      </c>
      <c r="FW497" s="12" t="n">
        <v>5.44092982506783E-005</v>
      </c>
      <c r="FX497" s="12" t="n">
        <f aca="false">FW497*100/204.803696158069</f>
        <v>2.65665606975593E-005</v>
      </c>
      <c r="FY497" s="12" t="n">
        <v>4.288522065221E-005</v>
      </c>
      <c r="FZ497" s="12" t="n">
        <v>1.4266565370065E-005</v>
      </c>
      <c r="GB497" s="12"/>
    </row>
    <row r="498" customFormat="false" ht="15" hidden="false" customHeight="false" outlineLevel="0" collapsed="false">
      <c r="FV498" s="131" t="n">
        <f aca="false">FV510-1</f>
        <v>1984</v>
      </c>
      <c r="FW498" s="131" t="n">
        <v>6.36986906349408E-005</v>
      </c>
      <c r="FX498" s="131" t="n">
        <f aca="false">FW498*100/204.803696158069</f>
        <v>3.11023149629964E-005</v>
      </c>
      <c r="FY498" s="131" t="n">
        <v>3.94466418082409E-005</v>
      </c>
      <c r="FZ498" s="131" t="n">
        <v>1.61372358091537E-005</v>
      </c>
      <c r="GB498" s="131"/>
    </row>
    <row r="499" customFormat="false" ht="15" hidden="false" customHeight="false" outlineLevel="0" collapsed="false">
      <c r="FV499" s="57" t="n">
        <f aca="false">FV511-1</f>
        <v>1984</v>
      </c>
      <c r="FW499" s="57" t="n">
        <v>7.5105408410158E-005</v>
      </c>
      <c r="FX499" s="57" t="n">
        <f aca="false">FW499*100/204.803696158069</f>
        <v>3.66719008587575E-005</v>
      </c>
      <c r="FY499" s="57" t="n">
        <v>4.730157006726E-005</v>
      </c>
      <c r="FZ499" s="57" t="n">
        <v>1.89959554465965E-005</v>
      </c>
      <c r="GB499" s="57"/>
    </row>
    <row r="500" customFormat="false" ht="15" hidden="false" customHeight="false" outlineLevel="0" collapsed="false">
      <c r="FV500" s="12" t="n">
        <f aca="false">FV512-1</f>
        <v>1984</v>
      </c>
      <c r="FW500" s="12" t="n">
        <v>8.88382019669888E-005</v>
      </c>
      <c r="FX500" s="12" t="n">
        <f aca="false">FW500*100/204.803696158069</f>
        <v>4.33772454469878E-005</v>
      </c>
      <c r="FY500" s="12" t="n">
        <v>6.91392127029558E-005</v>
      </c>
      <c r="FZ500" s="12" t="n">
        <v>2.28427242823934E-005</v>
      </c>
      <c r="GB500" s="134"/>
    </row>
    <row r="501" customFormat="false" ht="15" hidden="false" customHeight="false" outlineLevel="0" collapsed="false">
      <c r="FV501" s="131" t="n">
        <f aca="false">FV513-1</f>
        <v>1984</v>
      </c>
      <c r="FW501" s="131" t="n">
        <v>0.000109131722087343</v>
      </c>
      <c r="FX501" s="131" t="n">
        <f aca="false">FW501*100/204.803696158069</f>
        <v>5.32860119883356E-005</v>
      </c>
      <c r="FY501" s="131" t="n">
        <v>8.44465451844788E-005</v>
      </c>
      <c r="FZ501" s="131" t="n">
        <v>2.872371205523E-005</v>
      </c>
      <c r="GB501" s="135"/>
    </row>
    <row r="502" customFormat="false" ht="15" hidden="false" customHeight="false" outlineLevel="0" collapsed="false">
      <c r="FV502" s="57" t="n">
        <f aca="false">FV514-1</f>
        <v>1984</v>
      </c>
      <c r="FW502" s="57" t="n">
        <v>0.000139191778342035</v>
      </c>
      <c r="FX502" s="57" t="n">
        <f aca="false">FW502*100/204.803696158069</f>
        <v>6.79635089371658E-005</v>
      </c>
      <c r="FY502" s="57" t="n">
        <v>9.85769944473807E-005</v>
      </c>
      <c r="FZ502" s="57" t="n">
        <v>3.38991434938576E-005</v>
      </c>
      <c r="GB502" s="136"/>
    </row>
    <row r="503" customFormat="false" ht="15" hidden="false" customHeight="false" outlineLevel="0" collapsed="false">
      <c r="FV503" s="12" t="n">
        <f aca="false">FV515-1</f>
        <v>1984</v>
      </c>
      <c r="FW503" s="12" t="n">
        <v>0.000166090757252482</v>
      </c>
      <c r="FX503" s="12" t="n">
        <f aca="false">FW503*100/204.803696158069</f>
        <v>8.10975389449475E-005</v>
      </c>
      <c r="FY503" s="12" t="n">
        <v>0.000112386280906753</v>
      </c>
      <c r="FZ503" s="12" t="n">
        <v>4.40702381854168E-005</v>
      </c>
      <c r="GB503" s="134"/>
    </row>
    <row r="504" customFormat="false" ht="15" hidden="false" customHeight="false" outlineLevel="0" collapsed="false">
      <c r="FV504" s="137" t="n">
        <f aca="false">FV516-1</f>
        <v>1984</v>
      </c>
      <c r="FW504" s="138" t="n">
        <v>0.000190961875225113</v>
      </c>
      <c r="FX504" s="138" t="n">
        <f aca="false">FW504*100/204.803696158069</f>
        <v>9.32414203490387E-005</v>
      </c>
      <c r="FY504" s="138" t="n">
        <v>0.000126181293483594</v>
      </c>
      <c r="FZ504" s="138" t="n">
        <v>4.89658800454309E-005</v>
      </c>
      <c r="GB504" s="135"/>
    </row>
    <row r="505" customFormat="false" ht="15" hidden="false" customHeight="false" outlineLevel="0" collapsed="false">
      <c r="FV505" s="57" t="n">
        <f aca="false">FV517-1</f>
        <v>1984</v>
      </c>
      <c r="FW505" s="133" t="n">
        <v>0.000228536945543477</v>
      </c>
      <c r="FX505" s="133" t="n">
        <f aca="false">FW505*100/204.803696158069</f>
        <v>0.000111588291535076</v>
      </c>
      <c r="FY505" s="133" t="n">
        <v>0.000139990579940833</v>
      </c>
      <c r="FZ505" s="133" t="n">
        <v>5.09379235233836E-005</v>
      </c>
      <c r="GB505" s="136"/>
    </row>
    <row r="506" customFormat="false" ht="15" hidden="false" customHeight="false" outlineLevel="0" collapsed="false">
      <c r="FV506" s="12" t="n">
        <f aca="false">FV518-1</f>
        <v>1985</v>
      </c>
      <c r="FW506" s="139" t="n">
        <v>0.00028598803520088</v>
      </c>
      <c r="FX506" s="139" t="n">
        <f aca="false">FW506*100/204.803696158069</f>
        <v>0.000139640075138172</v>
      </c>
      <c r="FY506" s="139" t="n">
        <v>0.000169160726032509</v>
      </c>
      <c r="FZ506" s="139" t="n">
        <v>7.48281691840477E-005</v>
      </c>
      <c r="GB506" s="134"/>
    </row>
    <row r="507" customFormat="false" ht="15" hidden="false" customHeight="false" outlineLevel="0" collapsed="false">
      <c r="FV507" s="137" t="n">
        <f aca="false">FV519-1</f>
        <v>1985</v>
      </c>
      <c r="FW507" s="138" t="n">
        <v>0.000345183681694493</v>
      </c>
      <c r="FX507" s="138" t="n">
        <f aca="false">FW507*100/204.803696158069</f>
        <v>0.000168543677760619</v>
      </c>
      <c r="FY507" s="138" t="n">
        <v>0.000192831137666269</v>
      </c>
      <c r="FZ507" s="138" t="n">
        <v>8.66117709821676E-005</v>
      </c>
      <c r="GB507" s="135"/>
    </row>
    <row r="508" customFormat="false" ht="15" hidden="false" customHeight="false" outlineLevel="0" collapsed="false">
      <c r="FV508" s="57" t="n">
        <f aca="false">FV520-1</f>
        <v>1985</v>
      </c>
      <c r="FW508" s="133" t="n">
        <v>0.000436586531318132</v>
      </c>
      <c r="FX508" s="133" t="n">
        <f aca="false">FW508*100/204.803696158069</f>
        <v>0.000213173169971098</v>
      </c>
      <c r="FY508" s="133" t="n">
        <v>0.000242434374451382</v>
      </c>
      <c r="FZ508" s="133" t="n">
        <v>0.000106747159368802</v>
      </c>
      <c r="GB508" s="136"/>
    </row>
    <row r="509" customFormat="false" ht="15" hidden="false" customHeight="false" outlineLevel="0" collapsed="false">
      <c r="FV509" s="12" t="n">
        <f aca="false">FV521-1</f>
        <v>1985</v>
      </c>
      <c r="FW509" s="12" t="n">
        <v>0.000565266236416336</v>
      </c>
      <c r="FX509" s="12" t="n">
        <f aca="false">FW509*100/204.803696158069</f>
        <v>0.000276003923278835</v>
      </c>
      <c r="FY509" s="12" t="n">
        <v>0.000300253669182924</v>
      </c>
      <c r="FZ509" s="12" t="n">
        <v>0.000135568189544141</v>
      </c>
      <c r="GB509" s="134"/>
    </row>
    <row r="510" customFormat="false" ht="15" hidden="false" customHeight="false" outlineLevel="0" collapsed="false">
      <c r="FV510" s="137" t="n">
        <f aca="false">FV522-1</f>
        <v>1985</v>
      </c>
      <c r="FW510" s="138" t="n">
        <v>0.000707067394641595</v>
      </c>
      <c r="FX510" s="138" t="n">
        <f aca="false">FW510*100/204.803696158069</f>
        <v>0.000345241520492811</v>
      </c>
      <c r="FY510" s="138" t="n">
        <v>0.000379963420009721</v>
      </c>
      <c r="FZ510" s="138" t="n">
        <v>0.000176310688844348</v>
      </c>
      <c r="GB510" s="135"/>
    </row>
    <row r="511" customFormat="false" ht="15" hidden="false" customHeight="false" outlineLevel="0" collapsed="false">
      <c r="FV511" s="57" t="n">
        <f aca="false">FV523-1</f>
        <v>1985</v>
      </c>
      <c r="FW511" s="133" t="n">
        <v>0.000922974941550288</v>
      </c>
      <c r="FX511" s="133" t="n">
        <f aca="false">FW511*100/204.803696158069</f>
        <v>0.000450663224768136</v>
      </c>
      <c r="FY511" s="133" t="n">
        <v>0.000465653935664834</v>
      </c>
      <c r="FZ511" s="133" t="n">
        <v>0.000212207556987362</v>
      </c>
      <c r="GB511" s="136"/>
    </row>
    <row r="512" customFormat="false" ht="15" hidden="false" customHeight="false" outlineLevel="0" collapsed="false">
      <c r="FV512" s="12" t="n">
        <f aca="false">FV524-1</f>
        <v>1985</v>
      </c>
      <c r="FW512" s="139" t="n">
        <v>0.000980083084137321</v>
      </c>
      <c r="FX512" s="139" t="n">
        <f aca="false">FW512*100/204.803696158069</f>
        <v>0.000478547556769135</v>
      </c>
      <c r="FY512" s="139" t="n">
        <v>0.000465653935664834</v>
      </c>
      <c r="FZ512" s="139" t="n">
        <v>0.000217614118954089</v>
      </c>
      <c r="GB512" s="134"/>
    </row>
    <row r="513" customFormat="false" ht="15" hidden="false" customHeight="false" outlineLevel="0" collapsed="false">
      <c r="FV513" s="137" t="n">
        <f aca="false">FV525-1</f>
        <v>1985</v>
      </c>
      <c r="FW513" s="138" t="n">
        <v>0.00101020278336078</v>
      </c>
      <c r="FX513" s="138" t="n">
        <f aca="false">FW513*100/204.803696158069</f>
        <v>0.000493254175735724</v>
      </c>
      <c r="FY513" s="138" t="n">
        <v>0.000465653935664834</v>
      </c>
      <c r="FZ513" s="138" t="n">
        <v>0.000220317399931092</v>
      </c>
      <c r="GB513" s="135"/>
    </row>
    <row r="514" customFormat="false" ht="15" hidden="false" customHeight="false" outlineLevel="0" collapsed="false">
      <c r="FV514" s="57" t="n">
        <f aca="false">FV526-1</f>
        <v>1985</v>
      </c>
      <c r="FW514" s="133" t="n">
        <v>0.00103033228531704</v>
      </c>
      <c r="FX514" s="133" t="n">
        <f aca="false">FW514*100/204.803696158069</f>
        <v>0.000503082856728241</v>
      </c>
      <c r="FY514" s="133" t="n">
        <v>0.000465653935664834</v>
      </c>
      <c r="FZ514" s="133" t="n">
        <v>0.000220317399931092</v>
      </c>
      <c r="GB514" s="136"/>
    </row>
    <row r="515" customFormat="false" ht="15" hidden="false" customHeight="false" outlineLevel="0" collapsed="false">
      <c r="FV515" s="12" t="n">
        <f aca="false">FV527-1</f>
        <v>1985</v>
      </c>
      <c r="FW515" s="12" t="n">
        <v>0.00105031267985141</v>
      </c>
      <c r="FX515" s="12" t="n">
        <f aca="false">FW515*100/204.803696158069</f>
        <v>0.000512838732676373</v>
      </c>
      <c r="FY515" s="12" t="n">
        <v>0.000465653935664834</v>
      </c>
      <c r="FZ515" s="12" t="n">
        <v>0.000223020680914457</v>
      </c>
      <c r="GB515" s="134"/>
    </row>
    <row r="516" customFormat="false" ht="15" hidden="false" customHeight="false" outlineLevel="0" collapsed="false">
      <c r="FV516" s="137" t="n">
        <f aca="false">FV528-1</f>
        <v>1985</v>
      </c>
      <c r="FW516" s="138" t="n">
        <v>0.00107521361930842</v>
      </c>
      <c r="FX516" s="138" t="n">
        <f aca="false">FW516*100/204.803696158069</f>
        <v>0.000524997175089341</v>
      </c>
      <c r="FY516" s="138" t="n">
        <v>0.000465653935664834</v>
      </c>
      <c r="FZ516" s="138" t="n">
        <v>0.000224372321402959</v>
      </c>
      <c r="GB516" s="135"/>
    </row>
    <row r="517" customFormat="false" ht="15" hidden="false" customHeight="false" outlineLevel="0" collapsed="false">
      <c r="FV517" s="57" t="n">
        <f aca="false">FV529-1</f>
        <v>1985</v>
      </c>
      <c r="FW517" s="133" t="n">
        <v>0.00110935921892312</v>
      </c>
      <c r="FX517" s="133" t="n">
        <f aca="false">FW517*100/204.803696158069</f>
        <v>0.000541669530254429</v>
      </c>
      <c r="FY517" s="133" t="n">
        <v>0.000465653935664834</v>
      </c>
      <c r="FZ517" s="133" t="n">
        <v>0.000225723961897822</v>
      </c>
      <c r="GB517" s="136"/>
    </row>
    <row r="518" customFormat="false" ht="15" hidden="false" customHeight="false" outlineLevel="0" collapsed="false">
      <c r="FV518" s="12" t="n">
        <f aca="false">FV530-1</f>
        <v>1986</v>
      </c>
      <c r="FW518" s="139" t="n">
        <v>0.00114290838885023</v>
      </c>
      <c r="FX518" s="139" t="n">
        <f aca="false">FW518*100/204.803696158069</f>
        <v>0.000558050665241962</v>
      </c>
      <c r="FY518" s="139" t="n">
        <v>0.000489737576823659</v>
      </c>
      <c r="FZ518" s="139" t="n">
        <v>0.000250053490722655</v>
      </c>
      <c r="GB518" s="134"/>
    </row>
    <row r="519" customFormat="false" ht="15" hidden="false" customHeight="false" outlineLevel="0" collapsed="false">
      <c r="FV519" s="137" t="n">
        <f aca="false">FV531-1</f>
        <v>1986</v>
      </c>
      <c r="FW519" s="138" t="n">
        <v>0.00116229235369701</v>
      </c>
      <c r="FX519" s="138" t="n">
        <f aca="false">FW519*100/204.803696158069</f>
        <v>0.000567515321012539</v>
      </c>
      <c r="FY519" s="138" t="n">
        <v>0.000489737576823659</v>
      </c>
      <c r="FZ519" s="138" t="n">
        <v>0.000251405131211157</v>
      </c>
      <c r="GB519" s="135"/>
    </row>
    <row r="520" customFormat="false" ht="15" hidden="false" customHeight="false" outlineLevel="0" collapsed="false">
      <c r="FV520" s="57" t="n">
        <f aca="false">FV532-1</f>
        <v>1986</v>
      </c>
      <c r="FW520" s="133" t="n">
        <v>0.00121626924042418</v>
      </c>
      <c r="FX520" s="133" t="n">
        <f aca="false">FW520*100/204.803696158069</f>
        <v>0.000593870747081368</v>
      </c>
      <c r="FY520" s="133" t="n">
        <v>0.000548617422442093</v>
      </c>
      <c r="FZ520" s="133" t="n">
        <v>0.000256811693171525</v>
      </c>
      <c r="GB520" s="136"/>
    </row>
    <row r="521" customFormat="false" ht="15" hidden="false" customHeight="false" outlineLevel="0" collapsed="false">
      <c r="FV521" s="12" t="n">
        <f aca="false">FV533-1</f>
        <v>1986</v>
      </c>
      <c r="FW521" s="12" t="n">
        <v>0.00127382470527692</v>
      </c>
      <c r="FX521" s="12" t="n">
        <f aca="false">FW521*100/204.803696158069</f>
        <v>0.00062197349421554</v>
      </c>
      <c r="FY521" s="12" t="n">
        <v>0.00062219938722294</v>
      </c>
      <c r="FZ521" s="12" t="n">
        <v>0.000258413162557476</v>
      </c>
      <c r="GB521" s="134"/>
    </row>
    <row r="522" customFormat="false" ht="15" hidden="false" customHeight="false" outlineLevel="0" collapsed="false">
      <c r="FV522" s="137" t="n">
        <f aca="false">FV534-1</f>
        <v>1986</v>
      </c>
      <c r="FW522" s="138" t="n">
        <v>0.00132511765840992</v>
      </c>
      <c r="FX522" s="138" t="n">
        <f aca="false">FW522*100/204.803696158069</f>
        <v>0.000647018429485367</v>
      </c>
      <c r="FY522" s="138" t="n">
        <v>0.00069578135199156</v>
      </c>
      <c r="FZ522" s="138" t="n">
        <v>0.000287899424451589</v>
      </c>
      <c r="GB522" s="135"/>
    </row>
    <row r="523" customFormat="false" ht="15" hidden="false" customHeight="false" outlineLevel="0" collapsed="false">
      <c r="FV523" s="57" t="n">
        <f aca="false">FV535-1</f>
        <v>1986</v>
      </c>
      <c r="FW523" s="133" t="n">
        <v>0.00138535705685682</v>
      </c>
      <c r="FX523" s="133" t="n">
        <f aca="false">FW523*100/204.803696158069</f>
        <v>0.000676431667418537</v>
      </c>
      <c r="FY523" s="133" t="n">
        <v>0.000727897631244458</v>
      </c>
      <c r="FZ523" s="133" t="n">
        <v>0.000296009267395321</v>
      </c>
      <c r="GB523" s="136"/>
    </row>
    <row r="524" customFormat="false" ht="15" hidden="false" customHeight="false" outlineLevel="0" collapsed="false">
      <c r="FV524" s="12" t="n">
        <f aca="false">FV536-1</f>
        <v>1986</v>
      </c>
      <c r="FW524" s="139" t="n">
        <v>0.00147914562523083</v>
      </c>
      <c r="FX524" s="139" t="n">
        <f aca="false">FW524*100/204.803696158069</f>
        <v>0.00072222604033924</v>
      </c>
      <c r="FY524" s="139" t="n">
        <v>0.000927304041972237</v>
      </c>
      <c r="FZ524" s="139" t="n">
        <v>0.000328448639163887</v>
      </c>
      <c r="GB524" s="134"/>
    </row>
    <row r="525" customFormat="false" ht="15" hidden="false" customHeight="false" outlineLevel="0" collapsed="false">
      <c r="FV525" s="137" t="n">
        <f aca="false">FV537-1</f>
        <v>1986</v>
      </c>
      <c r="FW525" s="138" t="n">
        <v>0.00160901818970422</v>
      </c>
      <c r="FX525" s="138" t="n">
        <f aca="false">FW525*100/204.803696158069</f>
        <v>0.000785639234002089</v>
      </c>
      <c r="FY525" s="138" t="n">
        <v>0.000932656754817178</v>
      </c>
      <c r="FZ525" s="138" t="n">
        <v>0.000348723246523216</v>
      </c>
      <c r="GB525" s="135"/>
    </row>
    <row r="526" customFormat="false" ht="15" hidden="false" customHeight="false" outlineLevel="0" collapsed="false">
      <c r="FV526" s="57" t="n">
        <f aca="false">FV538-1</f>
        <v>1986</v>
      </c>
      <c r="FW526" s="133" t="n">
        <v>0.00172532197878487</v>
      </c>
      <c r="FX526" s="133" t="n">
        <f aca="false">FW526*100/204.803696158069</f>
        <v>0.000842427168625538</v>
      </c>
      <c r="FY526" s="133" t="n">
        <v>0.000935297100398193</v>
      </c>
      <c r="FZ526" s="133" t="n">
        <v>0.000371701134859549</v>
      </c>
      <c r="GB526" s="136"/>
    </row>
    <row r="527" customFormat="false" ht="15" hidden="false" customHeight="false" outlineLevel="0" collapsed="false">
      <c r="FV527" s="12" t="n">
        <f aca="false">FV539-1</f>
        <v>1986</v>
      </c>
      <c r="FW527" s="12" t="n">
        <v>0.00182984628153556</v>
      </c>
      <c r="FX527" s="12" t="n">
        <f aca="false">FW527*100/204.803696158069</f>
        <v>0.000893463504742254</v>
      </c>
      <c r="FY527" s="12" t="n">
        <v>0.00105576915964604</v>
      </c>
      <c r="FZ527" s="12" t="n">
        <v>0.000402789021019135</v>
      </c>
      <c r="GB527" s="134"/>
    </row>
    <row r="528" customFormat="false" ht="15" hidden="false" customHeight="false" outlineLevel="0" collapsed="false">
      <c r="FV528" s="137" t="n">
        <f aca="false">FV540-1</f>
        <v>1986</v>
      </c>
      <c r="FW528" s="138" t="n">
        <v>0.00192676610576943</v>
      </c>
      <c r="FX528" s="138" t="n">
        <f aca="false">FW528*100/204.803696158069</f>
        <v>0.000940786783595125</v>
      </c>
      <c r="FY528" s="138" t="n">
        <v>0.00105576915964604</v>
      </c>
      <c r="FZ528" s="138" t="n">
        <v>0.000404804359308681</v>
      </c>
      <c r="GB528" s="135"/>
    </row>
    <row r="529" customFormat="false" ht="15" hidden="false" customHeight="false" outlineLevel="0" collapsed="false">
      <c r="FV529" s="57" t="n">
        <f aca="false">FV541-1</f>
        <v>1986</v>
      </c>
      <c r="FW529" s="133" t="n">
        <v>0.00201801984797118</v>
      </c>
      <c r="FX529" s="133" t="n">
        <f aca="false">FW529*100/204.803696158069</f>
        <v>0.00098534347076122</v>
      </c>
      <c r="FY529" s="133" t="n">
        <v>0.00105576915964604</v>
      </c>
      <c r="FZ529" s="133" t="n">
        <v>0.0004068268245191</v>
      </c>
      <c r="GB529" s="136"/>
    </row>
    <row r="530" customFormat="false" ht="15" hidden="false" customHeight="false" outlineLevel="0" collapsed="false">
      <c r="FV530" s="12" t="n">
        <f aca="false">FV542-1</f>
        <v>1987</v>
      </c>
      <c r="FW530" s="139" t="n">
        <v>0.0021710040628388</v>
      </c>
      <c r="FX530" s="139" t="n">
        <f aca="false">FW530*100/204.803696158069</f>
        <v>0.00106004144630437</v>
      </c>
      <c r="FY530" s="139" t="n">
        <v>0.00118687494909603</v>
      </c>
      <c r="FZ530" s="139" t="n">
        <v>0.000458206126244512</v>
      </c>
      <c r="GB530" s="134"/>
    </row>
    <row r="531" customFormat="false" ht="15" hidden="false" customHeight="false" outlineLevel="0" collapsed="false">
      <c r="FV531" s="137" t="n">
        <f aca="false">FV543-1</f>
        <v>1987</v>
      </c>
      <c r="FW531" s="138" t="n">
        <v>0.00231116503942317</v>
      </c>
      <c r="FX531" s="138" t="n">
        <f aca="false">FW531*100/204.803696158069</f>
        <v>0.00112847818803006</v>
      </c>
      <c r="FY531" s="138" t="n">
        <v>0.00118687494909603</v>
      </c>
      <c r="FZ531" s="138" t="n">
        <v>0.000466315969188244</v>
      </c>
      <c r="GB531" s="135"/>
    </row>
    <row r="532" customFormat="false" ht="15" hidden="false" customHeight="false" outlineLevel="0" collapsed="false">
      <c r="FV532" s="57" t="n">
        <f aca="false">FV544-1</f>
        <v>1987</v>
      </c>
      <c r="FW532" s="133" t="n">
        <v>0.00250202253945296</v>
      </c>
      <c r="FX532" s="133" t="n">
        <f aca="false">FW532*100/204.803696158069</f>
        <v>0.00122166864484803</v>
      </c>
      <c r="FY532" s="133" t="n">
        <v>0.0012217032703729</v>
      </c>
      <c r="FZ532" s="133" t="n">
        <v>0.000485238936052711</v>
      </c>
      <c r="GB532" s="136"/>
    </row>
    <row r="533" customFormat="false" ht="15" hidden="false" customHeight="false" outlineLevel="0" collapsed="false">
      <c r="FV533" s="12" t="n">
        <f aca="false">FV545-1</f>
        <v>1987</v>
      </c>
      <c r="FW533" s="12" t="n">
        <v>0.00258552269571599</v>
      </c>
      <c r="FX533" s="12" t="n">
        <f aca="false">FW533*100/204.803696158069</f>
        <v>0.00126243946970589</v>
      </c>
      <c r="FY533" s="12" t="n">
        <v>0.00124439877444588</v>
      </c>
      <c r="FZ533" s="12" t="n">
        <v>0.000502810262428675</v>
      </c>
      <c r="GB533" s="134"/>
    </row>
    <row r="534" customFormat="false" ht="15" hidden="false" customHeight="false" outlineLevel="0" collapsed="false">
      <c r="FV534" s="137" t="n">
        <f aca="false">FV546-1</f>
        <v>1987</v>
      </c>
      <c r="FW534" s="138" t="n">
        <v>0.00269288003948274</v>
      </c>
      <c r="FX534" s="138" t="n">
        <f aca="false">FW534*100/204.803696158069</f>
        <v>0.001314859101666</v>
      </c>
      <c r="FY534" s="138" t="n">
        <v>0.00127116234041767</v>
      </c>
      <c r="FZ534" s="138" t="n">
        <v>0.000523084869781643</v>
      </c>
      <c r="GB534" s="135"/>
    </row>
    <row r="535" customFormat="false" ht="15" hidden="false" customHeight="false" outlineLevel="0" collapsed="false">
      <c r="FV535" s="57" t="n">
        <f aca="false">FV547-1</f>
        <v>1987</v>
      </c>
      <c r="FW535" s="133" t="n">
        <v>0.00290908580123523</v>
      </c>
      <c r="FX535" s="133" t="n">
        <f aca="false">FW535*100/204.803696158069</f>
        <v>0.0014204264160301</v>
      </c>
      <c r="FY535" s="133" t="n">
        <v>0.00140769221328029</v>
      </c>
      <c r="FZ535" s="133" t="n">
        <v>0.000597425096751009</v>
      </c>
      <c r="GB535" s="136"/>
    </row>
    <row r="536" customFormat="false" ht="15" hidden="false" customHeight="false" outlineLevel="0" collapsed="false">
      <c r="FV536" s="12" t="n">
        <f aca="false">FV548-1</f>
        <v>1987</v>
      </c>
      <c r="FW536" s="139" t="n">
        <v>0.00320282742237482</v>
      </c>
      <c r="FX536" s="139" t="n">
        <f aca="false">FW536*100/204.803696158069</f>
        <v>0.0015638523534765</v>
      </c>
      <c r="FY536" s="139" t="n">
        <v>0.00150132900942115</v>
      </c>
      <c r="FZ536" s="139" t="n">
        <v>0.000637974311463307</v>
      </c>
      <c r="GB536" s="12"/>
    </row>
    <row r="537" customFormat="false" ht="15" hidden="false" customHeight="false" outlineLevel="0" collapsed="false">
      <c r="FV537" s="137" t="n">
        <f aca="false">FV549-1</f>
        <v>1987</v>
      </c>
      <c r="FW537" s="138" t="n">
        <v>0.00364269431697472</v>
      </c>
      <c r="FX537" s="138" t="n">
        <f aca="false">FW537*100/204.803696158069</f>
        <v>0.00177862723442416</v>
      </c>
      <c r="FY537" s="138" t="n">
        <v>0.00175426255167958</v>
      </c>
      <c r="FZ537" s="138" t="n">
        <v>0.000701501414511937</v>
      </c>
      <c r="GB537" s="140"/>
    </row>
    <row r="538" customFormat="false" ht="15" hidden="false" customHeight="false" outlineLevel="0" collapsed="false">
      <c r="FV538" s="57" t="n">
        <f aca="false">FV550-1</f>
        <v>1987</v>
      </c>
      <c r="FW538" s="133" t="n">
        <v>0.00406765046938478</v>
      </c>
      <c r="FX538" s="133" t="n">
        <f aca="false">FW538*100/204.803696158069</f>
        <v>0.00198612161093291</v>
      </c>
      <c r="FY538" s="133" t="n">
        <v>0.00201783015192306</v>
      </c>
      <c r="FZ538" s="133" t="n">
        <v>0.000794764608352127</v>
      </c>
      <c r="GB538" s="57"/>
    </row>
    <row r="539" customFormat="false" ht="15" hidden="false" customHeight="false" outlineLevel="0" collapsed="false">
      <c r="FV539" s="12" t="n">
        <f aca="false">FV551-1</f>
        <v>1987</v>
      </c>
      <c r="FW539" s="12" t="n">
        <v>0.00486388410232152</v>
      </c>
      <c r="FX539" s="12" t="n">
        <f aca="false">FW539*100/204.803696158069</f>
        <v>0.00237490054797035</v>
      </c>
      <c r="FY539" s="12" t="n">
        <v>0.00234163362127137</v>
      </c>
      <c r="FZ539" s="12" t="n">
        <v>0.000912389770386286</v>
      </c>
      <c r="GB539" s="12"/>
    </row>
    <row r="540" customFormat="false" ht="15" hidden="false" customHeight="false" outlineLevel="0" collapsed="false">
      <c r="FV540" s="137" t="n">
        <f aca="false">FV552-1</f>
        <v>1987</v>
      </c>
      <c r="FW540" s="138" t="n">
        <v>0.00536339396568073</v>
      </c>
      <c r="FX540" s="138" t="n">
        <f aca="false">FW540*100/204.803696158069</f>
        <v>0.00261879744667363</v>
      </c>
      <c r="FY540" s="138" t="n">
        <v>0.00246210534953222</v>
      </c>
      <c r="FZ540" s="138" t="n">
        <v>0.000912389770386286</v>
      </c>
      <c r="GB540" s="140"/>
    </row>
    <row r="541" customFormat="false" ht="15" hidden="false" customHeight="false" outlineLevel="0" collapsed="false">
      <c r="FV541" s="57" t="n">
        <f aca="false">FV553-1</f>
        <v>1987</v>
      </c>
      <c r="FW541" s="133" t="n">
        <v>0.00554530502039665</v>
      </c>
      <c r="FX541" s="133" t="n">
        <f aca="false">FW541*100/204.803696158069</f>
        <v>0.00270761960082827</v>
      </c>
      <c r="FY541" s="133" t="n">
        <v>0.00263066484009933</v>
      </c>
      <c r="FZ541" s="133" t="n">
        <v>0.000912389770386286</v>
      </c>
      <c r="GB541" s="57"/>
    </row>
    <row r="542" customFormat="false" ht="15" hidden="false" customHeight="false" outlineLevel="0" collapsed="false">
      <c r="FV542" s="12" t="n">
        <f aca="false">FV554-1</f>
        <v>1988</v>
      </c>
      <c r="FW542" s="139" t="n">
        <v>0.0060492881064128</v>
      </c>
      <c r="FX542" s="139" t="n">
        <f aca="false">FW542*100/204.803696158069</f>
        <v>0.00295370065086321</v>
      </c>
      <c r="FY542" s="139" t="n">
        <v>0.00288090163363566</v>
      </c>
      <c r="FZ542" s="139" t="n">
        <v>0.00125988382138593</v>
      </c>
      <c r="GB542" s="12"/>
    </row>
    <row r="543" customFormat="false" ht="15" hidden="false" customHeight="false" outlineLevel="0" collapsed="false">
      <c r="FV543" s="137" t="n">
        <f aca="false">FV555-1</f>
        <v>1988</v>
      </c>
      <c r="FW543" s="138" t="n">
        <v>0.00668001250104244</v>
      </c>
      <c r="FX543" s="138" t="n">
        <f aca="false">FW543*100/204.803696158069</f>
        <v>0.00326166598862882</v>
      </c>
      <c r="FY543" s="138" t="n">
        <v>0.00302142820335831</v>
      </c>
      <c r="FZ543" s="138" t="n">
        <v>0.00136382074324621</v>
      </c>
      <c r="GB543" s="140"/>
    </row>
    <row r="544" customFormat="false" ht="15" hidden="false" customHeight="false" outlineLevel="0" collapsed="false">
      <c r="FV544" s="57" t="n">
        <f aca="false">FV556-1</f>
        <v>1988</v>
      </c>
      <c r="FW544" s="133" t="n">
        <v>0.00766561255979001</v>
      </c>
      <c r="FX544" s="133" t="n">
        <f aca="false">FW544*100/204.803696158069</f>
        <v>0.00374290733204035</v>
      </c>
      <c r="FY544" s="133" t="n">
        <v>0.0035352172990397</v>
      </c>
      <c r="FZ544" s="133" t="n">
        <v>0.0015557382044472</v>
      </c>
      <c r="GB544" s="57"/>
    </row>
    <row r="545" customFormat="false" ht="15" hidden="false" customHeight="false" outlineLevel="0" collapsed="false">
      <c r="FV545" s="12" t="n">
        <f aca="false">FV557-1</f>
        <v>1988</v>
      </c>
      <c r="FW545" s="12" t="n">
        <v>0.0089867043178087</v>
      </c>
      <c r="FX545" s="12" t="n">
        <f aca="false">FW545*100/204.803696158069</f>
        <v>0.00438796002532723</v>
      </c>
      <c r="FY545" s="12" t="n">
        <v>0.00398213317257449</v>
      </c>
      <c r="FZ545" s="12" t="n">
        <v>0.00180714333566471</v>
      </c>
      <c r="GB545" s="12"/>
    </row>
    <row r="546" customFormat="false" ht="15" hidden="false" customHeight="false" outlineLevel="0" collapsed="false">
      <c r="FV546" s="137" t="n">
        <f aca="false">FV558-1</f>
        <v>1988</v>
      </c>
      <c r="FW546" s="138" t="n">
        <v>0.0103987516031853</v>
      </c>
      <c r="FX546" s="138" t="n">
        <f aca="false">FW546*100/204.803696158069</f>
        <v>0.0050774237956914</v>
      </c>
      <c r="FY546" s="138" t="n">
        <v>0.00494555018664538</v>
      </c>
      <c r="FZ546" s="138" t="n">
        <v>0.00208558127668407</v>
      </c>
      <c r="GB546" s="140"/>
    </row>
    <row r="547" customFormat="false" ht="15" hidden="false" customHeight="false" outlineLevel="0" collapsed="false">
      <c r="FV547" s="57" t="n">
        <f aca="false">FV559-1</f>
        <v>1988</v>
      </c>
      <c r="FW547" s="133" t="n">
        <v>0.0122670675995706</v>
      </c>
      <c r="FX547" s="133" t="n">
        <f aca="false">FW547*100/204.803696158069</f>
        <v>0.00598967100188602</v>
      </c>
      <c r="FY547" s="133" t="n">
        <v>0.00540452751336373</v>
      </c>
      <c r="FZ547" s="133" t="n">
        <v>0.00245998569252698</v>
      </c>
      <c r="GB547" s="57"/>
    </row>
    <row r="548" customFormat="false" ht="15" hidden="false" customHeight="false" outlineLevel="0" collapsed="false">
      <c r="FV548" s="12" t="n">
        <f aca="false">FV560-1</f>
        <v>1988</v>
      </c>
      <c r="FW548" s="139" t="n">
        <v>0.0154132342016241</v>
      </c>
      <c r="FX548" s="139" t="n">
        <f aca="false">FW548*100/204.803696158069</f>
        <v>0.00752585743849469</v>
      </c>
      <c r="FY548" s="139" t="n">
        <v>0.00685504141952709</v>
      </c>
      <c r="FZ548" s="139" t="n">
        <v>0.00294116970710782</v>
      </c>
      <c r="GB548" s="12"/>
    </row>
    <row r="549" customFormat="false" ht="15" hidden="false" customHeight="false" outlineLevel="0" collapsed="false">
      <c r="FV549" s="137" t="n">
        <f aca="false">FV561-1</f>
        <v>1988</v>
      </c>
      <c r="FW549" s="138" t="n">
        <v>0.0196702510968197</v>
      </c>
      <c r="FX549" s="138" t="n">
        <f aca="false">FW549*100/204.803696158069</f>
        <v>0.00960444145580169</v>
      </c>
      <c r="FY549" s="138" t="n">
        <v>0.00832425415252948</v>
      </c>
      <c r="FZ549" s="138" t="n">
        <v>0.00375080236086528</v>
      </c>
      <c r="GB549" s="140"/>
    </row>
    <row r="550" customFormat="false" ht="15" hidden="false" customHeight="false" outlineLevel="0" collapsed="false">
      <c r="FV550" s="57" t="n">
        <f aca="false">FV562-1</f>
        <v>1988</v>
      </c>
      <c r="FW550" s="133" t="n">
        <v>0.02197097861671</v>
      </c>
      <c r="FX550" s="133" t="n">
        <f aca="false">FW550*100/204.803696158069</f>
        <v>0.0107278232907245</v>
      </c>
      <c r="FY550" s="133" t="n">
        <v>0.0100352991179756</v>
      </c>
      <c r="FZ550" s="133" t="n">
        <v>0.00417656911534122</v>
      </c>
      <c r="GB550" s="57"/>
    </row>
    <row r="551" customFormat="false" ht="15" hidden="false" customHeight="false" outlineLevel="0" collapsed="false">
      <c r="FV551" s="12" t="n">
        <f aca="false">FV563-1</f>
        <v>1988</v>
      </c>
      <c r="FW551" s="12" t="n">
        <v>0.023946651956862</v>
      </c>
      <c r="FX551" s="12" t="n">
        <f aca="false">FW551*100/204.803696158069</f>
        <v>0.0116924901288792</v>
      </c>
      <c r="FY551" s="12" t="n">
        <v>0.0111676867544889</v>
      </c>
      <c r="FZ551" s="12" t="n">
        <v>0.00461450063422795</v>
      </c>
      <c r="GB551" s="12"/>
    </row>
    <row r="552" customFormat="false" ht="15" hidden="false" customHeight="false" outlineLevel="0" collapsed="false">
      <c r="FV552" s="137" t="n">
        <f aca="false">FV564-1</f>
        <v>1988</v>
      </c>
      <c r="FW552" s="138" t="n">
        <v>0.0253139670156691</v>
      </c>
      <c r="FX552" s="138" t="n">
        <f aca="false">FW552*100/204.803696158069</f>
        <v>0.0123601123859267</v>
      </c>
      <c r="FY552" s="138" t="n">
        <v>0.0121886276393736</v>
      </c>
      <c r="FZ552" s="138" t="n">
        <v>0.0048452256659355</v>
      </c>
      <c r="GB552" s="140"/>
    </row>
    <row r="553" customFormat="false" ht="15" hidden="false" customHeight="false" outlineLevel="0" collapsed="false">
      <c r="FV553" s="57" t="n">
        <f aca="false">FV565-1</f>
        <v>1988</v>
      </c>
      <c r="FW553" s="133" t="n">
        <v>0.027046595258127</v>
      </c>
      <c r="FX553" s="133" t="n">
        <f aca="false">FW553*100/204.803696158069</f>
        <v>0.0132061070017273</v>
      </c>
      <c r="FY553" s="133" t="n">
        <v>0.0131748115116837</v>
      </c>
      <c r="FZ553" s="133" t="n">
        <v>0.00503903469256732</v>
      </c>
      <c r="GB553" s="57"/>
    </row>
    <row r="554" customFormat="false" ht="15" hidden="false" customHeight="false" outlineLevel="0" collapsed="false">
      <c r="FV554" s="12" t="n">
        <f aca="false">FV566-1</f>
        <v>1989</v>
      </c>
      <c r="FW554" s="139" t="n">
        <v>0.029459153344441</v>
      </c>
      <c r="FX554" s="139" t="n">
        <f aca="false">FW554*100/204.803696158069</f>
        <v>0.0143840926199419</v>
      </c>
      <c r="FY554" s="139" t="n">
        <v>0.0141525738895758</v>
      </c>
      <c r="FZ554" s="139" t="n">
        <v>0.00642164396989748</v>
      </c>
      <c r="GB554" s="12"/>
    </row>
    <row r="555" customFormat="false" ht="15" hidden="false" customHeight="false" outlineLevel="0" collapsed="false">
      <c r="FV555" s="137" t="n">
        <f aca="false">FV567-1</f>
        <v>1989</v>
      </c>
      <c r="FW555" s="138" t="n">
        <v>0.0322847389894132</v>
      </c>
      <c r="FX555" s="138" t="n">
        <f aca="false">FW555*100/204.803696158069</f>
        <v>0.0157637482111141</v>
      </c>
      <c r="FY555" s="138" t="n">
        <v>0.015201705655541</v>
      </c>
      <c r="FZ555" s="138" t="n">
        <v>0.00700690430378809</v>
      </c>
      <c r="GB555" s="140"/>
    </row>
    <row r="556" customFormat="false" ht="15" hidden="false" customHeight="false" outlineLevel="0" collapsed="false">
      <c r="FV556" s="57" t="n">
        <f aca="false">FV568-1</f>
        <v>1989</v>
      </c>
      <c r="FW556" s="133" t="n">
        <v>0.0377748742637075</v>
      </c>
      <c r="FX556" s="133" t="n">
        <f aca="false">FW556*100/204.803696158069</f>
        <v>0.0184444299455185</v>
      </c>
      <c r="FY556" s="133" t="n">
        <v>0.0172214627539996</v>
      </c>
      <c r="FZ556" s="133" t="n">
        <v>0.00783816320383815</v>
      </c>
      <c r="GB556" s="57"/>
    </row>
    <row r="557" customFormat="false" ht="15" hidden="false" customHeight="false" outlineLevel="0" collapsed="false">
      <c r="FV557" s="12" t="n">
        <f aca="false">FV569-1</f>
        <v>1989</v>
      </c>
      <c r="FW557" s="141" t="n">
        <v>0.0503804157109873</v>
      </c>
      <c r="FX557" s="141" t="n">
        <f aca="false">FW557*100/204.803696158069</f>
        <v>0.0245993683981676</v>
      </c>
      <c r="FY557" s="141" t="n">
        <v>0.0332605881015351</v>
      </c>
      <c r="FZ557" s="141" t="n">
        <v>0.0102819292104841</v>
      </c>
      <c r="GB557" s="12"/>
    </row>
    <row r="558" customFormat="false" ht="15" hidden="false" customHeight="false" outlineLevel="0" collapsed="false">
      <c r="FV558" s="140" t="n">
        <f aca="false">FV570-1</f>
        <v>1989</v>
      </c>
      <c r="FW558" s="142" t="n">
        <v>0.0899132664788753</v>
      </c>
      <c r="FX558" s="142" t="n">
        <f aca="false">FW558*100/204.803696158069</f>
        <v>0.0439021698170328</v>
      </c>
      <c r="FY558" s="142" t="n">
        <v>0.0344215142322745</v>
      </c>
      <c r="FZ558" s="142" t="n">
        <v>0.0165652163059355</v>
      </c>
      <c r="GB558" s="140"/>
    </row>
    <row r="559" customFormat="false" ht="15" hidden="false" customHeight="false" outlineLevel="0" collapsed="false">
      <c r="FV559" s="57" t="n">
        <f aca="false">FV571-1</f>
        <v>1989</v>
      </c>
      <c r="FW559" s="143" t="n">
        <v>0.1928391</v>
      </c>
      <c r="FX559" s="143" t="n">
        <f aca="false">FW559*100/204.803696158069</f>
        <v>0.0941580174662304</v>
      </c>
      <c r="FY559" s="143" t="n">
        <v>0.0757230523804898</v>
      </c>
      <c r="FZ559" s="143" t="n">
        <v>0.033772089293161</v>
      </c>
      <c r="GB559" s="57"/>
    </row>
    <row r="560" customFormat="false" ht="15" hidden="false" customHeight="false" outlineLevel="0" collapsed="false">
      <c r="FV560" s="12" t="n">
        <f aca="false">FV572-1</f>
        <v>1989</v>
      </c>
      <c r="FW560" s="141" t="n">
        <v>0.5720268</v>
      </c>
      <c r="FX560" s="141" t="n">
        <f aca="false">FW560*100/204.803696158069</f>
        <v>0.279304920140946</v>
      </c>
      <c r="FY560" s="141" t="n">
        <v>0.239095005389039</v>
      </c>
      <c r="FZ560" s="141" t="n">
        <v>0.0917466532074511</v>
      </c>
      <c r="GB560" s="12"/>
    </row>
    <row r="561" customFormat="false" ht="15" hidden="false" customHeight="false" outlineLevel="0" collapsed="false">
      <c r="FV561" s="140" t="n">
        <f aca="false">FV573-1</f>
        <v>1989</v>
      </c>
      <c r="FW561" s="142" t="n">
        <v>0.7886038</v>
      </c>
      <c r="FX561" s="142" t="n">
        <f aca="false">FW561*100/204.803696158069</f>
        <v>0.385053499909176</v>
      </c>
      <c r="FY561" s="142" t="n">
        <v>0.260241765612525</v>
      </c>
      <c r="FZ561" s="142" t="n">
        <v>0.115326021562496</v>
      </c>
      <c r="GB561" s="140"/>
    </row>
    <row r="562" customFormat="false" ht="15" hidden="false" customHeight="false" outlineLevel="0" collapsed="false">
      <c r="FV562" s="57" t="n">
        <f aca="false">FV574-1</f>
        <v>1989</v>
      </c>
      <c r="FW562" s="143" t="n">
        <v>0.8623807</v>
      </c>
      <c r="FX562" s="143" t="n">
        <f aca="false">FW562*100/204.803696158069</f>
        <v>0.421076726727826</v>
      </c>
      <c r="FY562" s="143" t="n">
        <v>0.270262055467939</v>
      </c>
      <c r="FZ562" s="143" t="n">
        <v>0.131425534947045</v>
      </c>
      <c r="GB562" s="57"/>
    </row>
    <row r="563" customFormat="false" ht="15" hidden="false" customHeight="false" outlineLevel="0" collapsed="false">
      <c r="FV563" s="12" t="n">
        <f aca="false">FV575-1</f>
        <v>1989</v>
      </c>
      <c r="FW563" s="141" t="n">
        <v>0.9106333</v>
      </c>
      <c r="FX563" s="141" t="n">
        <f aca="false">FW563*100/204.803696158069</f>
        <v>0.444637141361534</v>
      </c>
      <c r="FY563" s="141" t="n">
        <v>0.362293089165887</v>
      </c>
      <c r="FZ563" s="141" t="n">
        <v>0.157710641007146</v>
      </c>
      <c r="GB563" s="12"/>
    </row>
    <row r="564" customFormat="false" ht="15" hidden="false" customHeight="false" outlineLevel="0" collapsed="false">
      <c r="FV564" s="140" t="n">
        <f aca="false">FV576-1</f>
        <v>1989</v>
      </c>
      <c r="FW564" s="142" t="n">
        <v>0.9699975</v>
      </c>
      <c r="FX564" s="142" t="n">
        <f aca="false">FW564*100/204.803696158069</f>
        <v>0.47362304401545</v>
      </c>
      <c r="FY564" s="142" t="n">
        <v>0.426390031140967</v>
      </c>
      <c r="FZ564" s="142" t="n">
        <v>0.157710641007146</v>
      </c>
      <c r="GB564" s="140"/>
    </row>
    <row r="565" customFormat="false" ht="15" hidden="false" customHeight="false" outlineLevel="0" collapsed="false">
      <c r="FV565" s="57" t="n">
        <f aca="false">FV577-1</f>
        <v>1989</v>
      </c>
      <c r="FW565" s="143" t="n">
        <v>1.3587041</v>
      </c>
      <c r="FX565" s="143" t="n">
        <f aca="false">FW565*100/204.803696158069</f>
        <v>0.66341776319864</v>
      </c>
      <c r="FY565" s="143" t="n">
        <v>0.44456072843903</v>
      </c>
      <c r="FZ565" s="143" t="n">
        <v>0.178213024338074</v>
      </c>
      <c r="GB565" s="57"/>
    </row>
    <row r="566" customFormat="false" ht="15" hidden="false" customHeight="false" outlineLevel="0" collapsed="false">
      <c r="FV566" s="12" t="n">
        <f aca="false">FV578-1</f>
        <v>1990</v>
      </c>
      <c r="FW566" s="141" t="n">
        <v>2.4348646</v>
      </c>
      <c r="FX566" s="141" t="n">
        <f aca="false">FW566*100/204.803696158069</f>
        <v>1.18887727403159</v>
      </c>
      <c r="FY566" s="141" t="n">
        <v>0.922180044229708</v>
      </c>
      <c r="FZ566" s="141" t="n">
        <v>0.387159847149035</v>
      </c>
      <c r="GB566" s="12"/>
    </row>
    <row r="567" customFormat="false" ht="15" hidden="false" customHeight="false" outlineLevel="0" collapsed="false">
      <c r="FV567" s="140" t="n">
        <f aca="false">FV579-1</f>
        <v>1990</v>
      </c>
      <c r="FW567" s="142" t="n">
        <v>3.9340204</v>
      </c>
      <c r="FX567" s="142" t="n">
        <f aca="false">FW567*100/204.803696158069</f>
        <v>1.92087373118681</v>
      </c>
      <c r="FY567" s="142" t="n">
        <v>1.9062079904061</v>
      </c>
      <c r="FZ567" s="142" t="n">
        <v>0.6110009738429</v>
      </c>
      <c r="GB567" s="140"/>
    </row>
    <row r="568" customFormat="false" ht="15" hidden="false" customHeight="false" outlineLevel="0" collapsed="false">
      <c r="FV568" s="57" t="n">
        <f aca="false">FV580-1</f>
        <v>1990</v>
      </c>
      <c r="FW568" s="143" t="n">
        <v>7.6920195</v>
      </c>
      <c r="FX568" s="143" t="n">
        <f aca="false">FW568*100/204.803696158069</f>
        <v>3.75580111311235</v>
      </c>
      <c r="FY568" s="143" t="n">
        <v>2.84980336212215</v>
      </c>
      <c r="FZ568" s="143" t="n">
        <v>1.08073659347202</v>
      </c>
      <c r="GB568" s="57"/>
    </row>
    <row r="569" customFormat="false" ht="15" hidden="false" customHeight="false" outlineLevel="0" collapsed="false">
      <c r="FV569" s="12" t="n">
        <f aca="false">FV581-1</f>
        <v>1990</v>
      </c>
      <c r="FW569" s="141" t="n">
        <v>8.5668029</v>
      </c>
      <c r="FX569" s="141" t="n">
        <f aca="false">FW569*100/204.803696158069</f>
        <v>4.18293373640487</v>
      </c>
      <c r="FY569" s="141" t="n">
        <v>3.61036399771643</v>
      </c>
      <c r="FZ569" s="141" t="n">
        <v>1.43645187625236</v>
      </c>
      <c r="GB569" s="12"/>
    </row>
    <row r="570" customFormat="false" ht="15" hidden="false" customHeight="false" outlineLevel="0" collapsed="false">
      <c r="FV570" s="140" t="n">
        <f aca="false">FV582-1</f>
        <v>1990</v>
      </c>
      <c r="FW570" s="142" t="n">
        <v>9.7325247</v>
      </c>
      <c r="FX570" s="142" t="n">
        <f aca="false">FW570*100/204.803696158069</f>
        <v>4.75212356152419</v>
      </c>
      <c r="FY570" s="142" t="n">
        <v>4.0843533279916</v>
      </c>
      <c r="FZ570" s="142" t="n">
        <v>1.67984177935889</v>
      </c>
      <c r="GB570" s="140"/>
    </row>
    <row r="571" customFormat="false" ht="15" hidden="false" customHeight="false" outlineLevel="0" collapsed="false">
      <c r="FV571" s="57" t="n">
        <f aca="false">FV583-1</f>
        <v>1990</v>
      </c>
      <c r="FW571" s="143" t="n">
        <v>11.08514</v>
      </c>
      <c r="FX571" s="143" t="n">
        <f aca="false">FW571*100/204.803696158069</f>
        <v>5.41256833150336</v>
      </c>
      <c r="FY571" s="143" t="n">
        <v>4.56725755995829</v>
      </c>
      <c r="FZ571" s="143" t="n">
        <v>1.92599173234683</v>
      </c>
      <c r="GB571" s="57"/>
    </row>
    <row r="572" customFormat="false" ht="15" hidden="false" customHeight="false" outlineLevel="0" collapsed="false">
      <c r="FV572" s="12" t="n">
        <f aca="false">FV584-1</f>
        <v>1990</v>
      </c>
      <c r="FW572" s="141" t="n">
        <v>12.28515</v>
      </c>
      <c r="FX572" s="141" t="n">
        <f aca="false">FW572*100/204.803696158069</f>
        <v>5.99850013962552</v>
      </c>
      <c r="FY572" s="141" t="n">
        <v>5.1543111676742</v>
      </c>
      <c r="FZ572" s="141" t="n">
        <v>2.08733031497199</v>
      </c>
      <c r="GB572" s="12"/>
    </row>
    <row r="573" customFormat="false" ht="15" hidden="false" customHeight="false" outlineLevel="0" collapsed="false">
      <c r="FV573" s="140" t="n">
        <f aca="false">FV585-1</f>
        <v>1990</v>
      </c>
      <c r="FW573" s="142" t="n">
        <v>14.16941</v>
      </c>
      <c r="FX573" s="142" t="n">
        <f aca="false">FW573*100/204.803696158069</f>
        <v>6.91853236333388</v>
      </c>
      <c r="FY573" s="142" t="n">
        <v>5.65620814999043</v>
      </c>
      <c r="FZ573" s="142" t="n">
        <v>2.39327682776684</v>
      </c>
      <c r="GB573" s="140"/>
    </row>
    <row r="574" customFormat="false" ht="15" hidden="false" customHeight="false" outlineLevel="0" collapsed="false">
      <c r="FV574" s="57" t="n">
        <f aca="false">FV586-1</f>
        <v>1990</v>
      </c>
      <c r="FW574" s="143" t="n">
        <v>16.3908</v>
      </c>
      <c r="FX574" s="143" t="n">
        <f aca="false">FW574*100/204.803696158069</f>
        <v>8.00317587400838</v>
      </c>
      <c r="FY574" s="143" t="n">
        <v>6.47687690319189</v>
      </c>
      <c r="FZ574" s="143" t="n">
        <v>2.71291547421789</v>
      </c>
      <c r="GB574" s="57"/>
    </row>
    <row r="575" customFormat="false" ht="15" hidden="false" customHeight="false" outlineLevel="0" collapsed="false">
      <c r="FV575" s="12" t="n">
        <f aca="false">FV587-1</f>
        <v>1990</v>
      </c>
      <c r="FW575" s="141" t="n">
        <v>17.65132</v>
      </c>
      <c r="FX575" s="141" t="n">
        <f aca="false">FW575*100/204.803696158069</f>
        <v>8.61865304734373</v>
      </c>
      <c r="FY575" s="141" t="n">
        <v>7.00642225750646</v>
      </c>
      <c r="FZ575" s="141" t="n">
        <v>3.02336566861518</v>
      </c>
      <c r="GB575" s="12"/>
    </row>
    <row r="576" customFormat="false" ht="15" hidden="false" customHeight="false" outlineLevel="0" collapsed="false">
      <c r="FV576" s="140" t="n">
        <f aca="false">FV588-1</f>
        <v>1990</v>
      </c>
      <c r="FW576" s="142" t="n">
        <v>18.74228</v>
      </c>
      <c r="FX576" s="142" t="n">
        <f aca="false">FW576*100/204.803696158069</f>
        <v>9.15133874612037</v>
      </c>
      <c r="FY576" s="142" t="n">
        <v>7.43413567014716</v>
      </c>
      <c r="FZ576" s="142" t="n">
        <v>3.17453395204594</v>
      </c>
      <c r="GB576" s="140"/>
    </row>
    <row r="577" customFormat="false" ht="15" hidden="false" customHeight="false" outlineLevel="0" collapsed="false">
      <c r="FV577" s="57" t="n">
        <f aca="false">FV589-1</f>
        <v>1990</v>
      </c>
      <c r="FW577" s="143" t="n">
        <v>19.61872</v>
      </c>
      <c r="FX577" s="143" t="n">
        <f aca="false">FW577*100/204.803696158069</f>
        <v>9.5792802415334</v>
      </c>
      <c r="FY577" s="143" t="n">
        <v>7.72890660741128</v>
      </c>
      <c r="FZ577" s="143" t="n">
        <v>3.33326064964824</v>
      </c>
      <c r="GB577" s="57"/>
    </row>
    <row r="578" customFormat="false" ht="15" hidden="false" customHeight="false" outlineLevel="0" collapsed="false">
      <c r="FV578" s="12" t="n">
        <f aca="false">FV590-1</f>
        <v>1991</v>
      </c>
      <c r="FW578" s="141" t="n">
        <v>21.1291</v>
      </c>
      <c r="FX578" s="141" t="n">
        <f aca="false">FW578*100/204.803696158069</f>
        <v>10.3167571661853</v>
      </c>
      <c r="FY578" s="141" t="n">
        <v>8.09595202398801</v>
      </c>
      <c r="FZ578" s="141" t="n">
        <v>3.51937717937769</v>
      </c>
      <c r="GB578" s="12"/>
    </row>
    <row r="579" customFormat="false" ht="15" hidden="false" customHeight="false" outlineLevel="0" collapsed="false">
      <c r="FV579" s="140" t="n">
        <f aca="false">FV591-1</f>
        <v>1991</v>
      </c>
      <c r="FW579" s="142" t="n">
        <v>26.83193</v>
      </c>
      <c r="FX579" s="142" t="n">
        <f aca="false">FW579*100/204.803696158069</f>
        <v>13.1012918728239</v>
      </c>
      <c r="FY579" s="142" t="n">
        <v>9.325395260813</v>
      </c>
      <c r="FZ579" s="142" t="n">
        <v>4.06737954160349</v>
      </c>
      <c r="GB579" s="140"/>
    </row>
    <row r="580" customFormat="false" ht="15" hidden="false" customHeight="false" outlineLevel="0" collapsed="false">
      <c r="FV580" s="57" t="n">
        <f aca="false">FV592-1</f>
        <v>1991</v>
      </c>
      <c r="FW580" s="143" t="n">
        <v>29.79479</v>
      </c>
      <c r="FX580" s="143" t="n">
        <f aca="false">FW580*100/204.803696158069</f>
        <v>14.5479747479773</v>
      </c>
      <c r="FY580" s="143" t="n">
        <v>11.9033719174635</v>
      </c>
      <c r="FZ580" s="143" t="n">
        <v>4.5429866875229</v>
      </c>
      <c r="GB580" s="57"/>
    </row>
    <row r="581" customFormat="false" ht="15" hidden="false" customHeight="false" outlineLevel="0" collapsed="false">
      <c r="FV581" s="12" t="n">
        <f aca="false">FV593-1</f>
        <v>1991</v>
      </c>
      <c r="FW581" s="141" t="n">
        <v>31.43665</v>
      </c>
      <c r="FX581" s="141" t="n">
        <f aca="false">FW581*100/204.803696158069</f>
        <v>15.3496497327553</v>
      </c>
      <c r="FY581" s="141" t="n">
        <v>11.9033719174635</v>
      </c>
      <c r="FZ581" s="141" t="n">
        <v>4.87743390718678</v>
      </c>
      <c r="GB581" s="12"/>
    </row>
    <row r="582" customFormat="false" ht="15" hidden="false" customHeight="false" outlineLevel="0" collapsed="false">
      <c r="FV582" s="140" t="n">
        <f aca="false">FV594-1</f>
        <v>1991</v>
      </c>
      <c r="FW582" s="142" t="n">
        <v>32.31829</v>
      </c>
      <c r="FX582" s="142" t="n">
        <f aca="false">FW582*100/204.803696158069</f>
        <v>15.780130244845</v>
      </c>
      <c r="FY582" s="142" t="n">
        <v>11.9033719174635</v>
      </c>
      <c r="FZ582" s="142" t="n">
        <v>5.0866083829193</v>
      </c>
      <c r="GB582" s="140"/>
    </row>
    <row r="583" customFormat="false" ht="15" hidden="false" customHeight="false" outlineLevel="0" collapsed="false">
      <c r="FV583" s="57" t="n">
        <f aca="false">FV595-1</f>
        <v>1991</v>
      </c>
      <c r="FW583" s="143" t="n">
        <v>33.32783</v>
      </c>
      <c r="FX583" s="143" t="n">
        <f aca="false">FW583*100/204.803696158069</f>
        <v>16.2730608017335</v>
      </c>
      <c r="FY583" s="143" t="n">
        <v>11.9033719174635</v>
      </c>
      <c r="FZ583" s="143" t="n">
        <v>5.18052982567581</v>
      </c>
      <c r="GB583" s="57"/>
    </row>
    <row r="584" customFormat="false" ht="15" hidden="false" customHeight="false" outlineLevel="0" collapsed="false">
      <c r="FV584" s="12" t="n">
        <f aca="false">FV596-1</f>
        <v>1991</v>
      </c>
      <c r="FW584" s="141" t="n">
        <v>34.19136</v>
      </c>
      <c r="FX584" s="141" t="n">
        <f aca="false">FW584*100/204.803696158069</f>
        <v>16.6946986999741</v>
      </c>
      <c r="FY584" s="141" t="n">
        <v>11.9033719174635</v>
      </c>
      <c r="FZ584" s="141" t="n">
        <v>5.33511424528201</v>
      </c>
      <c r="GB584" s="12"/>
    </row>
    <row r="585" customFormat="false" ht="15" hidden="false" customHeight="false" outlineLevel="0" collapsed="false">
      <c r="FV585" s="140" t="n">
        <f aca="false">FV597-1</f>
        <v>1991</v>
      </c>
      <c r="FW585" s="142" t="n">
        <v>34.63615</v>
      </c>
      <c r="FX585" s="142" t="n">
        <f aca="false">FW585*100/204.803696158069</f>
        <v>16.9118773975971</v>
      </c>
      <c r="FY585" s="142" t="n">
        <v>11.9033719174635</v>
      </c>
      <c r="FZ585" s="142" t="n">
        <v>5.42134443113838</v>
      </c>
      <c r="GB585" s="140"/>
    </row>
    <row r="586" customFormat="false" ht="15" hidden="false" customHeight="false" outlineLevel="0" collapsed="false">
      <c r="FV586" s="57" t="n">
        <f aca="false">FV598-1</f>
        <v>1991</v>
      </c>
      <c r="FW586" s="143" t="n">
        <v>35.24798</v>
      </c>
      <c r="FX586" s="143" t="n">
        <f aca="false">FW586*100/204.803696158069</f>
        <v>17.2106171232356</v>
      </c>
      <c r="FY586" s="143" t="n">
        <v>11.9033719174635</v>
      </c>
      <c r="FZ586" s="143" t="n">
        <v>5.481983500969</v>
      </c>
      <c r="GB586" s="57"/>
    </row>
    <row r="587" customFormat="false" ht="15" hidden="false" customHeight="false" outlineLevel="0" collapsed="false">
      <c r="FV587" s="12" t="n">
        <f aca="false">FV599-1</f>
        <v>1991</v>
      </c>
      <c r="FW587" s="141" t="n">
        <v>35.72411</v>
      </c>
      <c r="FX587" s="141" t="n">
        <f aca="false">FW587*100/204.803696158069</f>
        <v>17.4430982790603</v>
      </c>
      <c r="FY587" s="141" t="n">
        <v>11.9033719174635</v>
      </c>
      <c r="FZ587" s="141" t="n">
        <v>5.62512358054297</v>
      </c>
      <c r="GB587" s="12"/>
    </row>
    <row r="588" customFormat="false" ht="15" hidden="false" customHeight="false" outlineLevel="0" collapsed="false">
      <c r="FV588" s="140" t="n">
        <f aca="false">FV600-1</f>
        <v>1991</v>
      </c>
      <c r="FW588" s="142" t="n">
        <v>35.86305</v>
      </c>
      <c r="FX588" s="142" t="n">
        <f aca="false">FW588*100/204.803696158069</f>
        <v>17.5109388515726</v>
      </c>
      <c r="FY588" s="142" t="n">
        <v>11.9033719174635</v>
      </c>
      <c r="FZ588" s="142" t="n">
        <v>5.65324919844569</v>
      </c>
      <c r="GB588" s="140"/>
    </row>
    <row r="589" customFormat="false" ht="15" hidden="false" customHeight="false" outlineLevel="0" collapsed="false">
      <c r="FV589" s="57" t="n">
        <f aca="false">FV601-1</f>
        <v>1991</v>
      </c>
      <c r="FW589" s="143" t="n">
        <v>36.09588</v>
      </c>
      <c r="FX589" s="143" t="n">
        <f aca="false">FW589*100/204.803696158069</f>
        <v>17.6246233232729</v>
      </c>
      <c r="FY589" s="143" t="n">
        <v>11.9033719174635</v>
      </c>
      <c r="FZ589" s="143" t="n">
        <v>5.68151544443791</v>
      </c>
      <c r="GB589" s="57"/>
    </row>
    <row r="590" customFormat="false" ht="15" hidden="false" customHeight="false" outlineLevel="0" collapsed="false">
      <c r="FV590" s="12" t="n">
        <f aca="false">FV602-1</f>
        <v>1992</v>
      </c>
      <c r="FW590" s="141" t="n">
        <v>37.19415</v>
      </c>
      <c r="FX590" s="141" t="n">
        <f aca="false">FW590*100/204.803696158069</f>
        <v>18.1608782935701</v>
      </c>
      <c r="FY590" s="141" t="n">
        <v>11.9033719174635</v>
      </c>
      <c r="FZ590" s="141" t="n">
        <v>5.81935296737312</v>
      </c>
      <c r="GB590" s="12"/>
    </row>
    <row r="591" customFormat="false" ht="15" hidden="false" customHeight="false" outlineLevel="0" collapsed="false">
      <c r="FV591" s="140" t="n">
        <f aca="false">FV603-1</f>
        <v>1992</v>
      </c>
      <c r="FW591" s="142" t="n">
        <v>37.99533</v>
      </c>
      <c r="FX591" s="142" t="n">
        <f aca="false">FW591*100/204.803696158069</f>
        <v>18.5520724053119</v>
      </c>
      <c r="FY591" s="142" t="n">
        <v>11.9033719174635</v>
      </c>
      <c r="FZ591" s="142" t="n">
        <v>5.94289290819579</v>
      </c>
      <c r="GB591" s="140"/>
    </row>
    <row r="592" customFormat="false" ht="15" hidden="false" customHeight="false" outlineLevel="0" collapsed="false">
      <c r="FV592" s="57" t="n">
        <f aca="false">FV604-1</f>
        <v>1992</v>
      </c>
      <c r="FW592" s="143" t="n">
        <v>38.79308</v>
      </c>
      <c r="FX592" s="143" t="n">
        <f aca="false">FW592*100/204.803696158069</f>
        <v>18.941591742592</v>
      </c>
      <c r="FY592" s="143" t="n">
        <v>11.9033719174635</v>
      </c>
      <c r="FZ592" s="143" t="n">
        <v>6.31270174636955</v>
      </c>
      <c r="GB592" s="57"/>
    </row>
    <row r="593" customFormat="false" ht="15" hidden="false" customHeight="false" outlineLevel="0" collapsed="false">
      <c r="FV593" s="12" t="n">
        <f aca="false">FV605-1</f>
        <v>1992</v>
      </c>
      <c r="FW593" s="141" t="n">
        <v>39.29225</v>
      </c>
      <c r="FX593" s="141" t="n">
        <f aca="false">FW593*100/204.803696158069</f>
        <v>19.1853226953843</v>
      </c>
      <c r="FY593" s="141" t="n">
        <v>11.9033719174635</v>
      </c>
      <c r="FZ593" s="141" t="n">
        <v>6.35527842181718</v>
      </c>
      <c r="GB593" s="12"/>
    </row>
    <row r="594" customFormat="false" ht="15" hidden="false" customHeight="false" outlineLevel="0" collapsed="false">
      <c r="FV594" s="140" t="n">
        <f aca="false">FV606-1</f>
        <v>1992</v>
      </c>
      <c r="FW594" s="142" t="n">
        <v>39.55671</v>
      </c>
      <c r="FX594" s="142" t="n">
        <f aca="false">FW594*100/204.803696158069</f>
        <v>19.3144512242933</v>
      </c>
      <c r="FY594" s="142" t="n">
        <v>11.9033719174635</v>
      </c>
      <c r="FZ594" s="142" t="n">
        <v>6.45692178669533</v>
      </c>
      <c r="GB594" s="140"/>
    </row>
    <row r="595" customFormat="false" ht="15" hidden="false" customHeight="false" outlineLevel="0" collapsed="false">
      <c r="FV595" s="57" t="n">
        <f aca="false">FV607-1</f>
        <v>1992</v>
      </c>
      <c r="FW595" s="143" t="n">
        <v>39.86687</v>
      </c>
      <c r="FX595" s="143" t="n">
        <f aca="false">FW595*100/204.803696158069</f>
        <v>19.4658938036111</v>
      </c>
      <c r="FY595" s="143" t="n">
        <v>11.9033719174635</v>
      </c>
      <c r="FZ595" s="143" t="n">
        <v>6.57005409574188</v>
      </c>
      <c r="GB595" s="57"/>
    </row>
    <row r="596" customFormat="false" ht="15" hidden="false" customHeight="false" outlineLevel="0" collapsed="false">
      <c r="FV596" s="12" t="n">
        <f aca="false">FV608-1</f>
        <v>1992</v>
      </c>
      <c r="FW596" s="141" t="n">
        <v>40.55609</v>
      </c>
      <c r="FX596" s="141" t="n">
        <f aca="false">FW596*100/204.803696158069</f>
        <v>19.8024209332133</v>
      </c>
      <c r="FY596" s="141" t="n">
        <v>11.9033719174635</v>
      </c>
      <c r="FZ596" s="141" t="n">
        <v>6.69751379398671</v>
      </c>
      <c r="GB596" s="12"/>
    </row>
    <row r="597" customFormat="false" ht="15" hidden="false" customHeight="false" outlineLevel="0" collapsed="false">
      <c r="FV597" s="140" t="n">
        <f aca="false">FV609-1</f>
        <v>1992</v>
      </c>
      <c r="FW597" s="142" t="n">
        <v>41.16307</v>
      </c>
      <c r="FX597" s="142" t="n">
        <f aca="false">FW597*100/204.803696158069</f>
        <v>20.0987925375282</v>
      </c>
      <c r="FY597" s="142" t="n">
        <v>11.9033719174635</v>
      </c>
      <c r="FZ597" s="142" t="n">
        <v>6.74522670329786</v>
      </c>
      <c r="GB597" s="140"/>
    </row>
    <row r="598" customFormat="false" ht="15" hidden="false" customHeight="false" outlineLevel="0" collapsed="false">
      <c r="FV598" s="57" t="n">
        <f aca="false">FV610-1</f>
        <v>1992</v>
      </c>
      <c r="FW598" s="143" t="n">
        <v>41.58859</v>
      </c>
      <c r="FX598" s="143" t="n">
        <f aca="false">FW598*100/204.803696158069</f>
        <v>20.3065622252743</v>
      </c>
      <c r="FY598" s="143" t="n">
        <v>11.9033719174635</v>
      </c>
      <c r="FZ598" s="143" t="n">
        <v>6.84619424793085</v>
      </c>
      <c r="GB598" s="57"/>
    </row>
    <row r="599" customFormat="false" ht="15" hidden="false" customHeight="false" outlineLevel="0" collapsed="false">
      <c r="FV599" s="12" t="n">
        <f aca="false">FV611-1</f>
        <v>1992</v>
      </c>
      <c r="FW599" s="141" t="n">
        <v>42.11506</v>
      </c>
      <c r="FX599" s="141" t="n">
        <f aca="false">FW599*100/204.803696158069</f>
        <v>20.5636230156195</v>
      </c>
      <c r="FY599" s="141" t="n">
        <v>11.9033719174635</v>
      </c>
      <c r="FZ599" s="141" t="n">
        <v>6.94594531612246</v>
      </c>
      <c r="GB599" s="12"/>
    </row>
    <row r="600" customFormat="false" ht="15" hidden="false" customHeight="false" outlineLevel="0" collapsed="false">
      <c r="FV600" s="140" t="n">
        <f aca="false">FV612-1</f>
        <v>1992</v>
      </c>
      <c r="FW600" s="142" t="n">
        <v>42.30919</v>
      </c>
      <c r="FX600" s="142" t="n">
        <f aca="false">FW600*100/204.803696158069</f>
        <v>20.6584113439757</v>
      </c>
      <c r="FY600" s="142" t="n">
        <v>11.9033719174635</v>
      </c>
      <c r="FZ600" s="142" t="n">
        <v>6.97595173500937</v>
      </c>
      <c r="GB600" s="140"/>
    </row>
    <row r="601" customFormat="false" ht="15" hidden="false" customHeight="false" outlineLevel="0" collapsed="false">
      <c r="FV601" s="57" t="n">
        <f aca="false">FV613-1</f>
        <v>1992</v>
      </c>
      <c r="FW601" s="143" t="n">
        <v>42.42922</v>
      </c>
      <c r="FX601" s="143" t="n">
        <f aca="false">FW601*100/204.803696158069</f>
        <v>20.7170186846886</v>
      </c>
      <c r="FY601" s="143" t="n">
        <v>11.9033719174635</v>
      </c>
      <c r="FZ601" s="143" t="n">
        <v>7.00406585720971</v>
      </c>
      <c r="GB601" s="57"/>
    </row>
    <row r="602" customFormat="false" ht="15" hidden="false" customHeight="false" outlineLevel="0" collapsed="false">
      <c r="FV602" s="12" t="n">
        <f aca="false">FV614-1</f>
        <v>1993</v>
      </c>
      <c r="FW602" s="141" t="n">
        <v>42.78239</v>
      </c>
      <c r="FX602" s="141" t="n">
        <f aca="false">FW602*100/204.803696158069</f>
        <v>20.8894618615575</v>
      </c>
      <c r="FY602" s="141" t="n">
        <v>11.9033719174635</v>
      </c>
      <c r="FZ602" s="141" t="n">
        <v>7.15098917851631</v>
      </c>
      <c r="GB602" s="12"/>
    </row>
    <row r="603" customFormat="false" ht="15" hidden="false" customHeight="false" outlineLevel="0" collapsed="false">
      <c r="FV603" s="140" t="n">
        <f aca="false">FV615-1</f>
        <v>1993</v>
      </c>
      <c r="FW603" s="142" t="n">
        <v>43.09489</v>
      </c>
      <c r="FX603" s="142" t="n">
        <f aca="false">FW603*100/204.803696158069</f>
        <v>21.0420469983799</v>
      </c>
      <c r="FY603" s="142" t="n">
        <v>11.9033719174635</v>
      </c>
      <c r="FZ603" s="142" t="n">
        <v>7.17788682427528</v>
      </c>
      <c r="GB603" s="140"/>
    </row>
    <row r="604" customFormat="false" ht="15" hidden="false" customHeight="false" outlineLevel="0" collapsed="false">
      <c r="FV604" s="57" t="n">
        <f aca="false">FV616-1</f>
        <v>1993</v>
      </c>
      <c r="FW604" s="143" t="n">
        <v>43.4189</v>
      </c>
      <c r="FX604" s="143" t="n">
        <f aca="false">FW604*100/204.803696158069</f>
        <v>21.2002521509617</v>
      </c>
      <c r="FY604" s="143" t="n">
        <v>11.9033719174635</v>
      </c>
      <c r="FZ604" s="143" t="n">
        <v>7.21384046132</v>
      </c>
      <c r="GB604" s="57"/>
    </row>
    <row r="605" customFormat="false" ht="15" hidden="false" customHeight="false" outlineLevel="0" collapsed="false">
      <c r="FV605" s="12" t="n">
        <f aca="false">FV617-1</f>
        <v>1993</v>
      </c>
      <c r="FW605" s="141" t="n">
        <v>43.87277</v>
      </c>
      <c r="FX605" s="141" t="n">
        <f aca="false">FW605*100/204.803696158069</f>
        <v>21.4218643623202</v>
      </c>
      <c r="FY605" s="141" t="n">
        <v>11.9033719174635</v>
      </c>
      <c r="FZ605" s="141" t="n">
        <v>7.22424809309608</v>
      </c>
      <c r="GB605" s="12"/>
    </row>
    <row r="606" customFormat="false" ht="15" hidden="false" customHeight="false" outlineLevel="0" collapsed="false">
      <c r="FV606" s="140" t="n">
        <f aca="false">FV618-1</f>
        <v>1993</v>
      </c>
      <c r="FW606" s="142" t="n">
        <v>44.43722</v>
      </c>
      <c r="FX606" s="142" t="n">
        <f aca="false">FW606*100/204.803696158069</f>
        <v>21.6974697398542</v>
      </c>
      <c r="FY606" s="142" t="n">
        <v>11.9033719174635</v>
      </c>
      <c r="FZ606" s="142" t="n">
        <v>7.27588075982943</v>
      </c>
      <c r="GB606" s="140"/>
    </row>
    <row r="607" customFormat="false" ht="15" hidden="false" customHeight="false" outlineLevel="0" collapsed="false">
      <c r="FV607" s="57" t="n">
        <f aca="false">FV619-1</f>
        <v>1993</v>
      </c>
      <c r="FW607" s="143" t="n">
        <v>44.75686</v>
      </c>
      <c r="FX607" s="143" t="n">
        <f aca="false">FW607*100/204.803696158069</f>
        <v>21.8535411418827</v>
      </c>
      <c r="FY607" s="143" t="n">
        <v>11.9033719174635</v>
      </c>
      <c r="FZ607" s="143" t="n">
        <v>7.31251021711928</v>
      </c>
      <c r="GB607" s="57"/>
    </row>
    <row r="608" customFormat="false" ht="15" hidden="false" customHeight="false" outlineLevel="0" collapsed="false">
      <c r="FV608" s="12" t="n">
        <f aca="false">FV620-1</f>
        <v>1993</v>
      </c>
      <c r="FW608" s="141" t="n">
        <v>44.90084</v>
      </c>
      <c r="FX608" s="141" t="n">
        <f aca="false">FW608*100/204.803696158069</f>
        <v>21.9238426074817</v>
      </c>
      <c r="FY608" s="141" t="n">
        <v>11.9033719174635</v>
      </c>
      <c r="FZ608" s="141" t="n">
        <v>7.38036256973741</v>
      </c>
      <c r="GB608" s="12"/>
    </row>
    <row r="609" customFormat="false" ht="15" hidden="false" customHeight="false" outlineLevel="0" collapsed="false">
      <c r="FV609" s="140" t="n">
        <f aca="false">FV621-1</f>
        <v>1993</v>
      </c>
      <c r="FW609" s="142" t="n">
        <v>44.90804</v>
      </c>
      <c r="FX609" s="142" t="n">
        <f aca="false">FW609*100/204.803696158069</f>
        <v>21.927358169034</v>
      </c>
      <c r="FY609" s="142" t="n">
        <v>11.9033719174635</v>
      </c>
      <c r="FZ609" s="142" t="n">
        <v>7.40496242666275</v>
      </c>
      <c r="GB609" s="140"/>
    </row>
    <row r="610" customFormat="false" ht="15" hidden="false" customHeight="false" outlineLevel="0" collapsed="false">
      <c r="FV610" s="57" t="n">
        <f aca="false">FV622-1</f>
        <v>1993</v>
      </c>
      <c r="FW610" s="143" t="n">
        <v>45.27812</v>
      </c>
      <c r="FX610" s="143" t="n">
        <f aca="false">FW610*100/204.803696158069</f>
        <v>22.1080580328267</v>
      </c>
      <c r="FY610" s="143" t="n">
        <v>11.9033719174635</v>
      </c>
      <c r="FZ610" s="143" t="n">
        <v>7.45064787523828</v>
      </c>
      <c r="GB610" s="57"/>
    </row>
    <row r="611" customFormat="false" ht="15" hidden="false" customHeight="false" outlineLevel="0" collapsed="false">
      <c r="FV611" s="12" t="n">
        <f aca="false">FV623-1</f>
        <v>1993</v>
      </c>
      <c r="FW611" s="141" t="n">
        <v>45.53407</v>
      </c>
      <c r="FX611" s="141" t="n">
        <f aca="false">FW611*100/204.803696158069</f>
        <v>22.2330313632897</v>
      </c>
      <c r="FY611" s="141" t="n">
        <v>11.9033719174635</v>
      </c>
      <c r="FZ611" s="141" t="n">
        <v>7.47198632985303</v>
      </c>
      <c r="GB611" s="12"/>
    </row>
    <row r="612" customFormat="false" ht="15" hidden="false" customHeight="false" outlineLevel="0" collapsed="false">
      <c r="FV612" s="140" t="n">
        <f aca="false">FV624-1</f>
        <v>1993</v>
      </c>
      <c r="FW612" s="142" t="n">
        <v>45.5601</v>
      </c>
      <c r="FX612" s="142" t="n">
        <f aca="false">FW612*100/204.803696158069</f>
        <v>22.2457410948464</v>
      </c>
      <c r="FY612" s="142" t="n">
        <v>11.9033719174635</v>
      </c>
      <c r="FZ612" s="142" t="n">
        <v>7.54245100196674</v>
      </c>
      <c r="GB612" s="140"/>
    </row>
    <row r="613" customFormat="false" ht="15" hidden="false" customHeight="false" outlineLevel="0" collapsed="false">
      <c r="FV613" s="57" t="n">
        <f aca="false">FV625-1</f>
        <v>1993</v>
      </c>
      <c r="FW613" s="143" t="n">
        <v>45.55412</v>
      </c>
      <c r="FX613" s="143" t="n">
        <f aca="false">FW613*100/204.803696158069</f>
        <v>22.2428212256682</v>
      </c>
      <c r="FY613" s="143" t="n">
        <v>11.9033719174635</v>
      </c>
      <c r="FZ613" s="143" t="n">
        <v>7.62732709460425</v>
      </c>
      <c r="GB613" s="57"/>
    </row>
    <row r="614" customFormat="false" ht="15" hidden="false" customHeight="false" outlineLevel="0" collapsed="false">
      <c r="FV614" s="12" t="n">
        <f aca="false">FV626-1</f>
        <v>1994</v>
      </c>
      <c r="FW614" s="141" t="n">
        <v>45.59999</v>
      </c>
      <c r="FX614" s="141" t="n">
        <f aca="false">FW614*100/204.803696158069</f>
        <v>22.2652182823915</v>
      </c>
      <c r="FY614" s="141" t="n">
        <v>11.9033719174635</v>
      </c>
      <c r="FZ614" s="141" t="n">
        <v>7.63114890737102</v>
      </c>
      <c r="GB614" s="12"/>
    </row>
    <row r="615" customFormat="false" ht="15" hidden="false" customHeight="false" outlineLevel="0" collapsed="false">
      <c r="FV615" s="140" t="n">
        <f aca="false">FV627-1</f>
        <v>1994</v>
      </c>
      <c r="FW615" s="142" t="n">
        <v>45.59838</v>
      </c>
      <c r="FX615" s="142" t="n">
        <f aca="false">FW615*100/204.803696158069</f>
        <v>22.2644321637666</v>
      </c>
      <c r="FY615" s="142" t="n">
        <v>11.9033719174635</v>
      </c>
      <c r="FZ615" s="142" t="n">
        <v>7.63385602474755</v>
      </c>
      <c r="GB615" s="140"/>
    </row>
    <row r="616" customFormat="false" ht="15" hidden="false" customHeight="false" outlineLevel="0" collapsed="false">
      <c r="FV616" s="57" t="n">
        <f aca="false">FV628-1</f>
        <v>1994</v>
      </c>
      <c r="FW616" s="143" t="n">
        <v>45.66194</v>
      </c>
      <c r="FX616" s="143" t="n">
        <f aca="false">FW616*100/204.803696158069</f>
        <v>22.2954667599152</v>
      </c>
      <c r="FY616" s="143" t="n">
        <v>11.9033719174635</v>
      </c>
      <c r="FZ616" s="143" t="n">
        <v>7.64200126320683</v>
      </c>
      <c r="GB616" s="57"/>
    </row>
    <row r="617" customFormat="false" ht="15" hidden="false" customHeight="false" outlineLevel="0" collapsed="false">
      <c r="FV617" s="12" t="n">
        <f aca="false">FV629-1</f>
        <v>1994</v>
      </c>
      <c r="FW617" s="141" t="n">
        <v>45.77309</v>
      </c>
      <c r="FX617" s="141" t="n">
        <f aca="false">FW617*100/204.803696158069</f>
        <v>22.3497382413802</v>
      </c>
      <c r="FY617" s="141" t="n">
        <v>11.9033719174635</v>
      </c>
      <c r="FZ617" s="141" t="n">
        <v>7.66264701425758</v>
      </c>
      <c r="GB617" s="12"/>
    </row>
    <row r="618" customFormat="false" ht="15" hidden="false" customHeight="false" outlineLevel="0" collapsed="false">
      <c r="FV618" s="140" t="n">
        <f aca="false">FV630-1</f>
        <v>1994</v>
      </c>
      <c r="FW618" s="142" t="n">
        <v>45.93174</v>
      </c>
      <c r="FX618" s="142" t="n">
        <f aca="false">FW618*100/204.803696158069</f>
        <v>22.4272026636421</v>
      </c>
      <c r="FY618" s="142" t="n">
        <v>11.9033719174635</v>
      </c>
      <c r="FZ618" s="142" t="n">
        <v>7.68155702534336</v>
      </c>
      <c r="GB618" s="140"/>
    </row>
    <row r="619" customFormat="false" ht="15" hidden="false" customHeight="false" outlineLevel="0" collapsed="false">
      <c r="FV619" s="57" t="n">
        <f aca="false">FV631-1</f>
        <v>1994</v>
      </c>
      <c r="FW619" s="143" t="n">
        <v>46.10949</v>
      </c>
      <c r="FX619" s="143" t="n">
        <f aca="false">FW619*100/204.803696158069</f>
        <v>22.5139930894667</v>
      </c>
      <c r="FY619" s="143" t="n">
        <v>11.9033719174635</v>
      </c>
      <c r="FZ619" s="143" t="n">
        <v>7.69637451192475</v>
      </c>
      <c r="GB619" s="57"/>
    </row>
    <row r="620" customFormat="false" ht="15" hidden="false" customHeight="false" outlineLevel="0" collapsed="false">
      <c r="FV620" s="12" t="n">
        <f aca="false">FV632-1</f>
        <v>1994</v>
      </c>
      <c r="FW620" s="141" t="n">
        <v>46.53519</v>
      </c>
      <c r="FX620" s="141" t="n">
        <f aca="false">FW620*100/204.803696158069</f>
        <v>22.7218506662515</v>
      </c>
      <c r="FY620" s="141" t="n">
        <v>11.9033719174635</v>
      </c>
      <c r="FZ620" s="141" t="n">
        <v>7.73755454448714</v>
      </c>
      <c r="GB620" s="12" t="n">
        <v>100</v>
      </c>
      <c r="GC620" s="0" t="n">
        <f aca="false">GB620*100/FY620</f>
        <v>840.098088956537</v>
      </c>
      <c r="GD620" s="0" t="n">
        <f aca="false">GC620*100/1338.45</f>
        <v>62.766490265347</v>
      </c>
    </row>
    <row r="621" customFormat="false" ht="15" hidden="false" customHeight="false" outlineLevel="0" collapsed="false">
      <c r="FV621" s="140" t="n">
        <f aca="false">FV633-1</f>
        <v>1994</v>
      </c>
      <c r="FW621" s="142" t="n">
        <v>46.6312</v>
      </c>
      <c r="FX621" s="142" t="n">
        <f aca="false">FW621*100/204.803696158069</f>
        <v>22.7687297030077</v>
      </c>
      <c r="FY621" s="142" t="n">
        <v>11.9033719174635</v>
      </c>
      <c r="FZ621" s="142" t="n">
        <v>7.89790049747627</v>
      </c>
      <c r="GB621" s="35" t="n">
        <v>102.07</v>
      </c>
      <c r="GC621" s="0" t="n">
        <f aca="false">GB621*100/FY621</f>
        <v>857.488119397938</v>
      </c>
      <c r="GD621" s="0" t="n">
        <f aca="false">GC621*100/1338.45</f>
        <v>64.0657566138397</v>
      </c>
      <c r="GE621" s="0" t="n">
        <f aca="false">AVERAGE(GD620:GD622)</f>
        <v>63.9925290418635</v>
      </c>
    </row>
    <row r="622" customFormat="false" ht="15" hidden="false" customHeight="false" outlineLevel="0" collapsed="false">
      <c r="FV622" s="57" t="n">
        <f aca="false">FV634-1</f>
        <v>1994</v>
      </c>
      <c r="FW622" s="143" t="n">
        <v>46.95035</v>
      </c>
      <c r="FX622" s="143" t="n">
        <f aca="false">FW622*100/204.803696158069</f>
        <v>22.9245618515417</v>
      </c>
      <c r="FY622" s="143" t="n">
        <v>11.9033719174635</v>
      </c>
      <c r="FZ622" s="143" t="n">
        <v>8.03047555733867</v>
      </c>
      <c r="GB622" s="57" t="n">
        <v>103.79</v>
      </c>
      <c r="GC622" s="0" t="n">
        <f aca="false">GB622*100/FY622</f>
        <v>871.93780652799</v>
      </c>
      <c r="GD622" s="0" t="n">
        <f aca="false">GC622*100/1338.45</f>
        <v>65.1453402464037</v>
      </c>
    </row>
    <row r="623" customFormat="false" ht="15" hidden="false" customHeight="false" outlineLevel="0" collapsed="false">
      <c r="FV623" s="12" t="n">
        <f aca="false">FV635-1</f>
        <v>1994</v>
      </c>
      <c r="FW623" s="141" t="n">
        <v>47.1008</v>
      </c>
      <c r="FX623" s="141" t="n">
        <f aca="false">FW623*100/204.803696158069</f>
        <v>22.9980224398134</v>
      </c>
      <c r="FY623" s="141" t="n">
        <v>11.9033719174635</v>
      </c>
      <c r="FZ623" s="141" t="n">
        <v>8.05488564174295</v>
      </c>
      <c r="GB623" s="12" t="n">
        <v>104.1</v>
      </c>
      <c r="GC623" s="0" t="n">
        <f aca="false">GB623*100/FY623</f>
        <v>874.542110603755</v>
      </c>
      <c r="GD623" s="0" t="n">
        <f aca="false">GC623*100/1338.45</f>
        <v>65.3399163662263</v>
      </c>
    </row>
    <row r="624" customFormat="false" ht="15" hidden="false" customHeight="false" outlineLevel="0" collapsed="false">
      <c r="FV624" s="35" t="n">
        <f aca="false">FV636-1</f>
        <v>1994</v>
      </c>
      <c r="FW624" s="144" t="n">
        <v>47.20729</v>
      </c>
      <c r="FX624" s="144" t="n">
        <f aca="false">FW624*100/204.803696158069</f>
        <v>23.0500185717181</v>
      </c>
      <c r="FY624" s="144" t="n">
        <v>11.9033719174635</v>
      </c>
      <c r="FZ624" s="144" t="n">
        <v>8.10954300464822</v>
      </c>
      <c r="GB624" s="35" t="n">
        <v>104.81</v>
      </c>
      <c r="GC624" s="0" t="n">
        <f aca="false">GB624*100/FY624</f>
        <v>880.506807035347</v>
      </c>
      <c r="GD624" s="0" t="n">
        <f aca="false">GC624*100/1338.45</f>
        <v>65.7855584471102</v>
      </c>
      <c r="GE624" s="0" t="n">
        <f aca="false">AVERAGE(GD623:GD625)</f>
        <v>66.11194419649</v>
      </c>
    </row>
    <row r="625" customFormat="false" ht="15" hidden="false" customHeight="false" outlineLevel="0" collapsed="false">
      <c r="FV625" s="57" t="n">
        <f aca="false">FV637-1</f>
        <v>1994</v>
      </c>
      <c r="FW625" s="143" t="n">
        <v>47.30995</v>
      </c>
      <c r="FX625" s="143" t="n">
        <f aca="false">FW625*100/204.803696158069</f>
        <v>23.1001446201859</v>
      </c>
      <c r="FY625" s="143" t="n">
        <v>11.9033719174635</v>
      </c>
      <c r="FZ625" s="143" t="n">
        <v>8.2855432508966</v>
      </c>
      <c r="GB625" s="57" t="n">
        <v>107.08</v>
      </c>
      <c r="GC625" s="0" t="n">
        <f aca="false">GB625*100/FY625</f>
        <v>899.57703365466</v>
      </c>
      <c r="GD625" s="0" t="n">
        <f aca="false">GC625*100/1338.45</f>
        <v>67.2103577761336</v>
      </c>
    </row>
    <row r="626" customFormat="false" ht="15" hidden="false" customHeight="false" outlineLevel="0" collapsed="false">
      <c r="FV626" s="12" t="n">
        <f aca="false">FV638-1</f>
        <v>1995</v>
      </c>
      <c r="FW626" s="141" t="n">
        <v>47.89942</v>
      </c>
      <c r="FX626" s="141" t="n">
        <f aca="false">FW626*100/204.803696158069</f>
        <v>23.3879665741144</v>
      </c>
      <c r="FY626" s="141" t="n">
        <v>11.9033719174635</v>
      </c>
      <c r="FZ626" s="141" t="n">
        <v>8.2855432508966</v>
      </c>
      <c r="GB626" s="12" t="n">
        <v>106.86</v>
      </c>
      <c r="GC626" s="0" t="n">
        <f aca="false">GB626*100/FY626</f>
        <v>897.728817858956</v>
      </c>
      <c r="GD626" s="0" t="n">
        <f aca="false">GC626*100/1338.45</f>
        <v>67.0722714975498</v>
      </c>
    </row>
    <row r="627" customFormat="false" ht="15" hidden="false" customHeight="false" outlineLevel="0" collapsed="false">
      <c r="FV627" s="35" t="n">
        <f aca="false">FV639-1</f>
        <v>1995</v>
      </c>
      <c r="FW627" s="144" t="n">
        <v>47.89811</v>
      </c>
      <c r="FX627" s="144" t="n">
        <f aca="false">FW627*100/204.803696158069</f>
        <v>23.3873269372208</v>
      </c>
      <c r="FY627" s="144" t="n">
        <v>11.9033719174635</v>
      </c>
      <c r="FZ627" s="144" t="n">
        <v>8.2855432508966</v>
      </c>
      <c r="GB627" s="35" t="n">
        <v>106.11</v>
      </c>
      <c r="GC627" s="0" t="n">
        <f aca="false">GB627*100/FY627</f>
        <v>891.428082191782</v>
      </c>
      <c r="GD627" s="0" t="n">
        <f aca="false">GC627*100/1338.45</f>
        <v>66.6015228205597</v>
      </c>
      <c r="GE627" s="0" t="n">
        <f aca="false">AVERAGE(GD626:GD628)</f>
        <v>66.8316666181993</v>
      </c>
    </row>
    <row r="628" customFormat="false" ht="15" hidden="false" customHeight="false" outlineLevel="0" collapsed="false">
      <c r="FV628" s="57" t="n">
        <f aca="false">FV640-1</f>
        <v>1995</v>
      </c>
      <c r="FW628" s="143" t="n">
        <v>47.68291</v>
      </c>
      <c r="FX628" s="143" t="n">
        <f aca="false">FW628*100/204.803696158069</f>
        <v>23.2822507085995</v>
      </c>
      <c r="FY628" s="143" t="n">
        <v>11.9033719174635</v>
      </c>
      <c r="FZ628" s="143" t="n">
        <v>8.2855432508966</v>
      </c>
      <c r="GB628" s="57" t="n">
        <v>106.46</v>
      </c>
      <c r="GC628" s="0" t="n">
        <f aca="false">GB628*100/FY628</f>
        <v>894.36842550313</v>
      </c>
      <c r="GD628" s="0" t="n">
        <f aca="false">GC628*100/1338.45</f>
        <v>66.8212055364885</v>
      </c>
    </row>
    <row r="629" customFormat="false" ht="15" hidden="false" customHeight="false" outlineLevel="0" collapsed="false">
      <c r="FV629" s="12" t="n">
        <f aca="false">FV641-1</f>
        <v>1995</v>
      </c>
      <c r="FW629" s="141" t="n">
        <v>47.90098</v>
      </c>
      <c r="FX629" s="141" t="n">
        <f aca="false">FW629*100/204.803696158069</f>
        <v>23.3887282791174</v>
      </c>
      <c r="FY629" s="141" t="n">
        <v>11.9033719174635</v>
      </c>
      <c r="FZ629" s="141" t="n">
        <v>8.08716063765485</v>
      </c>
      <c r="GB629" s="12" t="n">
        <v>103.91</v>
      </c>
      <c r="GC629" s="0" t="n">
        <f aca="false">GB629*100/FY629</f>
        <v>872.945924234738</v>
      </c>
      <c r="GD629" s="0" t="n">
        <f aca="false">GC629*100/1338.45</f>
        <v>65.2206600347221</v>
      </c>
    </row>
    <row r="630" customFormat="false" ht="15" hidden="false" customHeight="false" outlineLevel="0" collapsed="false">
      <c r="FV630" s="35" t="n">
        <f aca="false">FV642-1</f>
        <v>1995</v>
      </c>
      <c r="FW630" s="144" t="n">
        <v>47.91105</v>
      </c>
      <c r="FX630" s="144" t="n">
        <f aca="false">FW630*100/204.803696158069</f>
        <v>23.3936451825664</v>
      </c>
      <c r="FY630" s="144" t="n">
        <v>11.9033719174635</v>
      </c>
      <c r="FZ630" s="144" t="n">
        <v>8.18893182334445</v>
      </c>
      <c r="GB630" s="35" t="n">
        <v>105.22</v>
      </c>
      <c r="GC630" s="0" t="n">
        <f aca="false">GB630*100/FY630</f>
        <v>883.951209200069</v>
      </c>
      <c r="GD630" s="0" t="n">
        <f aca="false">GC630*100/1338.45</f>
        <v>66.0429010571981</v>
      </c>
      <c r="GE630" s="0" t="n">
        <f aca="false">AVERAGE(GD629:GD631)</f>
        <v>66.3399957777875</v>
      </c>
    </row>
    <row r="631" customFormat="false" ht="15" hidden="false" customHeight="false" outlineLevel="0" collapsed="false">
      <c r="FV631" s="57" t="n">
        <f aca="false">FV643-1</f>
        <v>1995</v>
      </c>
      <c r="FW631" s="143" t="n">
        <v>47.81238</v>
      </c>
      <c r="FX631" s="143" t="n">
        <f aca="false">FW631*100/204.803696158069</f>
        <v>23.3454673411255</v>
      </c>
      <c r="FY631" s="143" t="n">
        <v>11.9033719174635</v>
      </c>
      <c r="FZ631" s="143" t="n">
        <v>8.40145919038272</v>
      </c>
      <c r="GB631" s="57" t="n">
        <v>107.95</v>
      </c>
      <c r="GC631" s="0" t="n">
        <f aca="false">GB631*100/FY631</f>
        <v>906.885887028582</v>
      </c>
      <c r="GD631" s="0" t="n">
        <f aca="false">GC631*100/1338.45</f>
        <v>67.7564262414421</v>
      </c>
    </row>
    <row r="632" customFormat="false" ht="15" hidden="false" customHeight="false" outlineLevel="0" collapsed="false">
      <c r="FV632" s="12" t="n">
        <f aca="false">FV644-1</f>
        <v>1995</v>
      </c>
      <c r="FW632" s="141" t="n">
        <v>48.00636</v>
      </c>
      <c r="FX632" s="141" t="n">
        <f aca="false">FW632*100/204.803696158069</f>
        <v>23.4401824286161</v>
      </c>
      <c r="FY632" s="141" t="n">
        <v>11.9033719174635</v>
      </c>
      <c r="FZ632" s="141" t="n">
        <v>8.13466571185711</v>
      </c>
      <c r="GB632" s="12" t="n">
        <v>104.52</v>
      </c>
      <c r="GC632" s="0" t="n">
        <f aca="false">GB632*100/FY632</f>
        <v>878.070522577373</v>
      </c>
      <c r="GD632" s="0" t="n">
        <f aca="false">GC632*100/1338.45</f>
        <v>65.6035356253407</v>
      </c>
    </row>
    <row r="633" customFormat="false" ht="15" hidden="false" customHeight="false" outlineLevel="0" collapsed="false">
      <c r="FV633" s="35" t="n">
        <f aca="false">FV645-1</f>
        <v>1995</v>
      </c>
      <c r="FW633" s="144" t="n">
        <v>47.89002</v>
      </c>
      <c r="FX633" s="144" t="n">
        <f aca="false">FW633*100/204.803696158069</f>
        <v>23.3833768131988</v>
      </c>
      <c r="FY633" s="144" t="n">
        <v>11.9033719174635</v>
      </c>
      <c r="FZ633" s="144" t="n">
        <v>8.12087678582463</v>
      </c>
      <c r="GB633" s="35" t="n">
        <v>104.34</v>
      </c>
      <c r="GC633" s="0" t="n">
        <f aca="false">GB633*100/FY633</f>
        <v>876.558346017251</v>
      </c>
      <c r="GD633" s="0" t="n">
        <f aca="false">GC633*100/1338.45</f>
        <v>65.4905559428631</v>
      </c>
      <c r="GE633" s="0" t="n">
        <f aca="false">AVERAGE(GD632:GD634)</f>
        <v>65.572152380208</v>
      </c>
    </row>
    <row r="634" customFormat="false" ht="15" hidden="false" customHeight="false" outlineLevel="0" collapsed="false">
      <c r="FV634" s="57" t="n">
        <f aca="false">FV646-1</f>
        <v>1995</v>
      </c>
      <c r="FW634" s="143" t="n">
        <v>47.96877</v>
      </c>
      <c r="FX634" s="143" t="n">
        <f aca="false">FW634*100/204.803696158069</f>
        <v>23.421828267678</v>
      </c>
      <c r="FY634" s="143" t="n">
        <v>11.9033719174635</v>
      </c>
      <c r="FZ634" s="143" t="n">
        <v>8.13715661462428</v>
      </c>
      <c r="GB634" s="57" t="n">
        <v>104.55</v>
      </c>
      <c r="GC634" s="0" t="n">
        <f aca="false">GB634*100/FY634</f>
        <v>878.32255200406</v>
      </c>
      <c r="GD634" s="0" t="n">
        <f aca="false">GC634*100/1338.45</f>
        <v>65.6223655724203</v>
      </c>
    </row>
    <row r="635" customFormat="false" ht="15" hidden="false" customHeight="false" outlineLevel="0" collapsed="false">
      <c r="FV635" s="12" t="n">
        <f aca="false">FV647-1</f>
        <v>1995</v>
      </c>
      <c r="FW635" s="141" t="n">
        <v>48.13185</v>
      </c>
      <c r="FX635" s="141" t="n">
        <f aca="false">FW635*100/204.803696158069</f>
        <v>23.5014557368396</v>
      </c>
      <c r="FY635" s="141" t="n">
        <v>11.9033719174635</v>
      </c>
      <c r="FZ635" s="141" t="n">
        <v>8.15308060017154</v>
      </c>
      <c r="GB635" s="12" t="n">
        <v>104.76</v>
      </c>
      <c r="GC635" s="0" t="n">
        <f aca="false">GB635*100/FY635</f>
        <v>880.086757990869</v>
      </c>
      <c r="GD635" s="0" t="n">
        <f aca="false">GC635*100/1338.45</f>
        <v>65.7541752019776</v>
      </c>
    </row>
    <row r="636" customFormat="false" ht="15" hidden="false" customHeight="false" outlineLevel="0" collapsed="false">
      <c r="FV636" s="35" t="n">
        <f aca="false">FV648-1</f>
        <v>1995</v>
      </c>
      <c r="FW636" s="144" t="n">
        <v>48.02191</v>
      </c>
      <c r="FX636" s="144" t="n">
        <f aca="false">FW636*100/204.803696158069</f>
        <v>23.4477750650244</v>
      </c>
      <c r="FY636" s="144" t="n">
        <v>11.9033719174635</v>
      </c>
      <c r="FZ636" s="144" t="n">
        <v>8.19693828103616</v>
      </c>
      <c r="GB636" s="35" t="n">
        <v>105.32</v>
      </c>
      <c r="GC636" s="0" t="n">
        <f aca="false">GB636*100/FY636</f>
        <v>884.791307289025</v>
      </c>
      <c r="GD636" s="0" t="n">
        <f aca="false">GC636*100/1338.45</f>
        <v>66.1056675474635</v>
      </c>
      <c r="GE636" s="0" t="n">
        <f aca="false">AVERAGE(GD635:GD637)</f>
        <v>66.4069467007372</v>
      </c>
    </row>
    <row r="637" customFormat="false" ht="15" hidden="false" customHeight="false" outlineLevel="0" collapsed="false">
      <c r="FV637" s="57" t="n">
        <f aca="false">FV649-1</f>
        <v>1995</v>
      </c>
      <c r="FW637" s="143" t="n">
        <v>48.07058</v>
      </c>
      <c r="FX637" s="143" t="n">
        <f aca="false">FW637*100/204.803696158069</f>
        <v>23.4715392845736</v>
      </c>
      <c r="FY637" s="143" t="n">
        <v>11.9033719174635</v>
      </c>
      <c r="FZ637" s="143" t="n">
        <v>8.3523528215444</v>
      </c>
      <c r="GB637" s="57" t="n">
        <v>107.32</v>
      </c>
      <c r="GC637" s="0" t="n">
        <f aca="false">GB637*100/FY637</f>
        <v>901.593269068156</v>
      </c>
      <c r="GD637" s="0" t="n">
        <f aca="false">GC637*100/1338.45</f>
        <v>67.3609973527704</v>
      </c>
    </row>
    <row r="638" customFormat="false" ht="15" hidden="false" customHeight="false" outlineLevel="0" collapsed="false">
      <c r="FV638" s="12" t="n">
        <f aca="false">FV650-1</f>
        <v>1996</v>
      </c>
      <c r="FW638" s="141" t="n">
        <v>48.21469</v>
      </c>
      <c r="FX638" s="141" t="n">
        <f aca="false">FW638*100/204.803696158069</f>
        <v>23.5419042255895</v>
      </c>
      <c r="FY638" s="141" t="n">
        <v>11.9033719174635</v>
      </c>
      <c r="FZ638" s="141" t="n">
        <v>8.34621452543959</v>
      </c>
      <c r="GB638" s="12" t="n">
        <v>107.24</v>
      </c>
      <c r="GC638" s="0" t="n">
        <f aca="false">GB638*100/FY638</f>
        <v>900.921190596991</v>
      </c>
      <c r="GD638" s="0" t="n">
        <f aca="false">GC638*100/1338.45</f>
        <v>67.3107841605582</v>
      </c>
    </row>
    <row r="639" customFormat="false" ht="15" hidden="false" customHeight="false" outlineLevel="0" collapsed="false">
      <c r="FV639" s="35" t="n">
        <f aca="false">FV651-1</f>
        <v>1996</v>
      </c>
      <c r="FW639" s="144" t="n">
        <v>48.05801</v>
      </c>
      <c r="FX639" s="144" t="n">
        <f aca="false">FW639*100/204.803696158069</f>
        <v>23.4654017000301</v>
      </c>
      <c r="FY639" s="144" t="n">
        <v>11.9033719174635</v>
      </c>
      <c r="FZ639" s="144" t="n">
        <v>8.3042250216503</v>
      </c>
      <c r="GB639" s="35" t="n">
        <v>106.7</v>
      </c>
      <c r="GC639" s="0" t="n">
        <f aca="false">GB639*100/FY639</f>
        <v>896.384660916625</v>
      </c>
      <c r="GD639" s="0" t="n">
        <f aca="false">GC639*100/1338.45</f>
        <v>66.9718451131253</v>
      </c>
      <c r="GE639" s="0" t="n">
        <f aca="false">AVERAGE(GD638:GD640)</f>
        <v>67.0534415504702</v>
      </c>
    </row>
    <row r="640" customFormat="false" ht="15" hidden="false" customHeight="false" outlineLevel="0" collapsed="false">
      <c r="FV640" s="57" t="n">
        <f aca="false">FV652-1</f>
        <v>1996</v>
      </c>
      <c r="FW640" s="143" t="n">
        <v>47.79874</v>
      </c>
      <c r="FX640" s="143" t="n">
        <f aca="false">FW640*100/204.803696158069</f>
        <v>23.3388073050735</v>
      </c>
      <c r="FY640" s="143" t="n">
        <v>11.9033719174635</v>
      </c>
      <c r="FZ640" s="143" t="n">
        <v>8.29230427269316</v>
      </c>
      <c r="GB640" s="57" t="n">
        <v>106.55</v>
      </c>
      <c r="GC640" s="0" t="n">
        <f aca="false">GB640*100/FY640</f>
        <v>895.124513783191</v>
      </c>
      <c r="GD640" s="0" t="n">
        <f aca="false">GC640*100/1338.45</f>
        <v>66.8776953777273</v>
      </c>
    </row>
    <row r="641" customFormat="false" ht="15" hidden="false" customHeight="false" outlineLevel="0" collapsed="false">
      <c r="FV641" s="12" t="n">
        <f aca="false">FV653-1</f>
        <v>1996</v>
      </c>
      <c r="FW641" s="141" t="n">
        <v>47.79947</v>
      </c>
      <c r="FX641" s="141" t="n">
        <f aca="false">FW641*100/204.803696158069</f>
        <v>23.3391637439531</v>
      </c>
      <c r="FY641" s="141" t="n">
        <v>11.9033719174635</v>
      </c>
      <c r="FZ641" s="141" t="n">
        <v>8.22113562220285</v>
      </c>
      <c r="GB641" s="12" t="n">
        <v>105.63</v>
      </c>
      <c r="GC641" s="0" t="n">
        <f aca="false">GB641*100/FY641</f>
        <v>887.39561136479</v>
      </c>
      <c r="GD641" s="0" t="n">
        <f aca="false">GC641*100/1338.45</f>
        <v>66.3002436672861</v>
      </c>
    </row>
    <row r="642" customFormat="false" ht="15" hidden="false" customHeight="false" outlineLevel="0" collapsed="false">
      <c r="FV642" s="35" t="n">
        <f aca="false">FV654-1</f>
        <v>1996</v>
      </c>
      <c r="FW642" s="144" t="n">
        <v>47.75684</v>
      </c>
      <c r="FX642" s="144" t="n">
        <f aca="false">FW642*100/204.803696158069</f>
        <v>23.3183486899284</v>
      </c>
      <c r="FY642" s="144" t="n">
        <v>11.9033719174635</v>
      </c>
      <c r="FZ642" s="144" t="n">
        <v>8.26686148014289</v>
      </c>
      <c r="GB642" s="35" t="n">
        <v>106.22</v>
      </c>
      <c r="GC642" s="0" t="n">
        <f aca="false">GB642*100/FY642</f>
        <v>892.352190089634</v>
      </c>
      <c r="GD642" s="0" t="n">
        <f aca="false">GC642*100/1338.45</f>
        <v>66.6705659598516</v>
      </c>
      <c r="GE642" s="0" t="n">
        <f aca="false">AVERAGE(GD641:GD643)</f>
        <v>66.8253899691728</v>
      </c>
    </row>
    <row r="643" customFormat="false" ht="15" hidden="false" customHeight="false" outlineLevel="0" collapsed="false">
      <c r="FV643" s="57" t="n">
        <f aca="false">FV655-1</f>
        <v>1996</v>
      </c>
      <c r="FW643" s="143" t="n">
        <v>47.75808</v>
      </c>
      <c r="FX643" s="143" t="n">
        <f aca="false">FW643*100/204.803696158069</f>
        <v>23.3189541477513</v>
      </c>
      <c r="FY643" s="143" t="n">
        <v>11.9033719174635</v>
      </c>
      <c r="FZ643" s="143" t="n">
        <v>8.37076770985875</v>
      </c>
      <c r="GB643" s="57" t="n">
        <v>107.55</v>
      </c>
      <c r="GC643" s="0" t="n">
        <f aca="false">GB643*100/FY643</f>
        <v>903.525494672756</v>
      </c>
      <c r="GD643" s="0" t="n">
        <f aca="false">GC643*100/1338.45</f>
        <v>67.5053602803807</v>
      </c>
    </row>
    <row r="644" customFormat="false" ht="15" hidden="false" customHeight="false" outlineLevel="0" collapsed="false">
      <c r="FV644" s="12" t="n">
        <f aca="false">FV656-1</f>
        <v>1996</v>
      </c>
      <c r="FW644" s="141" t="n">
        <v>48.01702</v>
      </c>
      <c r="FX644" s="141" t="n">
        <f aca="false">FW644*100/204.803696158069</f>
        <v>23.4453874128034</v>
      </c>
      <c r="FY644" s="141" t="n">
        <v>11.9033719174635</v>
      </c>
      <c r="FZ644" s="141" t="n">
        <v>8.27477899250992</v>
      </c>
      <c r="GB644" s="12" t="n">
        <v>106.32</v>
      </c>
      <c r="GC644" s="0" t="n">
        <f aca="false">GB644*100/FY644</f>
        <v>893.192288178591</v>
      </c>
      <c r="GD644" s="0" t="n">
        <f aca="false">GC644*100/1338.45</f>
        <v>66.733332450117</v>
      </c>
    </row>
    <row r="645" customFormat="false" ht="15" hidden="false" customHeight="false" outlineLevel="0" collapsed="false">
      <c r="FV645" s="35" t="n">
        <f aca="false">FV657-1</f>
        <v>1996</v>
      </c>
      <c r="FW645" s="144" t="n">
        <v>47.97983</v>
      </c>
      <c r="FX645" s="144" t="n">
        <f aca="false">FW645*100/204.803696158069</f>
        <v>23.4272285608404</v>
      </c>
      <c r="FY645" s="144" t="n">
        <v>11.9033719174635</v>
      </c>
      <c r="FZ645" s="144" t="n">
        <v>8.33278144265958</v>
      </c>
      <c r="GB645" s="35" t="n">
        <v>107.07</v>
      </c>
      <c r="GC645" s="0" t="n">
        <f aca="false">GB645*100/FY645</f>
        <v>899.493023845765</v>
      </c>
      <c r="GD645" s="0" t="n">
        <f aca="false">GC645*100/1338.45</f>
        <v>67.2040811271071</v>
      </c>
      <c r="GE645" s="0" t="n">
        <f aca="false">AVERAGE(GD644:GD646)</f>
        <v>67.1078391753669</v>
      </c>
    </row>
    <row r="646" customFormat="false" ht="15" hidden="false" customHeight="false" outlineLevel="0" collapsed="false">
      <c r="FV646" s="57" t="n">
        <f aca="false">FV658-1</f>
        <v>1996</v>
      </c>
      <c r="FW646" s="143" t="n">
        <v>48.06695</v>
      </c>
      <c r="FX646" s="143" t="n">
        <f aca="false">FW646*100/204.803696158069</f>
        <v>23.4697668556243</v>
      </c>
      <c r="FY646" s="143" t="n">
        <v>11.9033719174635</v>
      </c>
      <c r="FZ646" s="143" t="n">
        <v>8.35564437162956</v>
      </c>
      <c r="GB646" s="57" t="n">
        <v>107.36</v>
      </c>
      <c r="GC646" s="0" t="n">
        <f aca="false">GB646*100/FY646</f>
        <v>901.929308303738</v>
      </c>
      <c r="GD646" s="0" t="n">
        <f aca="false">GC646*100/1338.45</f>
        <v>67.3861039488766</v>
      </c>
    </row>
    <row r="647" customFormat="false" ht="15" hidden="false" customHeight="false" outlineLevel="0" collapsed="false">
      <c r="FV647" s="12" t="n">
        <f aca="false">FV659-1</f>
        <v>1996</v>
      </c>
      <c r="FW647" s="141" t="n">
        <v>48.30925</v>
      </c>
      <c r="FX647" s="141" t="n">
        <f aca="false">FW647*100/204.803696158069</f>
        <v>23.5880752673109</v>
      </c>
      <c r="FY647" s="141" t="n">
        <v>11.9033719174635</v>
      </c>
      <c r="FZ647" s="141" t="n">
        <v>8.36338396237043</v>
      </c>
      <c r="GB647" s="12" t="n">
        <v>107.46</v>
      </c>
      <c r="GC647" s="0" t="n">
        <f aca="false">GB647*100/FY647</f>
        <v>902.769406392695</v>
      </c>
      <c r="GD647" s="0" t="n">
        <f aca="false">GC647*100/1338.45</f>
        <v>67.4488704391419</v>
      </c>
    </row>
    <row r="648" customFormat="false" ht="15" hidden="false" customHeight="false" outlineLevel="0" collapsed="false">
      <c r="FV648" s="35" t="n">
        <f aca="false">FV660-1</f>
        <v>1996</v>
      </c>
      <c r="FW648" s="144" t="n">
        <v>48.23422</v>
      </c>
      <c r="FX648" s="144" t="n">
        <f aca="false">FW648*100/204.803696158069</f>
        <v>23.5514401863004</v>
      </c>
      <c r="FY648" s="144" t="n">
        <v>11.9033719174635</v>
      </c>
      <c r="FZ648" s="144" t="n">
        <v>8.20129736087867</v>
      </c>
      <c r="GB648" s="35" t="n">
        <v>105.38</v>
      </c>
      <c r="GC648" s="0" t="n">
        <f aca="false">GB648*100/FY648</f>
        <v>885.295366142399</v>
      </c>
      <c r="GD648" s="0" t="n">
        <f aca="false">GC648*100/1338.45</f>
        <v>66.1433274416227</v>
      </c>
      <c r="GE648" s="0" t="n">
        <f aca="false">AVERAGE(GD647:GD649)</f>
        <v>67.0115972236267</v>
      </c>
    </row>
    <row r="649" customFormat="false" ht="15" hidden="false" customHeight="false" outlineLevel="0" collapsed="false">
      <c r="FV649" s="57" t="n">
        <f aca="false">FV661-1</f>
        <v>1996</v>
      </c>
      <c r="FW649" s="143" t="n">
        <v>48.09669</v>
      </c>
      <c r="FX649" s="143" t="n">
        <f aca="false">FW649*100/204.803696158069</f>
        <v>23.4842880779254</v>
      </c>
      <c r="FY649" s="143" t="n">
        <v>11.9033719174635</v>
      </c>
      <c r="FZ649" s="143" t="n">
        <v>8.36285019749171</v>
      </c>
      <c r="GB649" s="57" t="n">
        <v>107.45</v>
      </c>
      <c r="GC649" s="0" t="n">
        <f aca="false">GB649*100/FY649</f>
        <v>902.685396583799</v>
      </c>
      <c r="GD649" s="0" t="n">
        <f aca="false">GC649*100/1338.45</f>
        <v>67.4425937901154</v>
      </c>
    </row>
    <row r="650" customFormat="false" ht="15" hidden="false" customHeight="false" outlineLevel="0" collapsed="false">
      <c r="FV650" s="12" t="n">
        <f aca="false">FV662-1</f>
        <v>1997</v>
      </c>
      <c r="FW650" s="141" t="n">
        <v>48.32133</v>
      </c>
      <c r="FX650" s="141" t="n">
        <f aca="false">FW650*100/204.803696158069</f>
        <v>23.5939735983599</v>
      </c>
      <c r="FY650" s="141" t="n">
        <v>11.9033719174635</v>
      </c>
      <c r="FZ650" s="141" t="n">
        <v>8.21544213016363</v>
      </c>
      <c r="GB650" s="12" t="n">
        <v>105.56</v>
      </c>
      <c r="GC650" s="0" t="n">
        <f aca="false">GB650*100/FY650</f>
        <v>886.807542702521</v>
      </c>
      <c r="GD650" s="0" t="n">
        <f aca="false">GC650*100/1338.45</f>
        <v>66.2563071241003</v>
      </c>
    </row>
    <row r="651" customFormat="false" ht="15" hidden="false" customHeight="false" outlineLevel="0" collapsed="false">
      <c r="FV651" s="35" t="n">
        <f aca="false">FV663-1</f>
        <v>1997</v>
      </c>
      <c r="FW651" s="144" t="n">
        <v>48.50713</v>
      </c>
      <c r="FX651" s="144" t="n">
        <f aca="false">FW651*100/204.803696158069</f>
        <v>23.684694617309</v>
      </c>
      <c r="FY651" s="144" t="n">
        <v>11.9033719174635</v>
      </c>
      <c r="FZ651" s="144" t="n">
        <v>8.2162427774817</v>
      </c>
      <c r="GB651" s="35" t="n">
        <v>105.57</v>
      </c>
      <c r="GC651" s="0" t="n">
        <f aca="false">GB651*100/FY651</f>
        <v>886.891552511417</v>
      </c>
      <c r="GD651" s="0" t="n">
        <f aca="false">GC651*100/1338.45</f>
        <v>66.2625837731269</v>
      </c>
      <c r="GE651" s="0" t="n">
        <f aca="false">AVERAGE(GD650:GD652)</f>
        <v>66.1621573887023</v>
      </c>
    </row>
    <row r="652" customFormat="false" ht="15" hidden="false" customHeight="false" outlineLevel="0" collapsed="false">
      <c r="FV652" s="57" t="n">
        <f aca="false">FV664-1</f>
        <v>1997</v>
      </c>
      <c r="FW652" s="143" t="n">
        <v>48.26801</v>
      </c>
      <c r="FX652" s="143" t="n">
        <f aca="false">FW652*100/204.803696158069</f>
        <v>23.5679389119747</v>
      </c>
      <c r="FY652" s="143" t="n">
        <v>11.9033719174635</v>
      </c>
      <c r="FZ652" s="143" t="n">
        <v>8.17967988329228</v>
      </c>
      <c r="GB652" s="57" t="n">
        <v>105.1</v>
      </c>
      <c r="GC652" s="0" t="n">
        <f aca="false">GB652*100/FY652</f>
        <v>882.943091493321</v>
      </c>
      <c r="GD652" s="0" t="n">
        <f aca="false">GC652*100/1338.45</f>
        <v>65.9675812688797</v>
      </c>
    </row>
    <row r="653" customFormat="false" ht="15" hidden="false" customHeight="false" outlineLevel="0" collapsed="false">
      <c r="FV653" s="12" t="n">
        <f aca="false">FV665-1</f>
        <v>1997</v>
      </c>
      <c r="FW653" s="141" t="n">
        <v>48.10848</v>
      </c>
      <c r="FX653" s="141" t="n">
        <f aca="false">FW653*100/204.803696158069</f>
        <v>23.4900448099675</v>
      </c>
      <c r="FY653" s="141" t="n">
        <v>11.9033719174635</v>
      </c>
      <c r="FZ653" s="141" t="n">
        <v>8.11340407752311</v>
      </c>
      <c r="GB653" s="12" t="n">
        <v>104.25</v>
      </c>
      <c r="GC653" s="0" t="n">
        <f aca="false">GB653*100/FY653</f>
        <v>875.80225773719</v>
      </c>
      <c r="GD653" s="0" t="n">
        <f aca="false">GC653*100/1338.45</f>
        <v>65.4340661016243</v>
      </c>
    </row>
    <row r="654" customFormat="false" ht="15" hidden="false" customHeight="false" outlineLevel="0" collapsed="false">
      <c r="FV654" s="35" t="n">
        <f aca="false">FV666-1</f>
        <v>1997</v>
      </c>
      <c r="FW654" s="144" t="n">
        <v>48.06856</v>
      </c>
      <c r="FX654" s="144" t="n">
        <f aca="false">FW654*100/204.803696158069</f>
        <v>23.4705529742492</v>
      </c>
      <c r="FY654" s="144" t="n">
        <v>11.9033719174635</v>
      </c>
      <c r="FZ654" s="144" t="n">
        <v>8.13626700649317</v>
      </c>
      <c r="GB654" s="35" t="n">
        <v>104.54</v>
      </c>
      <c r="GC654" s="0" t="n">
        <f aca="false">GB654*100/FY654</f>
        <v>878.238542195164</v>
      </c>
      <c r="GD654" s="0" t="n">
        <f aca="false">GC654*100/1338.45</f>
        <v>65.6160889233938</v>
      </c>
      <c r="GE654" s="0" t="n">
        <f aca="false">AVERAGE(GD653:GD655)</f>
        <v>65.8922614805613</v>
      </c>
    </row>
    <row r="655" customFormat="false" ht="15" hidden="false" customHeight="false" outlineLevel="0" collapsed="false">
      <c r="FV655" s="57" t="n">
        <f aca="false">FV667-1</f>
        <v>1997</v>
      </c>
      <c r="FW655" s="143" t="n">
        <v>48.17801</v>
      </c>
      <c r="FX655" s="143" t="n">
        <f aca="false">FW655*100/204.803696158069</f>
        <v>23.5239943925699</v>
      </c>
      <c r="FY655" s="143" t="n">
        <v>11.9033719174635</v>
      </c>
      <c r="FZ655" s="143" t="n">
        <v>8.26187967460862</v>
      </c>
      <c r="GB655" s="57" t="n">
        <v>106.15</v>
      </c>
      <c r="GC655" s="0" t="n">
        <f aca="false">GB655*100/FY655</f>
        <v>891.764121427364</v>
      </c>
      <c r="GD655" s="0" t="n">
        <f aca="false">GC655*100/1338.45</f>
        <v>66.6266294166659</v>
      </c>
    </row>
    <row r="656" customFormat="false" ht="15" hidden="false" customHeight="false" outlineLevel="0" collapsed="false">
      <c r="FV656" s="12" t="n">
        <f aca="false">FV668-1</f>
        <v>1997</v>
      </c>
      <c r="FW656" s="141" t="n">
        <v>48.28507</v>
      </c>
      <c r="FX656" s="141" t="n">
        <f aca="false">FW656*100/204.803696158069</f>
        <v>23.5762688397641</v>
      </c>
      <c r="FY656" s="141" t="n">
        <v>11.9033719174635</v>
      </c>
      <c r="FZ656" s="141" t="n">
        <v>8.05940486396364</v>
      </c>
      <c r="GB656" s="12" t="n">
        <v>103.55</v>
      </c>
      <c r="GC656" s="0" t="n">
        <f aca="false">GB656*100/FY656</f>
        <v>869.921571114494</v>
      </c>
      <c r="GD656" s="0" t="n">
        <f aca="false">GC656*100/1338.45</f>
        <v>64.9947006697668</v>
      </c>
    </row>
    <row r="657" customFormat="false" ht="15" hidden="false" customHeight="false" outlineLevel="0" collapsed="false">
      <c r="FV657" s="35" t="n">
        <f aca="false">FV669-1</f>
        <v>1997</v>
      </c>
      <c r="FW657" s="144" t="n">
        <v>48.36453</v>
      </c>
      <c r="FX657" s="144" t="n">
        <f aca="false">FW657*100/204.803696158069</f>
        <v>23.6150669676742</v>
      </c>
      <c r="FY657" s="144" t="n">
        <v>11.9033719174635</v>
      </c>
      <c r="FZ657" s="144" t="n">
        <v>7.99464139201742</v>
      </c>
      <c r="GB657" s="35" t="n">
        <v>102.72</v>
      </c>
      <c r="GC657" s="0" t="n">
        <f aca="false">GB657*100/FY657</f>
        <v>862.948756976155</v>
      </c>
      <c r="GD657" s="0" t="n">
        <f aca="false">GC657*100/1338.45</f>
        <v>64.4737388005645</v>
      </c>
      <c r="GE657" s="0" t="n">
        <f aca="false">AVERAGE(GD656:GD658)</f>
        <v>64.925657530475</v>
      </c>
    </row>
    <row r="658" customFormat="false" ht="15" hidden="false" customHeight="false" outlineLevel="0" collapsed="false">
      <c r="FV658" s="57" t="n">
        <f aca="false">FV670-1</f>
        <v>1997</v>
      </c>
      <c r="FW658" s="143" t="n">
        <v>48.34137</v>
      </c>
      <c r="FX658" s="143" t="n">
        <f aca="false">FW658*100/204.803696158069</f>
        <v>23.603758578014</v>
      </c>
      <c r="FY658" s="143" t="n">
        <v>11.9033719174635</v>
      </c>
      <c r="FZ658" s="143" t="n">
        <v>8.09783593522841</v>
      </c>
      <c r="GB658" s="57" t="n">
        <v>104.05</v>
      </c>
      <c r="GC658" s="0" t="n">
        <f aca="false">GB658*100/FY658</f>
        <v>874.122061559277</v>
      </c>
      <c r="GD658" s="0" t="n">
        <f aca="false">GC658*100/1338.45</f>
        <v>65.3085331210936</v>
      </c>
    </row>
    <row r="659" customFormat="false" ht="15" hidden="false" customHeight="false" outlineLevel="0" collapsed="false">
      <c r="FV659" s="12" t="n">
        <f aca="false">FV671-1</f>
        <v>1997</v>
      </c>
      <c r="FW659" s="141" t="n">
        <v>48.26564</v>
      </c>
      <c r="FX659" s="141" t="n">
        <f aca="false">FW659*100/204.803696158069</f>
        <v>23.566781706297</v>
      </c>
      <c r="FY659" s="141" t="n">
        <v>11.9033719174635</v>
      </c>
      <c r="FZ659" s="141" t="n">
        <v>8.12230015883445</v>
      </c>
      <c r="GB659" s="12" t="n">
        <v>104.36</v>
      </c>
      <c r="GC659" s="0" t="n">
        <f aca="false">GB659*100/FY659</f>
        <v>876.726365635042</v>
      </c>
      <c r="GD659" s="0" t="n">
        <f aca="false">GC659*100/1338.45</f>
        <v>65.5031092409162</v>
      </c>
    </row>
    <row r="660" customFormat="false" ht="15" hidden="false" customHeight="false" outlineLevel="0" collapsed="false">
      <c r="FV660" s="35" t="n">
        <f aca="false">FV672-1</f>
        <v>1997</v>
      </c>
      <c r="FW660" s="144" t="n">
        <v>48.17236</v>
      </c>
      <c r="FX660" s="144" t="n">
        <f aca="false">FW660*100/204.803696158069</f>
        <v>23.5212356532961</v>
      </c>
      <c r="FY660" s="144" t="n">
        <v>11.9033719174635</v>
      </c>
      <c r="FZ660" s="144" t="n">
        <v>8.00255890438445</v>
      </c>
      <c r="GB660" s="35" t="n">
        <v>102.82</v>
      </c>
      <c r="GC660" s="0" t="n">
        <f aca="false">GB660*100/FY660</f>
        <v>863.788855065112</v>
      </c>
      <c r="GD660" s="0" t="n">
        <f aca="false">GC660*100/1338.45</f>
        <v>64.5365052908298</v>
      </c>
      <c r="GE660" s="0" t="n">
        <f aca="false">AVERAGE(GD659:GD661)</f>
        <v>65.2415821981439</v>
      </c>
    </row>
    <row r="661" customFormat="false" ht="15" hidden="false" customHeight="false" outlineLevel="0" collapsed="false">
      <c r="FV661" s="57" t="n">
        <f aca="false">FV673-1</f>
        <v>1997</v>
      </c>
      <c r="FW661" s="143" t="n">
        <v>48.25444</v>
      </c>
      <c r="FX661" s="143" t="n">
        <f aca="false">FW661*100/204.803696158069</f>
        <v>23.5613130549933</v>
      </c>
      <c r="FY661" s="143" t="n">
        <v>11.9033719174635</v>
      </c>
      <c r="FZ661" s="143" t="n">
        <v>8.14498671502153</v>
      </c>
      <c r="GB661" s="57" t="n">
        <v>104.65</v>
      </c>
      <c r="GC661" s="0" t="n">
        <f aca="false">GB661*100/FY661</f>
        <v>879.162650093016</v>
      </c>
      <c r="GD661" s="0" t="n">
        <f aca="false">GC661*100/1338.45</f>
        <v>65.6851320626857</v>
      </c>
    </row>
    <row r="662" customFormat="false" ht="15" hidden="false" customHeight="false" outlineLevel="0" collapsed="false">
      <c r="FV662" s="12" t="n">
        <f aca="false">FV674-1</f>
        <v>1998</v>
      </c>
      <c r="FW662" s="141" t="n">
        <v>48.55776</v>
      </c>
      <c r="FX662" s="141" t="n">
        <f aca="false">FW662*100/204.803696158069</f>
        <v>23.7094158508364</v>
      </c>
      <c r="FY662" s="141" t="n">
        <v>11.9033719174635</v>
      </c>
      <c r="FZ662" s="141" t="n">
        <v>8.11749627492634</v>
      </c>
      <c r="GB662" s="12" t="n">
        <v>104.3</v>
      </c>
      <c r="GC662" s="0" t="n">
        <f aca="false">GB662*100/FY662</f>
        <v>876.222306781668</v>
      </c>
      <c r="GD662" s="0" t="n">
        <f aca="false">GC662*100/1338.45</f>
        <v>65.465449346757</v>
      </c>
    </row>
    <row r="663" customFormat="false" ht="15" hidden="false" customHeight="false" outlineLevel="0" collapsed="false">
      <c r="FV663" s="35" t="n">
        <f aca="false">FV675-1</f>
        <v>1998</v>
      </c>
      <c r="FW663" s="144" t="n">
        <v>48.72707</v>
      </c>
      <c r="FX663" s="144" t="n">
        <f aca="false">FW663*100/204.803696158069</f>
        <v>23.7920852572856</v>
      </c>
      <c r="FY663" s="144" t="n">
        <v>11.9033719174635</v>
      </c>
      <c r="FZ663" s="144" t="n">
        <v>8.07879832122223</v>
      </c>
      <c r="GB663" s="35" t="n">
        <v>103.8</v>
      </c>
      <c r="GC663" s="0" t="n">
        <f aca="false">GB663*100/FY663</f>
        <v>872.021816336886</v>
      </c>
      <c r="GD663" s="0" t="n">
        <f aca="false">GC663*100/1338.45</f>
        <v>65.1516168954302</v>
      </c>
      <c r="GE663" s="0" t="n">
        <f aca="false">AVERAGE(GD662:GD664)</f>
        <v>65.3210864191467</v>
      </c>
    </row>
    <row r="664" customFormat="false" ht="15" hidden="false" customHeight="false" outlineLevel="0" collapsed="false">
      <c r="FV664" s="57" t="n">
        <f aca="false">FV676-1</f>
        <v>1998</v>
      </c>
      <c r="FW664" s="143" t="n">
        <v>48.66586</v>
      </c>
      <c r="FX664" s="143" t="n">
        <f aca="false">FW664*100/204.803696158069</f>
        <v>23.762198101366</v>
      </c>
      <c r="FY664" s="143" t="n">
        <v>11.9033719174635</v>
      </c>
      <c r="FZ664" s="143" t="n">
        <v>8.10246189751027</v>
      </c>
      <c r="GB664" s="57" t="n">
        <v>104.11</v>
      </c>
      <c r="GC664" s="0" t="n">
        <f aca="false">GB664*100/FY664</f>
        <v>874.626120412651</v>
      </c>
      <c r="GD664" s="0" t="n">
        <f aca="false">GC664*100/1338.45</f>
        <v>65.3461930152528</v>
      </c>
    </row>
    <row r="665" customFormat="false" ht="15" hidden="false" customHeight="false" outlineLevel="0" collapsed="false">
      <c r="FV665" s="12" t="n">
        <f aca="false">FV677-1</f>
        <v>1998</v>
      </c>
      <c r="FW665" s="141" t="n">
        <v>48.67135</v>
      </c>
      <c r="FX665" s="141" t="n">
        <f aca="false">FW665*100/204.803696158069</f>
        <v>23.7648787170497</v>
      </c>
      <c r="FY665" s="141" t="n">
        <v>11.9033719174635</v>
      </c>
      <c r="FZ665" s="141" t="n">
        <v>8.00522772877786</v>
      </c>
      <c r="GB665" s="12" t="n">
        <v>102.86</v>
      </c>
      <c r="GC665" s="0" t="n">
        <f aca="false">GB665*100/FY665</f>
        <v>864.124894300694</v>
      </c>
      <c r="GD665" s="0" t="n">
        <f aca="false">GC665*100/1338.45</f>
        <v>64.561611886936</v>
      </c>
    </row>
    <row r="666" customFormat="false" ht="15" hidden="false" customHeight="false" outlineLevel="0" collapsed="false">
      <c r="FV666" s="35" t="n">
        <f aca="false">FV678-1</f>
        <v>1998</v>
      </c>
      <c r="FW666" s="144" t="n">
        <v>48.6362</v>
      </c>
      <c r="FX666" s="144" t="n">
        <f aca="false">FW666*100/204.803696158069</f>
        <v>23.7477159408599</v>
      </c>
      <c r="FY666" s="144" t="n">
        <v>11.9033719174635</v>
      </c>
      <c r="FZ666" s="144" t="n">
        <v>7.97418040500142</v>
      </c>
      <c r="GB666" s="35" t="n">
        <v>102.46</v>
      </c>
      <c r="GC666" s="0" t="n">
        <f aca="false">GB666*100/FY666</f>
        <v>860.764501944868</v>
      </c>
      <c r="GD666" s="0" t="n">
        <f aca="false">GC666*100/1338.45</f>
        <v>64.3105459258746</v>
      </c>
      <c r="GE666" s="0" t="n">
        <f aca="false">AVERAGE(GD665:GD667)</f>
        <v>64.9675018573185</v>
      </c>
    </row>
    <row r="667" customFormat="false" ht="15" hidden="false" customHeight="false" outlineLevel="0" collapsed="false">
      <c r="FV667" s="57" t="n">
        <f aca="false">FV679-1</f>
        <v>1998</v>
      </c>
      <c r="FW667" s="143" t="n">
        <v>48.72905</v>
      </c>
      <c r="FX667" s="143" t="n">
        <f aca="false">FW667*100/204.803696158069</f>
        <v>23.7930520367125</v>
      </c>
      <c r="FY667" s="143" t="n">
        <v>11.9033719174635</v>
      </c>
      <c r="FZ667" s="143" t="n">
        <v>8.18777531728554</v>
      </c>
      <c r="GB667" s="57" t="n">
        <v>105.2</v>
      </c>
      <c r="GC667" s="0" t="n">
        <f aca="false">GB667*100/FY667</f>
        <v>883.783189582277</v>
      </c>
      <c r="GD667" s="0" t="n">
        <f aca="false">GC667*100/1338.45</f>
        <v>66.0303477591451</v>
      </c>
    </row>
    <row r="668" customFormat="false" ht="15" hidden="false" customHeight="false" outlineLevel="0" collapsed="false">
      <c r="FV668" s="12" t="n">
        <f aca="false">FV680-1</f>
        <v>1998</v>
      </c>
      <c r="FW668" s="141" t="n">
        <v>48.88135</v>
      </c>
      <c r="FX668" s="141" t="n">
        <f aca="false">FW668*100/204.803696158069</f>
        <v>23.8674159289943</v>
      </c>
      <c r="FY668" s="141" t="n">
        <v>11.9033719174635</v>
      </c>
      <c r="FZ668" s="141" t="n">
        <v>7.99194953188068</v>
      </c>
      <c r="GB668" s="12" t="n">
        <v>102.68</v>
      </c>
      <c r="GC668" s="0" t="n">
        <f aca="false">GB668*100/FY668</f>
        <v>862.612717740573</v>
      </c>
      <c r="GD668" s="0" t="n">
        <f aca="false">GC668*100/1338.45</f>
        <v>64.4486322044583</v>
      </c>
    </row>
    <row r="669" customFormat="false" ht="15" hidden="false" customHeight="false" outlineLevel="0" collapsed="false">
      <c r="FV669" s="35" t="n">
        <f aca="false">FV681-1</f>
        <v>1998</v>
      </c>
      <c r="FW669" s="144" t="n">
        <v>48.89122</v>
      </c>
      <c r="FX669" s="144" t="n">
        <f aca="false">FW669*100/204.803696158069</f>
        <v>23.8722351779557</v>
      </c>
      <c r="FY669" s="144" t="n">
        <v>11.9033719174635</v>
      </c>
      <c r="FZ669" s="144" t="n">
        <v>7.90603642370583</v>
      </c>
      <c r="GB669" s="35" t="n">
        <v>101.58</v>
      </c>
      <c r="GC669" s="0" t="n">
        <f aca="false">GB669*100/FY669</f>
        <v>853.371638762051</v>
      </c>
      <c r="GD669" s="0" t="n">
        <f aca="false">GC669*100/1338.45</f>
        <v>63.7582008115395</v>
      </c>
      <c r="GE669" s="0" t="n">
        <f aca="false">AVERAGE(GD668:GD670)</f>
        <v>64.115969806052</v>
      </c>
    </row>
    <row r="670" customFormat="false" ht="15" hidden="false" customHeight="false" outlineLevel="0" collapsed="false">
      <c r="FV670" s="57" t="n">
        <f aca="false">FV682-1</f>
        <v>1998</v>
      </c>
      <c r="FW670" s="143" t="n">
        <v>48.8761</v>
      </c>
      <c r="FX670" s="143" t="n">
        <f aca="false">FW670*100/204.803696158069</f>
        <v>23.8648524986957</v>
      </c>
      <c r="FY670" s="143" t="n">
        <v>11.9033719174635</v>
      </c>
      <c r="FZ670" s="143" t="n">
        <v>7.95336357473301</v>
      </c>
      <c r="GB670" s="57" t="n">
        <v>102.19</v>
      </c>
      <c r="GC670" s="0" t="n">
        <f aca="false">GB670*100/FY670</f>
        <v>858.496237104685</v>
      </c>
      <c r="GD670" s="0" t="n">
        <f aca="false">GC670*100/1338.45</f>
        <v>64.1410764021581</v>
      </c>
    </row>
    <row r="671" customFormat="false" ht="15" hidden="false" customHeight="false" outlineLevel="0" collapsed="false">
      <c r="FV671" s="12" t="n">
        <f aca="false">FV683-1</f>
        <v>1998</v>
      </c>
      <c r="FW671" s="141" t="n">
        <v>48.69729</v>
      </c>
      <c r="FX671" s="141" t="n">
        <f aca="false">FW671*100/204.803696158069</f>
        <v>23.777544504087</v>
      </c>
      <c r="FY671" s="141" t="n">
        <v>11.9033719174635</v>
      </c>
      <c r="FZ671" s="141" t="n">
        <v>7.93708374593336</v>
      </c>
      <c r="GB671" s="12" t="n">
        <v>101.98</v>
      </c>
      <c r="GC671" s="0" t="n">
        <f aca="false">GB671*100/FY671</f>
        <v>856.732031117877</v>
      </c>
      <c r="GD671" s="0" t="n">
        <f aca="false">GC671*100/1338.45</f>
        <v>64.0092667726009</v>
      </c>
    </row>
    <row r="672" customFormat="false" ht="15" hidden="false" customHeight="false" outlineLevel="0" collapsed="false">
      <c r="FV672" s="35" t="n">
        <f aca="false">FV684-1</f>
        <v>1998</v>
      </c>
      <c r="FW672" s="144" t="n">
        <v>48.58166</v>
      </c>
      <c r="FX672" s="144" t="n">
        <f aca="false">FW672*100/204.803696158069</f>
        <v>23.7210855621006</v>
      </c>
      <c r="FY672" s="144" t="n">
        <v>11.9033719174635</v>
      </c>
      <c r="FZ672" s="144" t="n">
        <v>7.92800974299586</v>
      </c>
      <c r="GB672" s="35" t="n">
        <v>101.86</v>
      </c>
      <c r="GC672" s="0" t="n">
        <f aca="false">GB672*100/FY672</f>
        <v>855.723913411129</v>
      </c>
      <c r="GD672" s="0" t="n">
        <f aca="false">GC672*100/1338.45</f>
        <v>63.9339469842825</v>
      </c>
      <c r="GE672" s="0" t="n">
        <f aca="false">AVERAGE(GD671:GD673)</f>
        <v>64.2938081951372</v>
      </c>
    </row>
    <row r="673" customFormat="false" ht="15" hidden="false" customHeight="false" outlineLevel="0" collapsed="false">
      <c r="FV673" s="57" t="n">
        <f aca="false">FV685-1</f>
        <v>1998</v>
      </c>
      <c r="FW673" s="143" t="n">
        <v>48.57508</v>
      </c>
      <c r="FX673" s="143" t="n">
        <f aca="false">FW673*100/204.803696158069</f>
        <v>23.7178727294596</v>
      </c>
      <c r="FY673" s="143" t="n">
        <v>11.9033719174635</v>
      </c>
      <c r="FZ673" s="143" t="n">
        <v>8.0522879989146</v>
      </c>
      <c r="GB673" s="57" t="n">
        <v>103.46</v>
      </c>
      <c r="GC673" s="0" t="n">
        <f aca="false">GB673*100/FY673</f>
        <v>869.165482834434</v>
      </c>
      <c r="GD673" s="0" t="n">
        <f aca="false">GC673*100/1338.45</f>
        <v>64.938210828528</v>
      </c>
    </row>
    <row r="674" customFormat="false" ht="15" hidden="false" customHeight="false" outlineLevel="0" collapsed="false">
      <c r="FV674" s="12" t="n">
        <f aca="false">FV686-1</f>
        <v>1999</v>
      </c>
      <c r="FW674" s="141" t="n">
        <v>48.80407</v>
      </c>
      <c r="FX674" s="141" t="n">
        <f aca="false">FW674*100/204.803696158069</f>
        <v>23.8296822349987</v>
      </c>
      <c r="FY674" s="141" t="n">
        <v>11.9033719174635</v>
      </c>
      <c r="FZ674" s="141" t="n">
        <v>7.92436234965822</v>
      </c>
      <c r="GB674" s="12" t="n">
        <v>101.82</v>
      </c>
      <c r="GC674" s="0" t="n">
        <f aca="false">GB674*100/FY674</f>
        <v>855.387874175546</v>
      </c>
      <c r="GD674" s="0" t="n">
        <f aca="false">GC674*100/1338.45</f>
        <v>63.9088403881763</v>
      </c>
    </row>
    <row r="675" customFormat="false" ht="15" hidden="false" customHeight="false" outlineLevel="0" collapsed="false">
      <c r="FV675" s="35" t="n">
        <f aca="false">FV687-1</f>
        <v>1999</v>
      </c>
      <c r="FW675" s="144" t="n">
        <v>48.72567</v>
      </c>
      <c r="FX675" s="144" t="n">
        <f aca="false">FW675*100/204.803696158069</f>
        <v>23.7914016758727</v>
      </c>
      <c r="FY675" s="144" t="n">
        <v>11.9033719174635</v>
      </c>
      <c r="FZ675" s="144" t="n">
        <v>7.98316544712587</v>
      </c>
      <c r="GB675" s="35" t="n">
        <v>102.57</v>
      </c>
      <c r="GC675" s="0" t="n">
        <f aca="false">GB675*100/FY675</f>
        <v>861.68860984272</v>
      </c>
      <c r="GD675" s="0" t="n">
        <f aca="false">GC675*100/1338.45</f>
        <v>64.3795890651664</v>
      </c>
      <c r="GE675" s="0" t="n">
        <f aca="false">AVERAGE(GD674:GD676)</f>
        <v>64.2080273251078</v>
      </c>
    </row>
    <row r="676" customFormat="false" ht="15" hidden="false" customHeight="false" outlineLevel="0" collapsed="false">
      <c r="FV676" s="57" t="n">
        <f aca="false">FV688-1</f>
        <v>1999</v>
      </c>
      <c r="FW676" s="143" t="n">
        <v>48.35983</v>
      </c>
      <c r="FX676" s="143" t="n">
        <f aca="false">FW676*100/204.803696158069</f>
        <v>23.6127720872164</v>
      </c>
      <c r="FY676" s="143" t="n">
        <v>11.9033719174635</v>
      </c>
      <c r="FZ676" s="143" t="n">
        <v>7.97729403346042</v>
      </c>
      <c r="GB676" s="57" t="n">
        <v>102.5</v>
      </c>
      <c r="GC676" s="0" t="n">
        <f aca="false">GB676*100/FY676</f>
        <v>861.100541180451</v>
      </c>
      <c r="GD676" s="0" t="n">
        <f aca="false">GC676*100/1338.45</f>
        <v>64.3356525219807</v>
      </c>
    </row>
    <row r="677" customFormat="false" ht="15" hidden="false" customHeight="false" outlineLevel="0" collapsed="false">
      <c r="FV677" s="12" t="n">
        <f aca="false">FV689-1</f>
        <v>1999</v>
      </c>
      <c r="FW677" s="141" t="n">
        <v>48.31247</v>
      </c>
      <c r="FX677" s="141" t="n">
        <f aca="false">FW677*100/204.803696158069</f>
        <v>23.5896475045607</v>
      </c>
      <c r="FY677" s="141" t="n">
        <v>11.9033719174635</v>
      </c>
      <c r="FZ677" s="141" t="n">
        <v>7.87240923480025</v>
      </c>
      <c r="GB677" s="12" t="n">
        <v>101.15</v>
      </c>
      <c r="GC677" s="0" t="n">
        <f aca="false">GB677*100/FY677</f>
        <v>849.759216979538</v>
      </c>
      <c r="GD677" s="0" t="n">
        <f aca="false">GC677*100/1338.45</f>
        <v>63.4883049033985</v>
      </c>
    </row>
    <row r="678" customFormat="false" ht="15" hidden="false" customHeight="false" outlineLevel="0" collapsed="false">
      <c r="FV678" s="35" t="n">
        <f aca="false">FV690-1</f>
        <v>1999</v>
      </c>
      <c r="FW678" s="144" t="n">
        <v>48.0746</v>
      </c>
      <c r="FX678" s="144" t="n">
        <f aca="false">FW678*100/204.803696158069</f>
        <v>23.4735021397737</v>
      </c>
      <c r="FY678" s="144" t="n">
        <v>11.9033719174635</v>
      </c>
      <c r="FZ678" s="144" t="n">
        <v>7.86244562373319</v>
      </c>
      <c r="GB678" s="35" t="n">
        <v>101.02</v>
      </c>
      <c r="GC678" s="0" t="n">
        <f aca="false">GB678*100/FY678</f>
        <v>848.667089463894</v>
      </c>
      <c r="GD678" s="0" t="n">
        <f aca="false">GC678*100/1338.45</f>
        <v>63.4067084660536</v>
      </c>
      <c r="GE678" s="0" t="n">
        <f aca="false">AVERAGE(GD677:GD679)</f>
        <v>63.78749184033</v>
      </c>
    </row>
    <row r="679" customFormat="false" ht="15" hidden="false" customHeight="false" outlineLevel="0" collapsed="false">
      <c r="FV679" s="57" t="n">
        <f aca="false">FV691-1</f>
        <v>1999</v>
      </c>
      <c r="FW679" s="143" t="n">
        <v>48.07168</v>
      </c>
      <c r="FX679" s="143" t="n">
        <f aca="false">FW679*100/204.803696158069</f>
        <v>23.4720763842553</v>
      </c>
      <c r="FY679" s="143" t="n">
        <v>11.9033719174635</v>
      </c>
      <c r="FZ679" s="143" t="n">
        <v>7.99392970551255</v>
      </c>
      <c r="GB679" s="57" t="n">
        <v>102.71</v>
      </c>
      <c r="GC679" s="0" t="n">
        <f aca="false">GB679*100/FY679</f>
        <v>862.86474716726</v>
      </c>
      <c r="GD679" s="0" t="n">
        <f aca="false">GC679*100/1338.45</f>
        <v>64.4674621515379</v>
      </c>
    </row>
    <row r="680" customFormat="false" ht="15" hidden="false" customHeight="false" outlineLevel="0" collapsed="false">
      <c r="FV680" s="12" t="n">
        <f aca="false">FV692-1</f>
        <v>1999</v>
      </c>
      <c r="FW680" s="141" t="n">
        <v>48.16103</v>
      </c>
      <c r="FX680" s="141" t="n">
        <f aca="false">FW680*100/204.803696158069</f>
        <v>23.5157035265755</v>
      </c>
      <c r="FY680" s="141" t="n">
        <v>11.9033719174635</v>
      </c>
      <c r="FZ680" s="141" t="n">
        <v>7.90176630312752</v>
      </c>
      <c r="GB680" s="12" t="n">
        <v>101.53</v>
      </c>
      <c r="GC680" s="0" t="n">
        <f aca="false">GB680*100/FY680</f>
        <v>852.951589717572</v>
      </c>
      <c r="GD680" s="0" t="n">
        <f aca="false">GC680*100/1338.45</f>
        <v>63.7268175664068</v>
      </c>
    </row>
    <row r="681" customFormat="false" ht="15" hidden="false" customHeight="false" outlineLevel="0" collapsed="false">
      <c r="FV681" s="35" t="n">
        <f aca="false">FV693-1</f>
        <v>1999</v>
      </c>
      <c r="FW681" s="144" t="n">
        <v>47.97974</v>
      </c>
      <c r="FX681" s="144" t="n">
        <f aca="false">FW681*100/204.803696158069</f>
        <v>23.427184616321</v>
      </c>
      <c r="FY681" s="144" t="n">
        <v>11.9033719174635</v>
      </c>
      <c r="FZ681" s="144" t="n">
        <v>7.85879823039401</v>
      </c>
      <c r="GB681" s="35" t="n">
        <v>100.98</v>
      </c>
      <c r="GC681" s="0" t="n">
        <f aca="false">GB681*100/FY681</f>
        <v>848.331050228311</v>
      </c>
      <c r="GD681" s="0" t="n">
        <f aca="false">GC681*100/1338.45</f>
        <v>63.3816018699474</v>
      </c>
      <c r="GE681" s="0" t="n">
        <f aca="false">AVERAGE(GD680:GD682)</f>
        <v>63.5615324753748</v>
      </c>
    </row>
    <row r="682" customFormat="false" ht="15" hidden="false" customHeight="false" outlineLevel="0" collapsed="false">
      <c r="FV682" s="57" t="n">
        <f aca="false">FV694-1</f>
        <v>1999</v>
      </c>
      <c r="FW682" s="143" t="n">
        <v>47.88415</v>
      </c>
      <c r="FX682" s="143" t="n">
        <f aca="false">FW682*100/204.803696158069</f>
        <v>23.3805106539887</v>
      </c>
      <c r="FY682" s="143" t="n">
        <v>11.9033719174635</v>
      </c>
      <c r="FZ682" s="143" t="n">
        <v>7.88317349318693</v>
      </c>
      <c r="GB682" s="57" t="n">
        <v>101.29</v>
      </c>
      <c r="GC682" s="0" t="n">
        <f aca="false">GB682*100/FY682</f>
        <v>850.935354304077</v>
      </c>
      <c r="GD682" s="0" t="n">
        <f aca="false">GC682*100/1338.45</f>
        <v>63.57617798977</v>
      </c>
    </row>
    <row r="683" customFormat="false" ht="15" hidden="false" customHeight="false" outlineLevel="0" collapsed="false">
      <c r="FV683" s="12" t="n">
        <f aca="false">FV695-1</f>
        <v>1999</v>
      </c>
      <c r="FW683" s="141" t="n">
        <v>47.87666</v>
      </c>
      <c r="FX683" s="141" t="n">
        <f aca="false">FW683*100/204.803696158069</f>
        <v>23.3768534934294</v>
      </c>
      <c r="FY683" s="141" t="n">
        <v>11.9033719174635</v>
      </c>
      <c r="FZ683" s="141" t="n">
        <v>7.90238902881935</v>
      </c>
      <c r="GB683" s="12" t="n">
        <v>101.54</v>
      </c>
      <c r="GC683" s="0" t="n">
        <f aca="false">GB683*100/FY683</f>
        <v>853.035599526468</v>
      </c>
      <c r="GD683" s="0" t="n">
        <f aca="false">GC683*100/1338.45</f>
        <v>63.7330942154334</v>
      </c>
    </row>
    <row r="684" customFormat="false" ht="15" hidden="false" customHeight="false" outlineLevel="0" collapsed="false">
      <c r="FV684" s="35" t="n">
        <f aca="false">FV696-1</f>
        <v>1999</v>
      </c>
      <c r="FW684" s="144" t="n">
        <v>47.72533</v>
      </c>
      <c r="FX684" s="144" t="n">
        <f aca="false">FW684*100/204.803696158069</f>
        <v>23.3029632254123</v>
      </c>
      <c r="FY684" s="144" t="n">
        <v>11.9033719174635</v>
      </c>
      <c r="FZ684" s="144" t="n">
        <v>7.89269230173886</v>
      </c>
      <c r="GB684" s="35" t="n">
        <v>101.41</v>
      </c>
      <c r="GC684" s="0" t="n">
        <f aca="false">GB684*100/FY684</f>
        <v>851.943472010825</v>
      </c>
      <c r="GD684" s="0" t="n">
        <f aca="false">GC684*100/1338.45</f>
        <v>63.6514977780884</v>
      </c>
      <c r="GE684" s="0" t="n">
        <f aca="false">AVERAGE(GD683:GD685)</f>
        <v>63.7958607056987</v>
      </c>
    </row>
    <row r="685" customFormat="false" ht="15" hidden="false" customHeight="false" outlineLevel="0" collapsed="false">
      <c r="FV685" s="57" t="n">
        <f aca="false">FV697-1</f>
        <v>1999</v>
      </c>
      <c r="FW685" s="143" t="n">
        <v>47.69565</v>
      </c>
      <c r="FX685" s="143" t="n">
        <f aca="false">FW685*100/204.803696158069</f>
        <v>23.2884712994575</v>
      </c>
      <c r="FY685" s="143" t="n">
        <v>11.9033719174635</v>
      </c>
      <c r="FZ685" s="143" t="n">
        <v>7.93654998105472</v>
      </c>
      <c r="GB685" s="57" t="n">
        <v>101.97</v>
      </c>
      <c r="GC685" s="0" t="n">
        <f aca="false">GB685*100/FY685</f>
        <v>856.648021308981</v>
      </c>
      <c r="GD685" s="0" t="n">
        <f aca="false">GC685*100/1338.45</f>
        <v>64.0029901235744</v>
      </c>
    </row>
    <row r="686" customFormat="false" ht="15" hidden="false" customHeight="false" outlineLevel="0" collapsed="false">
      <c r="FV686" s="12" t="n">
        <f aca="false">FV698-1</f>
        <v>2000</v>
      </c>
      <c r="FW686" s="141" t="n">
        <v>48.09879</v>
      </c>
      <c r="FX686" s="141" t="n">
        <f aca="false">FW686*100/204.803696158069</f>
        <v>23.4853134500449</v>
      </c>
      <c r="FY686" s="141" t="n">
        <v>11.9033719174635</v>
      </c>
      <c r="FZ686" s="141" t="n">
        <v>7.90230006800623</v>
      </c>
      <c r="GB686" s="12" t="n">
        <v>101.53</v>
      </c>
      <c r="GC686" s="0" t="n">
        <f aca="false">GB686*100/FY686</f>
        <v>852.951589717572</v>
      </c>
      <c r="GD686" s="0" t="n">
        <f aca="false">GC686*100/1338.45</f>
        <v>63.7268175664068</v>
      </c>
    </row>
    <row r="687" customFormat="false" ht="15" hidden="false" customHeight="false" outlineLevel="0" collapsed="false">
      <c r="FV687" s="35" t="n">
        <f aca="false">FV699-1</f>
        <v>2000</v>
      </c>
      <c r="FW687" s="144" t="n">
        <v>48.10076</v>
      </c>
      <c r="FX687" s="144" t="n">
        <f aca="false">FW687*100/204.803696158069</f>
        <v>23.4862753467474</v>
      </c>
      <c r="FY687" s="144" t="n">
        <v>11.9033719174635</v>
      </c>
      <c r="FZ687" s="144" t="n">
        <v>7.96402508693894</v>
      </c>
      <c r="GB687" s="35" t="n">
        <v>102.13</v>
      </c>
      <c r="GC687" s="0" t="n">
        <f aca="false">GB687*100/FY687</f>
        <v>857.992178251312</v>
      </c>
      <c r="GD687" s="0" t="n">
        <f aca="false">GC687*100/1338.45</f>
        <v>64.1034165079989</v>
      </c>
      <c r="GE687" s="0" t="n">
        <f aca="false">AVERAGE(GD686:GD688)</f>
        <v>63.8732727103593</v>
      </c>
    </row>
    <row r="688" customFormat="false" ht="15" hidden="false" customHeight="false" outlineLevel="0" collapsed="false">
      <c r="FV688" s="57" t="n">
        <f aca="false">FV700-1</f>
        <v>2000</v>
      </c>
      <c r="FW688" s="143" t="n">
        <v>47.84662</v>
      </c>
      <c r="FX688" s="143" t="n">
        <f aca="false">FW688*100/204.803696158069</f>
        <v>23.3621857893969</v>
      </c>
      <c r="FY688" s="143" t="n">
        <v>11.9033719174635</v>
      </c>
      <c r="FZ688" s="143" t="n">
        <v>7.90977277630767</v>
      </c>
      <c r="GB688" s="57" t="n">
        <v>101.63</v>
      </c>
      <c r="GC688" s="0" t="n">
        <f aca="false">GB688*100/FY688</f>
        <v>853.791687806529</v>
      </c>
      <c r="GD688" s="0" t="n">
        <f aca="false">GC688*100/1338.45</f>
        <v>63.7895840566722</v>
      </c>
    </row>
    <row r="689" customFormat="false" ht="15" hidden="false" customHeight="false" outlineLevel="0" collapsed="false">
      <c r="FV689" s="12" t="n">
        <f aca="false">FV701-1</f>
        <v>2000</v>
      </c>
      <c r="FW689" s="141" t="n">
        <v>47.79282</v>
      </c>
      <c r="FX689" s="141" t="n">
        <f aca="false">FW689*100/204.803696158069</f>
        <v>23.3359167322416</v>
      </c>
      <c r="FY689" s="141" t="n">
        <v>11.9033719174635</v>
      </c>
      <c r="FZ689" s="141" t="n">
        <v>7.75462511823879</v>
      </c>
      <c r="GB689" s="12" t="n">
        <v>99.64</v>
      </c>
      <c r="GC689" s="0" t="n">
        <f aca="false">GB689*100/FY689</f>
        <v>837.073735836294</v>
      </c>
      <c r="GD689" s="0" t="n">
        <f aca="false">GC689*100/1338.45</f>
        <v>62.5405309003918</v>
      </c>
    </row>
    <row r="690" customFormat="false" ht="15" hidden="false" customHeight="false" outlineLevel="0" collapsed="false">
      <c r="FV690" s="35" t="n">
        <f aca="false">FV702-1</f>
        <v>2000</v>
      </c>
      <c r="FW690" s="144" t="n">
        <v>47.60705</v>
      </c>
      <c r="FX690" s="144" t="n">
        <f aca="false">FW690*100/204.803696158069</f>
        <v>23.2452103614656</v>
      </c>
      <c r="FY690" s="144" t="n">
        <v>11.9033719174635</v>
      </c>
      <c r="FZ690" s="144" t="n">
        <v>7.81609704009985</v>
      </c>
      <c r="GB690" s="35" t="n">
        <v>100.43</v>
      </c>
      <c r="GC690" s="0" t="n">
        <f aca="false">GB690*100/FY690</f>
        <v>843.71051073905</v>
      </c>
      <c r="GD690" s="0" t="n">
        <f aca="false">GC690*100/1338.45</f>
        <v>63.036386173488</v>
      </c>
      <c r="GE690" s="0" t="n">
        <f aca="false">AVERAGE(GD689:GD691)</f>
        <v>63.4548294419237</v>
      </c>
    </row>
    <row r="691" customFormat="false" ht="15" hidden="false" customHeight="false" outlineLevel="0" collapsed="false">
      <c r="FV691" s="57" t="n">
        <f aca="false">FV703-1</f>
        <v>2000</v>
      </c>
      <c r="FW691" s="143" t="n">
        <v>47.51903</v>
      </c>
      <c r="FX691" s="143" t="n">
        <f aca="false">FW691*100/204.803696158069</f>
        <v>23.2022326214877</v>
      </c>
      <c r="FY691" s="143" t="n">
        <v>11.9033719174635</v>
      </c>
      <c r="FZ691" s="143" t="n">
        <v>8.03333934572154</v>
      </c>
      <c r="GB691" s="57" t="n">
        <v>103.22</v>
      </c>
      <c r="GC691" s="0" t="n">
        <f aca="false">GB691*100/FY691</f>
        <v>867.149247420938</v>
      </c>
      <c r="GD691" s="0" t="n">
        <f aca="false">GC691*100/1338.45</f>
        <v>64.7875712518912</v>
      </c>
    </row>
    <row r="692" customFormat="false" ht="15" hidden="false" customHeight="false" outlineLevel="0" collapsed="false">
      <c r="FV692" s="12" t="n">
        <f aca="false">FV704-1</f>
        <v>2000</v>
      </c>
      <c r="FW692" s="141" t="n">
        <v>47.72541</v>
      </c>
      <c r="FX692" s="141" t="n">
        <f aca="false">FW692*100/204.803696158069</f>
        <v>23.3030022872073</v>
      </c>
      <c r="FY692" s="141" t="n">
        <v>11.9033719174635</v>
      </c>
      <c r="FZ692" s="141" t="n">
        <v>7.84945734501715</v>
      </c>
      <c r="GB692" s="12" t="n">
        <v>100.86</v>
      </c>
      <c r="GC692" s="0" t="n">
        <f aca="false">GB692*100/FY692</f>
        <v>847.322932521564</v>
      </c>
      <c r="GD692" s="0" t="n">
        <f aca="false">GC692*100/1338.45</f>
        <v>63.306282081629</v>
      </c>
    </row>
    <row r="693" customFormat="false" ht="15" hidden="false" customHeight="false" outlineLevel="0" collapsed="false">
      <c r="FV693" s="35" t="n">
        <f aca="false">FV705-1</f>
        <v>2000</v>
      </c>
      <c r="FW693" s="144" t="n">
        <v>47.62273</v>
      </c>
      <c r="FX693" s="144" t="n">
        <f aca="false">FW693*100/204.803696158069</f>
        <v>23.2528664732908</v>
      </c>
      <c r="FY693" s="144" t="n">
        <v>11.9033719174635</v>
      </c>
      <c r="FZ693" s="144" t="n">
        <v>7.84465346110905</v>
      </c>
      <c r="GB693" s="35" t="n">
        <v>100.79</v>
      </c>
      <c r="GC693" s="0" t="n">
        <f aca="false">GB693*100/FY693</f>
        <v>846.734863859294</v>
      </c>
      <c r="GD693" s="0" t="n">
        <f aca="false">GC693*100/1338.45</f>
        <v>63.2623455384433</v>
      </c>
      <c r="GE693" s="0" t="n">
        <f aca="false">AVERAGE(GD692:GD694)</f>
        <v>63.3104665143134</v>
      </c>
    </row>
    <row r="694" customFormat="false" ht="15" hidden="false" customHeight="false" outlineLevel="0" collapsed="false">
      <c r="FV694" s="57" t="n">
        <f aca="false">FV706-1</f>
        <v>2000</v>
      </c>
      <c r="FW694" s="143" t="n">
        <v>47.5496</v>
      </c>
      <c r="FX694" s="143" t="n">
        <f aca="false">FW694*100/204.803696158069</f>
        <v>23.2171591099122</v>
      </c>
      <c r="FY694" s="143" t="n">
        <v>11.9033719174635</v>
      </c>
      <c r="FZ694" s="143" t="n">
        <v>7.85657421006619</v>
      </c>
      <c r="GB694" s="57" t="n">
        <v>100.95</v>
      </c>
      <c r="GC694" s="0" t="n">
        <f aca="false">GB694*100/FY694</f>
        <v>848.079020801625</v>
      </c>
      <c r="GD694" s="0" t="n">
        <f aca="false">GC694*100/1338.45</f>
        <v>63.3627719228678</v>
      </c>
    </row>
    <row r="695" customFormat="false" ht="15" hidden="false" customHeight="false" outlineLevel="0" collapsed="false">
      <c r="FV695" s="12" t="n">
        <f aca="false">FV707-1</f>
        <v>2000</v>
      </c>
      <c r="FW695" s="141" t="n">
        <v>47.63481</v>
      </c>
      <c r="FX695" s="141" t="n">
        <f aca="false">FW695*100/204.803696158069</f>
        <v>23.2587648043398</v>
      </c>
      <c r="FY695" s="141" t="n">
        <v>11.9033719174635</v>
      </c>
      <c r="FZ695" s="141" t="n">
        <v>7.82810674987004</v>
      </c>
      <c r="GB695" s="12" t="n">
        <v>100.58</v>
      </c>
      <c r="GC695" s="0" t="n">
        <f aca="false">GB695*100/FY695</f>
        <v>844.970657872485</v>
      </c>
      <c r="GD695" s="0" t="n">
        <f aca="false">GC695*100/1338.45</f>
        <v>63.1305359088861</v>
      </c>
    </row>
    <row r="696" customFormat="false" ht="15" hidden="false" customHeight="false" outlineLevel="0" collapsed="false">
      <c r="FV696" s="35" t="n">
        <f aca="false">FV708-1</f>
        <v>2000</v>
      </c>
      <c r="FW696" s="144" t="n">
        <v>47.40065</v>
      </c>
      <c r="FX696" s="144" t="n">
        <f aca="false">FW696*100/204.803696158069</f>
        <v>23.1444309302972</v>
      </c>
      <c r="FY696" s="144" t="n">
        <v>11.9033719174635</v>
      </c>
      <c r="FZ696" s="144" t="n">
        <v>7.80995874399504</v>
      </c>
      <c r="GB696" s="35" t="n">
        <v>100.35</v>
      </c>
      <c r="GC696" s="0" t="n">
        <f aca="false">GB696*100/FY696</f>
        <v>843.038432267885</v>
      </c>
      <c r="GD696" s="0" t="n">
        <f aca="false">GC696*100/1338.45</f>
        <v>62.9861729812757</v>
      </c>
      <c r="GE696" s="0" t="n">
        <f aca="false">AVERAGE(GD695:GD697)</f>
        <v>63.1995790481779</v>
      </c>
    </row>
    <row r="697" customFormat="false" ht="15" hidden="false" customHeight="false" outlineLevel="0" collapsed="false">
      <c r="FV697" s="57" t="n">
        <f aca="false">FV709-1</f>
        <v>2000</v>
      </c>
      <c r="FW697" s="143" t="n">
        <v>47.34766</v>
      </c>
      <c r="FX697" s="143" t="n">
        <f aca="false">FW697*100/204.803696158069</f>
        <v>23.1185573738165</v>
      </c>
      <c r="FY697" s="143" t="n">
        <v>11.9033719174635</v>
      </c>
      <c r="FZ697" s="143" t="n">
        <v>7.88700806007551</v>
      </c>
      <c r="GB697" s="57" t="n">
        <v>101.14</v>
      </c>
      <c r="GC697" s="0" t="n">
        <f aca="false">GB697*100/FY697</f>
        <v>849.675207170642</v>
      </c>
      <c r="GD697" s="0" t="n">
        <f aca="false">GC697*100/1338.45</f>
        <v>63.482028254372</v>
      </c>
    </row>
    <row r="698" customFormat="false" ht="15" hidden="false" customHeight="false" outlineLevel="0" collapsed="false">
      <c r="FV698" s="12" t="n">
        <f aca="false">FV710-1</f>
        <v>2001</v>
      </c>
      <c r="FW698" s="141" t="n">
        <v>47.38574</v>
      </c>
      <c r="FX698" s="141" t="n">
        <f aca="false">FW698*100/204.803696158069</f>
        <v>23.1371507882491</v>
      </c>
      <c r="FY698" s="141" t="n">
        <v>11.9033719174635</v>
      </c>
      <c r="FZ698" s="141" t="n">
        <v>7.89749618409813</v>
      </c>
      <c r="GB698" s="12" t="n">
        <v>101.47</v>
      </c>
      <c r="GC698" s="0" t="n">
        <f aca="false">GB698*100/FY698</f>
        <v>852.447530864198</v>
      </c>
      <c r="GD698" s="0" t="n">
        <f aca="false">GC698*100/1338.45</f>
        <v>63.6891576722476</v>
      </c>
    </row>
    <row r="699" customFormat="false" ht="15" hidden="false" customHeight="false" outlineLevel="0" collapsed="false">
      <c r="FV699" s="35" t="n">
        <f aca="false">FV711-1</f>
        <v>2001</v>
      </c>
      <c r="FW699" s="144" t="n">
        <v>47.2778</v>
      </c>
      <c r="FX699" s="144" t="n">
        <f aca="false">FW699*100/204.803696158069</f>
        <v>23.0844466613096</v>
      </c>
      <c r="FY699" s="144" t="n">
        <v>11.9033719174635</v>
      </c>
      <c r="FZ699" s="144" t="n">
        <v>7.93770647162519</v>
      </c>
      <c r="GB699" s="35" t="n">
        <v>101.99</v>
      </c>
      <c r="GC699" s="0" t="n">
        <f aca="false">GB699*100/FY699</f>
        <v>856.816040926772</v>
      </c>
      <c r="GD699" s="0" t="n">
        <f aca="false">GC699*100/1338.45</f>
        <v>64.0155434216274</v>
      </c>
      <c r="GE699" s="0" t="n">
        <f aca="false">AVERAGE(GD698:GD700)</f>
        <v>63.9025637391498</v>
      </c>
    </row>
    <row r="700" customFormat="false" ht="15" hidden="false" customHeight="false" outlineLevel="0" collapsed="false">
      <c r="FV700" s="57" t="n">
        <f aca="false">FV712-1</f>
        <v>2001</v>
      </c>
      <c r="FW700" s="143" t="n">
        <v>47.36788</v>
      </c>
      <c r="FX700" s="143" t="n">
        <f aca="false">FW700*100/204.803696158069</f>
        <v>23.1284302425095</v>
      </c>
      <c r="FY700" s="143" t="n">
        <v>11.9033719174635</v>
      </c>
      <c r="FZ700" s="143" t="n">
        <v>7.93637205942848</v>
      </c>
      <c r="GB700" s="57" t="n">
        <v>101.97</v>
      </c>
      <c r="GC700" s="0" t="n">
        <f aca="false">GB700*100/FY700</f>
        <v>856.648021308981</v>
      </c>
      <c r="GD700" s="0" t="n">
        <f aca="false">GC700*100/1338.45</f>
        <v>64.0029901235744</v>
      </c>
    </row>
    <row r="701" customFormat="false" ht="15" hidden="false" customHeight="false" outlineLevel="0" collapsed="false">
      <c r="FV701" s="12" t="n">
        <f aca="false">FV713-1</f>
        <v>2001</v>
      </c>
      <c r="FW701" s="141" t="n">
        <v>47.68451</v>
      </c>
      <c r="FX701" s="141" t="n">
        <f aca="false">FW701*100/204.803696158069</f>
        <v>23.2830319445</v>
      </c>
      <c r="FY701" s="141" t="n">
        <v>11.9033719174635</v>
      </c>
      <c r="FZ701" s="141" t="n">
        <v>7.87232027398713</v>
      </c>
      <c r="GB701" s="12" t="n">
        <v>101.15</v>
      </c>
      <c r="GC701" s="0" t="n">
        <f aca="false">GB701*100/FY701</f>
        <v>849.759216979538</v>
      </c>
      <c r="GD701" s="0" t="n">
        <f aca="false">GC701*100/1338.45</f>
        <v>63.4883049033985</v>
      </c>
    </row>
    <row r="702" customFormat="false" ht="15" hidden="false" customHeight="false" outlineLevel="0" collapsed="false">
      <c r="FV702" s="35" t="n">
        <f aca="false">FV714-1</f>
        <v>2001</v>
      </c>
      <c r="FW702" s="144" t="n">
        <v>47.71537</v>
      </c>
      <c r="FX702" s="144" t="n">
        <f aca="false">FW702*100/204.803696158069</f>
        <v>23.2981000319315</v>
      </c>
      <c r="FY702" s="144" t="n">
        <v>11.9033719174635</v>
      </c>
      <c r="FZ702" s="144" t="n">
        <v>7.85141448298305</v>
      </c>
      <c r="GB702" s="35" t="n">
        <v>100.88</v>
      </c>
      <c r="GC702" s="0" t="n">
        <f aca="false">GB702*100/FY702</f>
        <v>847.490952139355</v>
      </c>
      <c r="GD702" s="0" t="n">
        <f aca="false">GC702*100/1338.45</f>
        <v>63.3188353796821</v>
      </c>
      <c r="GE702" s="0" t="n">
        <f aca="false">AVERAGE(GD701:GD703)</f>
        <v>63.5322414465843</v>
      </c>
    </row>
    <row r="703" customFormat="false" ht="15" hidden="false" customHeight="false" outlineLevel="0" collapsed="false">
      <c r="FV703" s="57" t="n">
        <f aca="false">FV715-1</f>
        <v>2001</v>
      </c>
      <c r="FW703" s="143" t="n">
        <v>47.37121</v>
      </c>
      <c r="FX703" s="143" t="n">
        <f aca="false">FW703*100/204.803696158069</f>
        <v>23.1300561897274</v>
      </c>
      <c r="FY703" s="143" t="n">
        <v>11.9033719174635</v>
      </c>
      <c r="FZ703" s="143" t="n">
        <v>7.90941693305527</v>
      </c>
      <c r="GB703" s="57" t="n">
        <v>101.63</v>
      </c>
      <c r="GC703" s="0" t="n">
        <f aca="false">GB703*100/FY703</f>
        <v>853.791687806529</v>
      </c>
      <c r="GD703" s="0" t="n">
        <f aca="false">GC703*100/1338.45</f>
        <v>63.7895840566722</v>
      </c>
    </row>
    <row r="704" customFormat="false" ht="15" hidden="false" customHeight="false" outlineLevel="0" collapsed="false">
      <c r="FV704" s="12" t="n">
        <f aca="false">FV716-1</f>
        <v>2001</v>
      </c>
      <c r="FW704" s="141" t="n">
        <v>47.21627</v>
      </c>
      <c r="FX704" s="141" t="n">
        <f aca="false">FW704*100/204.803696158069</f>
        <v>23.0544032582098</v>
      </c>
      <c r="FY704" s="141" t="n">
        <v>11.9033719174635</v>
      </c>
      <c r="FZ704" s="141" t="n">
        <v>7.84002750039306</v>
      </c>
      <c r="GB704" s="12" t="n">
        <v>100.73</v>
      </c>
      <c r="GC704" s="0" t="n">
        <f aca="false">GB704*100/FY704</f>
        <v>846.23080500592</v>
      </c>
      <c r="GD704" s="0" t="n">
        <f aca="false">GC704*100/1338.45</f>
        <v>63.2246856442841</v>
      </c>
    </row>
    <row r="705" customFormat="false" ht="15" hidden="false" customHeight="false" outlineLevel="0" collapsed="false">
      <c r="FV705" s="35" t="n">
        <f aca="false">FV717-1</f>
        <v>2001</v>
      </c>
      <c r="FW705" s="144" t="n">
        <v>47.0474</v>
      </c>
      <c r="FX705" s="144" t="n">
        <f aca="false">FW705*100/204.803696158069</f>
        <v>22.9719486916332</v>
      </c>
      <c r="FY705" s="144" t="n">
        <v>11.9033719174635</v>
      </c>
      <c r="FZ705" s="144" t="n">
        <v>7.82526000385047</v>
      </c>
      <c r="GB705" s="35" t="n">
        <v>100.54</v>
      </c>
      <c r="GC705" s="0" t="n">
        <f aca="false">GB705*100/FY705</f>
        <v>844.634618636903</v>
      </c>
      <c r="GD705" s="0" t="n">
        <f aca="false">GC705*100/1338.45</f>
        <v>63.1054293127799</v>
      </c>
      <c r="GE705" s="0" t="n">
        <f aca="false">AVERAGE(GD704:GD706)</f>
        <v>63.0698616349629</v>
      </c>
    </row>
    <row r="706" customFormat="false" ht="15" hidden="false" customHeight="false" outlineLevel="0" collapsed="false">
      <c r="FV706" s="57" t="n">
        <f aca="false">FV718-1</f>
        <v>2001</v>
      </c>
      <c r="FW706" s="143" t="n">
        <v>47.01178</v>
      </c>
      <c r="FX706" s="143" t="n">
        <f aca="false">FW706*100/204.803696158069</f>
        <v>22.9545564273977</v>
      </c>
      <c r="FY706" s="143" t="n">
        <v>11.9033719174635</v>
      </c>
      <c r="FZ706" s="143" t="n">
        <v>7.79652566121496</v>
      </c>
      <c r="GB706" s="57" t="n">
        <v>100.18</v>
      </c>
      <c r="GC706" s="0" t="n">
        <f aca="false">GB706*100/FY706</f>
        <v>841.610265516659</v>
      </c>
      <c r="GD706" s="0" t="n">
        <f aca="false">GC706*100/1338.45</f>
        <v>62.8794699478247</v>
      </c>
    </row>
    <row r="707" customFormat="false" ht="15" hidden="false" customHeight="false" outlineLevel="0" collapsed="false">
      <c r="FV707" s="12" t="n">
        <f aca="false">FV719-1</f>
        <v>2001</v>
      </c>
      <c r="FW707" s="141" t="n">
        <v>46.80438</v>
      </c>
      <c r="FX707" s="141" t="n">
        <f aca="false">FW707*100/204.803696158069</f>
        <v>22.8532887237914</v>
      </c>
      <c r="FY707" s="141" t="n">
        <v>11.9033719174635</v>
      </c>
      <c r="FZ707" s="141" t="n">
        <v>7.83086453507656</v>
      </c>
      <c r="GB707" s="12" t="n">
        <v>100.62</v>
      </c>
      <c r="GC707" s="0" t="n">
        <f aca="false">GB707*100/FY707</f>
        <v>845.306697108068</v>
      </c>
      <c r="GD707" s="0" t="n">
        <f aca="false">GC707*100/1338.45</f>
        <v>63.1556425049922</v>
      </c>
    </row>
    <row r="708" customFormat="false" ht="15" hidden="false" customHeight="false" outlineLevel="0" collapsed="false">
      <c r="FV708" s="35" t="n">
        <f aca="false">FV720-1</f>
        <v>2001</v>
      </c>
      <c r="FW708" s="144" t="n">
        <v>46.65088</v>
      </c>
      <c r="FX708" s="144" t="n">
        <f aca="false">FW708*100/204.803696158069</f>
        <v>22.7783389045843</v>
      </c>
      <c r="FY708" s="144" t="n">
        <v>11.9033719174635</v>
      </c>
      <c r="FZ708" s="144" t="n">
        <v>7.79145489486757</v>
      </c>
      <c r="GB708" s="35" t="n">
        <v>100.11</v>
      </c>
      <c r="GC708" s="0" t="n">
        <f aca="false">GB708*100/FY708</f>
        <v>841.022196854389</v>
      </c>
      <c r="GD708" s="0" t="n">
        <f aca="false">GC708*100/1338.45</f>
        <v>62.8355334046389</v>
      </c>
      <c r="GE708" s="0" t="n">
        <f aca="false">AVERAGE(GD707:GD709)</f>
        <v>62.8146112412171</v>
      </c>
    </row>
    <row r="709" customFormat="false" ht="15" hidden="false" customHeight="false" outlineLevel="0" collapsed="false">
      <c r="FV709" s="57" t="n">
        <f aca="false">FV721-1</f>
        <v>2001</v>
      </c>
      <c r="FW709" s="143" t="n">
        <v>46.61541</v>
      </c>
      <c r="FX709" s="143" t="n">
        <f aca="false">FW709*100/204.803696158069</f>
        <v>22.7610198812144</v>
      </c>
      <c r="FY709" s="143" t="n">
        <v>11.9033719174635</v>
      </c>
      <c r="FZ709" s="143" t="n">
        <v>7.74421670310459</v>
      </c>
      <c r="GB709" s="57" t="n">
        <v>99.5</v>
      </c>
      <c r="GC709" s="0" t="n">
        <f aca="false">GB709*100/FY709</f>
        <v>835.897598511755</v>
      </c>
      <c r="GD709" s="0" t="n">
        <f aca="false">GC709*100/1338.45</f>
        <v>62.4526578140203</v>
      </c>
    </row>
    <row r="710" customFormat="false" ht="15" hidden="false" customHeight="false" outlineLevel="0" collapsed="false">
      <c r="FV710" s="12" t="n">
        <f aca="false">FV722-1</f>
        <v>2002</v>
      </c>
      <c r="FW710" s="141" t="n">
        <v>47.68412</v>
      </c>
      <c r="FX710" s="141" t="n">
        <f aca="false">FW710*100/204.803696158069</f>
        <v>23.2828415182493</v>
      </c>
      <c r="FY710" s="141" t="n">
        <v>11.9033719174635</v>
      </c>
      <c r="FZ710" s="141" t="n">
        <v>7.79092112998886</v>
      </c>
      <c r="GB710" s="12" t="n">
        <v>100.1</v>
      </c>
      <c r="GC710" s="0" t="n">
        <f aca="false">GB710*100/FY710</f>
        <v>840.938187045494</v>
      </c>
      <c r="GD710" s="0" t="n">
        <f aca="false">GC710*100/1338.45</f>
        <v>62.8292567556124</v>
      </c>
    </row>
    <row r="711" customFormat="false" ht="15" hidden="false" customHeight="false" outlineLevel="0" collapsed="false">
      <c r="FV711" s="35" t="n">
        <f aca="false">FV723-1</f>
        <v>2002</v>
      </c>
      <c r="FW711" s="144" t="n">
        <v>49.18163</v>
      </c>
      <c r="FX711" s="144" t="n">
        <f aca="false">FW711*100/204.803696158069</f>
        <v>24.0140343766263</v>
      </c>
      <c r="FY711" s="144" t="n">
        <v>11.9033719174635</v>
      </c>
      <c r="FZ711" s="144" t="n">
        <v>7.89100204474092</v>
      </c>
      <c r="GB711" s="35" t="n">
        <v>101.39</v>
      </c>
      <c r="GC711" s="0" t="n">
        <f aca="false">GB711*100/FY711</f>
        <v>851.775452393033</v>
      </c>
      <c r="GD711" s="0" t="n">
        <f aca="false">GC711*100/1338.45</f>
        <v>63.6389444800354</v>
      </c>
      <c r="GE711" s="0" t="n">
        <f aca="false">AVERAGE(GD710:GD712)</f>
        <v>63.2581611057589</v>
      </c>
    </row>
    <row r="712" customFormat="false" ht="15" hidden="false" customHeight="false" outlineLevel="0" collapsed="false">
      <c r="FV712" s="57" t="n">
        <f aca="false">FV724-1</f>
        <v>2002</v>
      </c>
      <c r="FW712" s="143" t="n">
        <v>51.127</v>
      </c>
      <c r="FX712" s="143" t="n">
        <f aca="false">FW712*100/204.803696158069</f>
        <v>24.9639049290106</v>
      </c>
      <c r="FY712" s="143" t="n">
        <v>11.9033719174635</v>
      </c>
      <c r="FZ712" s="143" t="n">
        <v>7.85136203161025</v>
      </c>
      <c r="GB712" s="57" t="n">
        <v>100.86</v>
      </c>
      <c r="GC712" s="0" t="n">
        <f aca="false">GB712*100/FY712</f>
        <v>847.322932521564</v>
      </c>
      <c r="GD712" s="0" t="n">
        <f aca="false">GC712*100/1338.45</f>
        <v>63.306282081629</v>
      </c>
    </row>
    <row r="713" customFormat="false" ht="15" hidden="false" customHeight="false" outlineLevel="0" collapsed="false">
      <c r="FV713" s="12" t="n">
        <f aca="false">FV725-1</f>
        <v>2002</v>
      </c>
      <c r="FW713" s="141" t="n">
        <v>56.4384</v>
      </c>
      <c r="FX713" s="141" t="n">
        <f aca="false">FW713*100/204.803696158069</f>
        <v>27.5573151553087</v>
      </c>
      <c r="FY713" s="141" t="n">
        <v>11.9033719174635</v>
      </c>
      <c r="FZ713" s="141" t="n">
        <v>7.84750022261713</v>
      </c>
      <c r="GB713" s="12" t="n">
        <v>100.83</v>
      </c>
      <c r="GC713" s="0" t="n">
        <f aca="false">GB713*100/FY713</f>
        <v>847.070903094877</v>
      </c>
      <c r="GD713" s="0" t="n">
        <f aca="false">GC713*100/1338.45</f>
        <v>63.2874521345494</v>
      </c>
    </row>
    <row r="714" customFormat="false" ht="15" hidden="false" customHeight="false" outlineLevel="0" collapsed="false">
      <c r="FV714" s="35" t="n">
        <f aca="false">FV726-1</f>
        <v>2002</v>
      </c>
      <c r="FW714" s="144" t="n">
        <v>58.702</v>
      </c>
      <c r="FX714" s="144" t="n">
        <f aca="false">FW714*100/204.803696158069</f>
        <v>28.6625686455841</v>
      </c>
      <c r="FY714" s="144" t="n">
        <v>11.9033719174635</v>
      </c>
      <c r="FZ714" s="144" t="n">
        <v>7.84741124631558</v>
      </c>
      <c r="GB714" s="35" t="n">
        <v>100.83</v>
      </c>
      <c r="GC714" s="0" t="n">
        <f aca="false">GB714*100/FY714</f>
        <v>847.070903094877</v>
      </c>
      <c r="GD714" s="0" t="n">
        <f aca="false">GC714*100/1338.45</f>
        <v>63.2874521345494</v>
      </c>
      <c r="GE714" s="0" t="n">
        <f aca="false">AVERAGE(GD713:GD715)</f>
        <v>63.1054293127799</v>
      </c>
    </row>
    <row r="715" customFormat="false" ht="15" hidden="false" customHeight="false" outlineLevel="0" collapsed="false">
      <c r="FV715" s="57" t="n">
        <f aca="false">FV727-1</f>
        <v>2002</v>
      </c>
      <c r="FW715" s="143" t="n">
        <v>60.8282</v>
      </c>
      <c r="FX715" s="143" t="n">
        <f aca="false">FW715*100/204.803696158069</f>
        <v>29.7007335029014</v>
      </c>
      <c r="FY715" s="143" t="n">
        <v>11.9033719174635</v>
      </c>
      <c r="FZ715" s="143" t="n">
        <v>7.77980102834978</v>
      </c>
      <c r="GB715" s="57" t="n">
        <v>99.96</v>
      </c>
      <c r="GC715" s="0" t="n">
        <f aca="false">GB715*100/FY715</f>
        <v>839.762049720955</v>
      </c>
      <c r="GD715" s="0" t="n">
        <f aca="false">GC715*100/1338.45</f>
        <v>62.7413836692409</v>
      </c>
    </row>
    <row r="716" customFormat="false" ht="15" hidden="false" customHeight="false" outlineLevel="0" collapsed="false">
      <c r="FV716" s="12" t="n">
        <f aca="false">FV728-1</f>
        <v>2002</v>
      </c>
      <c r="FW716" s="141" t="n">
        <v>62.7678</v>
      </c>
      <c r="FX716" s="141" t="n">
        <f aca="false">FW716*100/204.803696158069</f>
        <v>30.6477867233194</v>
      </c>
      <c r="FY716" s="141" t="n">
        <v>11.9033719174635</v>
      </c>
      <c r="FZ716" s="141" t="n">
        <v>8.06815953316634</v>
      </c>
      <c r="GB716" s="12" t="n">
        <v>103.65</v>
      </c>
      <c r="GC716" s="0" t="n">
        <f aca="false">GB716*100/FY716</f>
        <v>870.761669203451</v>
      </c>
      <c r="GD716" s="0" t="n">
        <f aca="false">GC716*100/1338.45</f>
        <v>65.0574671600322</v>
      </c>
    </row>
    <row r="717" customFormat="false" ht="15" hidden="false" customHeight="false" outlineLevel="0" collapsed="false">
      <c r="FV717" s="35" t="n">
        <f aca="false">FV729-1</f>
        <v>2002</v>
      </c>
      <c r="FW717" s="144" t="n">
        <v>64.2378</v>
      </c>
      <c r="FX717" s="144" t="n">
        <f aca="false">FW717*100/204.803696158069</f>
        <v>31.3655472069316</v>
      </c>
      <c r="FY717" s="144" t="n">
        <v>11.9033719174635</v>
      </c>
      <c r="FZ717" s="144" t="n">
        <v>7.87570078504038</v>
      </c>
      <c r="GB717" s="35" t="n">
        <v>101.19</v>
      </c>
      <c r="GC717" s="0" t="n">
        <f aca="false">GB717*100/FY717</f>
        <v>850.09525621512</v>
      </c>
      <c r="GD717" s="0" t="n">
        <f aca="false">GC717*100/1338.45</f>
        <v>63.5134114995047</v>
      </c>
      <c r="GE717" s="0" t="n">
        <f aca="false">AVERAGE(GD716:GD718)</f>
        <v>64.1850129453439</v>
      </c>
    </row>
    <row r="718" customFormat="false" ht="15" hidden="false" customHeight="false" outlineLevel="0" collapsed="false">
      <c r="FV718" s="57" t="n">
        <f aca="false">FV730-1</f>
        <v>2002</v>
      </c>
      <c r="FW718" s="143" t="n">
        <v>65.1055</v>
      </c>
      <c r="FX718" s="143" t="n">
        <f aca="false">FW718*100/204.803696158069</f>
        <v>31.789221201238</v>
      </c>
      <c r="FY718" s="143" t="n">
        <v>11.9033719174635</v>
      </c>
      <c r="FZ718" s="143" t="n">
        <v>7.93414803910067</v>
      </c>
      <c r="GB718" s="57" t="n">
        <v>101.94</v>
      </c>
      <c r="GC718" s="0" t="n">
        <f aca="false">GB718*100/FY718</f>
        <v>856.395991882294</v>
      </c>
      <c r="GD718" s="0" t="n">
        <f aca="false">GC718*100/1338.45</f>
        <v>63.9841601764948</v>
      </c>
    </row>
    <row r="719" customFormat="false" ht="15" hidden="false" customHeight="false" outlineLevel="0" collapsed="false">
      <c r="FV719" s="12" t="n">
        <f aca="false">FV731-1</f>
        <v>2002</v>
      </c>
      <c r="FW719" s="141" t="n">
        <v>65.2478</v>
      </c>
      <c r="FX719" s="141" t="n">
        <f aca="false">FW719*100/204.803696158069</f>
        <v>31.8587023691415</v>
      </c>
      <c r="FY719" s="141" t="n">
        <v>11.9033719174635</v>
      </c>
      <c r="FZ719" s="141" t="n">
        <v>8.01341212358425</v>
      </c>
      <c r="GB719" s="12" t="n">
        <v>102.96</v>
      </c>
      <c r="GC719" s="0" t="n">
        <f aca="false">GB719*100/FY719</f>
        <v>864.964992389651</v>
      </c>
      <c r="GD719" s="0" t="n">
        <f aca="false">GC719*100/1338.45</f>
        <v>64.6243783772013</v>
      </c>
    </row>
    <row r="720" customFormat="false" ht="15" hidden="false" customHeight="false" outlineLevel="0" collapsed="false">
      <c r="FV720" s="35" t="n">
        <f aca="false">FV732-1</f>
        <v>2002</v>
      </c>
      <c r="FW720" s="144" t="n">
        <v>65.58</v>
      </c>
      <c r="FX720" s="144" t="n">
        <f aca="false">FW720*100/204.803696158069</f>
        <v>32.0209064729891</v>
      </c>
      <c r="FY720" s="144" t="n">
        <v>11.9033719174635</v>
      </c>
      <c r="FZ720" s="144" t="n">
        <v>7.95887914514607</v>
      </c>
      <c r="GB720" s="35" t="n">
        <v>102.26</v>
      </c>
      <c r="GC720" s="0" t="n">
        <f aca="false">GB720*100/FY720</f>
        <v>859.084305766955</v>
      </c>
      <c r="GD720" s="0" t="n">
        <f aca="false">GC720*100/1338.45</f>
        <v>64.1850129453439</v>
      </c>
      <c r="GE720" s="0" t="n">
        <f aca="false">AVERAGE(GD719:GD721)</f>
        <v>64.4758310169066</v>
      </c>
    </row>
    <row r="721" customFormat="false" ht="15" hidden="false" customHeight="false" outlineLevel="0" collapsed="false">
      <c r="FV721" s="57" t="n">
        <f aca="false">FV733-1</f>
        <v>2002</v>
      </c>
      <c r="FW721" s="143" t="n">
        <v>65.7028</v>
      </c>
      <c r="FX721" s="143" t="n">
        <f aca="false">FW721*100/204.803696158069</f>
        <v>32.0808663283548</v>
      </c>
      <c r="FY721" s="143" t="n">
        <v>11.9033719174635</v>
      </c>
      <c r="FZ721" s="143" t="n">
        <v>8.01261147626626</v>
      </c>
      <c r="GB721" s="57" t="n">
        <v>102.95</v>
      </c>
      <c r="GC721" s="0" t="n">
        <f aca="false">GB721*100/FY721</f>
        <v>864.880982580755</v>
      </c>
      <c r="GD721" s="0" t="n">
        <f aca="false">GC721*100/1338.45</f>
        <v>64.6181017281748</v>
      </c>
    </row>
    <row r="722" customFormat="false" ht="15" hidden="false" customHeight="false" outlineLevel="0" collapsed="false">
      <c r="FV722" s="12" t="n">
        <f aca="false">FV734-1</f>
        <v>2003</v>
      </c>
      <c r="FW722" s="141" t="n">
        <v>66.5696</v>
      </c>
      <c r="FX722" s="141" t="n">
        <f aca="false">FW722*100/204.803696158069</f>
        <v>32.5041008774671</v>
      </c>
      <c r="FY722" s="141" t="n">
        <v>11.9033719174635</v>
      </c>
      <c r="FZ722" s="141" t="n">
        <v>7.84661059899751</v>
      </c>
      <c r="GB722" s="12" t="n">
        <v>100.82</v>
      </c>
      <c r="GC722" s="0" t="n">
        <f aca="false">GB722*100/FY722</f>
        <v>846.986893285981</v>
      </c>
      <c r="GD722" s="0" t="n">
        <f aca="false">GC722*100/1338.45</f>
        <v>63.2811754855229</v>
      </c>
    </row>
    <row r="723" customFormat="false" ht="15" hidden="false" customHeight="false" outlineLevel="0" collapsed="false">
      <c r="FV723" s="35" t="n">
        <f aca="false">FV735-1</f>
        <v>2003</v>
      </c>
      <c r="FW723" s="144" t="n">
        <v>66.9464</v>
      </c>
      <c r="FX723" s="144" t="n">
        <f aca="false">FW723*100/204.803696158069</f>
        <v>32.688081932042</v>
      </c>
      <c r="FY723" s="144" t="n">
        <v>11.9033719174635</v>
      </c>
      <c r="FZ723" s="144" t="n">
        <v>7.92285001583528</v>
      </c>
      <c r="GB723" s="35" t="n">
        <v>101.8</v>
      </c>
      <c r="GC723" s="0" t="n">
        <f aca="false">GB723*100/FY723</f>
        <v>855.219854557755</v>
      </c>
      <c r="GD723" s="0" t="n">
        <f aca="false">GC723*100/1338.45</f>
        <v>63.8962870901233</v>
      </c>
      <c r="GE723" s="0" t="n">
        <f aca="false">AVERAGE(GD722:GD724)</f>
        <v>63.7268175664068</v>
      </c>
    </row>
    <row r="724" customFormat="false" ht="15" hidden="false" customHeight="false" outlineLevel="0" collapsed="false">
      <c r="FV724" s="57" t="n">
        <f aca="false">FV736-1</f>
        <v>2003</v>
      </c>
      <c r="FW724" s="143" t="n">
        <v>67.3372</v>
      </c>
      <c r="FX724" s="143" t="n">
        <f aca="false">FW724*100/204.803696158069</f>
        <v>32.8788988007466</v>
      </c>
      <c r="FY724" s="143" t="n">
        <v>11.9033719174635</v>
      </c>
      <c r="FZ724" s="143" t="n">
        <v>7.93610517698913</v>
      </c>
      <c r="GB724" s="57" t="n">
        <v>101.97</v>
      </c>
      <c r="GC724" s="0" t="n">
        <f aca="false">GB724*100/FY724</f>
        <v>856.648021308981</v>
      </c>
      <c r="GD724" s="0" t="n">
        <f aca="false">GC724*100/1338.45</f>
        <v>64.0029901235744</v>
      </c>
    </row>
    <row r="725" customFormat="false" ht="15" hidden="false" customHeight="false" outlineLevel="0" collapsed="false">
      <c r="FV725" s="12" t="n">
        <f aca="false">FV737-1</f>
        <v>2003</v>
      </c>
      <c r="FW725" s="141" t="n">
        <v>67.3744</v>
      </c>
      <c r="FX725" s="141" t="n">
        <f aca="false">FW725*100/204.803696158069</f>
        <v>32.8970625354339</v>
      </c>
      <c r="FY725" s="141" t="n">
        <v>11.9033719174635</v>
      </c>
      <c r="FZ725" s="141" t="n">
        <v>7.91680068054367</v>
      </c>
      <c r="GB725" s="12" t="n">
        <v>101.72</v>
      </c>
      <c r="GC725" s="0" t="n">
        <f aca="false">GB725*100/FY725</f>
        <v>854.54777608659</v>
      </c>
      <c r="GD725" s="0" t="n">
        <f aca="false">GC725*100/1338.45</f>
        <v>63.846073897911</v>
      </c>
    </row>
    <row r="726" customFormat="false" ht="15" hidden="false" customHeight="false" outlineLevel="0" collapsed="false">
      <c r="FV726" s="35" t="n">
        <f aca="false">FV738-1</f>
        <v>2003</v>
      </c>
      <c r="FW726" s="144" t="n">
        <v>67.116</v>
      </c>
      <c r="FX726" s="144" t="n">
        <f aca="false">FW726*100/204.803696158069</f>
        <v>32.7708929374982</v>
      </c>
      <c r="FY726" s="144" t="n">
        <v>11.9033719174635</v>
      </c>
      <c r="FZ726" s="144" t="n">
        <v>7.89287022181626</v>
      </c>
      <c r="GB726" s="35" t="n">
        <v>101.41</v>
      </c>
      <c r="GC726" s="0" t="n">
        <f aca="false">GB726*100/FY726</f>
        <v>851.943472010825</v>
      </c>
      <c r="GD726" s="0" t="n">
        <f aca="false">GC726*100/1338.45</f>
        <v>63.6514977780884</v>
      </c>
      <c r="GE726" s="0" t="n">
        <f aca="false">AVERAGE(GD725:GD727)</f>
        <v>64.1138775897098</v>
      </c>
    </row>
    <row r="727" customFormat="false" ht="15" hidden="false" customHeight="false" outlineLevel="0" collapsed="false">
      <c r="FV727" s="57" t="n">
        <f aca="false">FV739-1</f>
        <v>2003</v>
      </c>
      <c r="FW727" s="143" t="n">
        <v>67.0585</v>
      </c>
      <c r="FX727" s="143" t="n">
        <f aca="false">FW727*100/204.803696158069</f>
        <v>32.7428172723229</v>
      </c>
      <c r="FY727" s="143" t="n">
        <v>11.9033719174635</v>
      </c>
      <c r="FZ727" s="143" t="n">
        <v>8.04045621077058</v>
      </c>
      <c r="GB727" s="57" t="n">
        <v>103.31</v>
      </c>
      <c r="GC727" s="0" t="n">
        <f aca="false">GB727*100/FY727</f>
        <v>867.905335700999</v>
      </c>
      <c r="GD727" s="0" t="n">
        <f aca="false">GC727*100/1338.45</f>
        <v>64.84406109313</v>
      </c>
    </row>
    <row r="728" customFormat="false" ht="15" hidden="false" customHeight="false" outlineLevel="0" collapsed="false">
      <c r="FV728" s="12" t="n">
        <f aca="false">FV740-1</f>
        <v>2003</v>
      </c>
      <c r="FW728" s="141" t="n">
        <v>67.3563</v>
      </c>
      <c r="FX728" s="141" t="n">
        <f aca="false">FW728*100/204.803696158069</f>
        <v>32.8882248043092</v>
      </c>
      <c r="FY728" s="141" t="n">
        <v>11.9033719174635</v>
      </c>
      <c r="FZ728" s="141" t="n">
        <v>8.17514288182353</v>
      </c>
      <c r="GB728" s="12" t="n">
        <v>105.04</v>
      </c>
      <c r="GC728" s="0" t="n">
        <f aca="false">GB728*100/FY728</f>
        <v>882.439032639947</v>
      </c>
      <c r="GD728" s="0" t="n">
        <f aca="false">GC728*100/1338.45</f>
        <v>65.9299213747205</v>
      </c>
    </row>
    <row r="729" customFormat="false" ht="15" hidden="false" customHeight="false" outlineLevel="0" collapsed="false">
      <c r="FV729" s="35" t="n">
        <f aca="false">FV741-1</f>
        <v>2003</v>
      </c>
      <c r="FW729" s="144" t="n">
        <v>67.3727</v>
      </c>
      <c r="FX729" s="144" t="n">
        <f aca="false">FW729*100/204.803696158069</f>
        <v>32.8962324722896</v>
      </c>
      <c r="FY729" s="144" t="n">
        <v>11.9033719174635</v>
      </c>
      <c r="FZ729" s="144" t="n">
        <v>8.37423718157015</v>
      </c>
      <c r="GB729" s="35" t="n">
        <v>107.6</v>
      </c>
      <c r="GC729" s="0" t="n">
        <f aca="false">GB729*100/FY729</f>
        <v>903.945543717234</v>
      </c>
      <c r="GD729" s="0" t="n">
        <f aca="false">GC729*100/1338.45</f>
        <v>67.5367435255134</v>
      </c>
      <c r="GE729" s="0" t="n">
        <f aca="false">AVERAGE(GD728:GD730)</f>
        <v>67.7334118616781</v>
      </c>
    </row>
    <row r="730" customFormat="false" ht="15" hidden="false" customHeight="false" outlineLevel="0" collapsed="false">
      <c r="FV730" s="57" t="n">
        <f aca="false">FV742-1</f>
        <v>2003</v>
      </c>
      <c r="FW730" s="143" t="n">
        <v>67.3994</v>
      </c>
      <c r="FX730" s="143" t="n">
        <f aca="false">FW730*100/204.803696158069</f>
        <v>32.9092693463797</v>
      </c>
      <c r="FY730" s="143" t="n">
        <v>11.9033719174635</v>
      </c>
      <c r="FZ730" s="143" t="n">
        <v>8.66221258554126</v>
      </c>
      <c r="GB730" s="57" t="n">
        <v>111.1</v>
      </c>
      <c r="GC730" s="0" t="n">
        <f aca="false">GB730*100/FY730</f>
        <v>933.348976830713</v>
      </c>
      <c r="GD730" s="0" t="n">
        <f aca="false">GC730*100/1338.45</f>
        <v>69.7335706848005</v>
      </c>
    </row>
    <row r="731" customFormat="false" ht="15" hidden="false" customHeight="false" outlineLevel="0" collapsed="false">
      <c r="FV731" s="12" t="n">
        <f aca="false">FV743-1</f>
        <v>2003</v>
      </c>
      <c r="FW731" s="141" t="n">
        <v>67.7967</v>
      </c>
      <c r="FX731" s="141" t="n">
        <f aca="false">FW731*100/204.803696158069</f>
        <v>33.1032599859301</v>
      </c>
      <c r="FY731" s="141" t="n">
        <v>11.9033719174635</v>
      </c>
      <c r="FZ731" s="141" t="n">
        <v>8.97187592406271</v>
      </c>
      <c r="GB731" s="12" t="n">
        <v>115.28</v>
      </c>
      <c r="GC731" s="0" t="n">
        <f aca="false">GB731*100/FY731</f>
        <v>968.465076949096</v>
      </c>
      <c r="GD731" s="0" t="n">
        <f aca="false">GC731*100/1338.45</f>
        <v>72.3572099778921</v>
      </c>
    </row>
    <row r="732" customFormat="false" ht="15" hidden="false" customHeight="false" outlineLevel="0" collapsed="false">
      <c r="FV732" s="35" t="n">
        <f aca="false">FV744-1</f>
        <v>2003</v>
      </c>
      <c r="FW732" s="144" t="n">
        <v>67.9639</v>
      </c>
      <c r="FX732" s="144" t="n">
        <f aca="false">FW732*100/204.803696158069</f>
        <v>33.1848991375356</v>
      </c>
      <c r="FY732" s="144" t="n">
        <v>11.9033719174635</v>
      </c>
      <c r="FZ732" s="144" t="n">
        <v>9.07720552678839</v>
      </c>
      <c r="GB732" s="35" t="n">
        <v>116.63</v>
      </c>
      <c r="GC732" s="0" t="n">
        <f aca="false">GB732*100/FY732</f>
        <v>979.80640115001</v>
      </c>
      <c r="GD732" s="0" t="n">
        <f aca="false">GC732*100/1338.45</f>
        <v>73.2045575964743</v>
      </c>
      <c r="GE732" s="0" t="n">
        <f aca="false">AVERAGE(GD731:GD733)</f>
        <v>73.4095947980077</v>
      </c>
    </row>
    <row r="733" customFormat="false" ht="15" hidden="false" customHeight="false" outlineLevel="0" collapsed="false">
      <c r="FV733" s="57" t="n">
        <f aca="false">FV745-1</f>
        <v>2003</v>
      </c>
      <c r="FW733" s="143" t="n">
        <v>68.1082</v>
      </c>
      <c r="FX733" s="143" t="n">
        <f aca="false">FW733*100/204.803696158069</f>
        <v>33.2553568503146</v>
      </c>
      <c r="FY733" s="143" t="n">
        <v>11.9033719174635</v>
      </c>
      <c r="FZ733" s="143" t="n">
        <v>9.25841870309937</v>
      </c>
      <c r="GB733" s="57" t="n">
        <v>118.96</v>
      </c>
      <c r="GC733" s="0" t="n">
        <f aca="false">GB733*100/FY733</f>
        <v>999.380686622697</v>
      </c>
      <c r="GD733" s="0" t="n">
        <f aca="false">GC733*100/1338.45</f>
        <v>74.6670168196568</v>
      </c>
    </row>
    <row r="734" customFormat="false" ht="15" hidden="false" customHeight="false" outlineLevel="0" collapsed="false">
      <c r="FV734" s="12" t="n">
        <f aca="false">FV746-1</f>
        <v>2004</v>
      </c>
      <c r="FW734" s="141" t="n">
        <v>68.3945</v>
      </c>
      <c r="FX734" s="141" t="n">
        <f aca="false">FW734*100/204.803696158069</f>
        <v>33.3951492492658</v>
      </c>
      <c r="FY734" s="141" t="n">
        <v>11.9033719174635</v>
      </c>
      <c r="FZ734" s="141" t="n">
        <v>9.47441555733748</v>
      </c>
      <c r="GB734" s="12" t="n">
        <v>121.73</v>
      </c>
      <c r="GC734" s="0" t="n">
        <f aca="false">GB734*100/FY734</f>
        <v>1022.65140368679</v>
      </c>
      <c r="GD734" s="0" t="n">
        <f aca="false">GC734*100/1338.45</f>
        <v>76.4056486000069</v>
      </c>
    </row>
    <row r="735" customFormat="false" ht="15" hidden="false" customHeight="false" outlineLevel="0" collapsed="false">
      <c r="FV735" s="35" t="n">
        <f aca="false">FV747-1</f>
        <v>2004</v>
      </c>
      <c r="FW735" s="144" t="n">
        <v>68.4633</v>
      </c>
      <c r="FX735" s="144" t="n">
        <f aca="false">FW735*100/204.803696158069</f>
        <v>33.4287423929886</v>
      </c>
      <c r="FY735" s="144" t="n">
        <v>11.9033719174635</v>
      </c>
      <c r="FZ735" s="144" t="n">
        <v>9.70491302411302</v>
      </c>
      <c r="GB735" s="35" t="n">
        <v>124.7</v>
      </c>
      <c r="GC735" s="0" t="n">
        <f aca="false">GB735*100/FY735</f>
        <v>1047.6023169288</v>
      </c>
      <c r="GD735" s="0" t="n">
        <f aca="false">GC735*100/1338.45</f>
        <v>78.2698133608878</v>
      </c>
      <c r="GE735" s="0" t="n">
        <f aca="false">AVERAGE(GD734:GD736)</f>
        <v>77.9225054480862</v>
      </c>
    </row>
    <row r="736" customFormat="false" ht="15" hidden="false" customHeight="false" outlineLevel="0" collapsed="false">
      <c r="FV736" s="57" t="n">
        <f aca="false">FV748-1</f>
        <v>2004</v>
      </c>
      <c r="FW736" s="143" t="n">
        <v>68.8695</v>
      </c>
      <c r="FX736" s="143" t="n">
        <f aca="false">FW736*100/204.803696158069</f>
        <v>33.6270786572358</v>
      </c>
      <c r="FY736" s="143" t="n">
        <v>11.9033719174635</v>
      </c>
      <c r="FZ736" s="143" t="n">
        <v>9.80721795919289</v>
      </c>
      <c r="GB736" s="57" t="n">
        <v>126.01</v>
      </c>
      <c r="GC736" s="0" t="n">
        <f aca="false">GB736*100/FY736</f>
        <v>1058.60760189413</v>
      </c>
      <c r="GD736" s="0" t="n">
        <f aca="false">GC736*100/1338.45</f>
        <v>79.0920543833638</v>
      </c>
    </row>
    <row r="737" customFormat="false" ht="15" hidden="false" customHeight="false" outlineLevel="0" collapsed="false">
      <c r="FV737" s="12" t="n">
        <f aca="false">FV749-1</f>
        <v>2004</v>
      </c>
      <c r="FW737" s="141" t="n">
        <v>69.4604</v>
      </c>
      <c r="FX737" s="141" t="n">
        <f aca="false">FW737*100/204.803696158069</f>
        <v>33.9155988407504</v>
      </c>
      <c r="FY737" s="141" t="n">
        <v>11.9033719174635</v>
      </c>
      <c r="FZ737" s="141" t="n">
        <v>9.77706024354756</v>
      </c>
      <c r="GB737" s="12" t="n">
        <v>125.62</v>
      </c>
      <c r="GC737" s="0" t="n">
        <f aca="false">GB737*100/FY737</f>
        <v>1055.3312193472</v>
      </c>
      <c r="GD737" s="0" t="n">
        <f aca="false">GC737*100/1338.45</f>
        <v>78.8472650713289</v>
      </c>
    </row>
    <row r="738" customFormat="false" ht="15" hidden="false" customHeight="false" outlineLevel="0" collapsed="false">
      <c r="FV738" s="35" t="n">
        <f aca="false">FV750-1</f>
        <v>2004</v>
      </c>
      <c r="FW738" s="144" t="n">
        <v>69.9679</v>
      </c>
      <c r="FX738" s="144" t="n">
        <f aca="false">FW738*100/204.803696158069</f>
        <v>34.1633971029499</v>
      </c>
      <c r="FY738" s="144" t="n">
        <v>11.9033719174635</v>
      </c>
      <c r="FZ738" s="144" t="n">
        <v>9.68400723303149</v>
      </c>
      <c r="GB738" s="35" t="n">
        <v>124.43</v>
      </c>
      <c r="GC738" s="0" t="n">
        <f aca="false">GB738*100/FY738</f>
        <v>1045.33405208862</v>
      </c>
      <c r="GD738" s="0" t="n">
        <f aca="false">GC738*100/1338.45</f>
        <v>78.1003438371713</v>
      </c>
      <c r="GE738" s="0" t="n">
        <f aca="false">AVERAGE(GD737:GD739)</f>
        <v>78.6359512207689</v>
      </c>
    </row>
    <row r="739" customFormat="false" ht="15" hidden="false" customHeight="false" outlineLevel="0" collapsed="false">
      <c r="FV739" s="57" t="n">
        <f aca="false">FV751-1</f>
        <v>2004</v>
      </c>
      <c r="FW739" s="143" t="n">
        <v>70.3639</v>
      </c>
      <c r="FX739" s="143" t="n">
        <f aca="false">FW739*100/204.803696158069</f>
        <v>34.3567529883311</v>
      </c>
      <c r="FY739" s="143" t="n">
        <v>11.9033719174635</v>
      </c>
      <c r="FZ739" s="143" t="n">
        <v>9.79120501283252</v>
      </c>
      <c r="GB739" s="57" t="n">
        <v>125.8</v>
      </c>
      <c r="GC739" s="0" t="n">
        <f aca="false">GB739*100/FY739</f>
        <v>1056.84339590732</v>
      </c>
      <c r="GD739" s="0" t="n">
        <f aca="false">GC739*100/1338.45</f>
        <v>78.9602447538065</v>
      </c>
    </row>
    <row r="740" customFormat="false" ht="15" hidden="false" customHeight="false" outlineLevel="0" collapsed="false">
      <c r="FV740" s="12" t="n">
        <f aca="false">FV752-1</f>
        <v>2004</v>
      </c>
      <c r="FW740" s="141" t="n">
        <v>70.6882</v>
      </c>
      <c r="FX740" s="141" t="n">
        <f aca="false">FW740*100/204.803696158069</f>
        <v>34.5150997399199</v>
      </c>
      <c r="FY740" s="141" t="n">
        <v>11.9033719174635</v>
      </c>
      <c r="FZ740" s="141" t="n">
        <v>9.67706828960869</v>
      </c>
      <c r="GB740" s="12" t="n">
        <v>124.34</v>
      </c>
      <c r="GC740" s="0" t="n">
        <f aca="false">GB740*100/FY740</f>
        <v>1044.57796380856</v>
      </c>
      <c r="GD740" s="0" t="n">
        <f aca="false">GC740*100/1338.45</f>
        <v>78.0438539959325</v>
      </c>
    </row>
    <row r="741" customFormat="false" ht="15" hidden="false" customHeight="false" outlineLevel="0" collapsed="false">
      <c r="FV741" s="35" t="n">
        <f aca="false">FV753-1</f>
        <v>2004</v>
      </c>
      <c r="FW741" s="144" t="n">
        <v>70.931</v>
      </c>
      <c r="FX741" s="144" t="n">
        <f aca="false">FW741*100/204.803696158069</f>
        <v>34.6336522878254</v>
      </c>
      <c r="FY741" s="144" t="n">
        <v>11.9033719174635</v>
      </c>
      <c r="FZ741" s="144" t="n">
        <v>9.65242614437641</v>
      </c>
      <c r="GB741" s="35" t="n">
        <v>124.02</v>
      </c>
      <c r="GC741" s="0" t="n">
        <f aca="false">GB741*100/FY741</f>
        <v>1041.8896499239</v>
      </c>
      <c r="GD741" s="0" t="n">
        <f aca="false">GC741*100/1338.45</f>
        <v>77.8430012270834</v>
      </c>
      <c r="GE741" s="0" t="n">
        <f aca="false">AVERAGE(GD740:GD742)</f>
        <v>77.8764766885582</v>
      </c>
    </row>
    <row r="742" customFormat="false" ht="15" hidden="false" customHeight="false" outlineLevel="0" collapsed="false">
      <c r="FV742" s="57" t="n">
        <f aca="false">FV754-1</f>
        <v>2004</v>
      </c>
      <c r="FW742" s="143" t="n">
        <v>71.3774</v>
      </c>
      <c r="FX742" s="143" t="n">
        <f aca="false">FW742*100/204.803696158069</f>
        <v>34.8516171040734</v>
      </c>
      <c r="FY742" s="143" t="n">
        <v>11.9033719174635</v>
      </c>
      <c r="FZ742" s="143" t="n">
        <v>9.64014955216679</v>
      </c>
      <c r="GB742" s="57" t="n">
        <v>123.86</v>
      </c>
      <c r="GC742" s="0" t="n">
        <f aca="false">GB742*100/FY742</f>
        <v>1040.54549298157</v>
      </c>
      <c r="GD742" s="0" t="n">
        <f aca="false">GC742*100/1338.45</f>
        <v>77.7425748426588</v>
      </c>
    </row>
    <row r="743" customFormat="false" ht="15" hidden="false" customHeight="false" outlineLevel="0" collapsed="false">
      <c r="FV743" s="12" t="n">
        <f aca="false">FV755-1</f>
        <v>2004</v>
      </c>
      <c r="FW743" s="141" t="n">
        <v>71.6599</v>
      </c>
      <c r="FX743" s="141" t="n">
        <f aca="false">FW743*100/204.803696158069</f>
        <v>34.9895540677607</v>
      </c>
      <c r="FY743" s="141" t="n">
        <v>12.0378664495114</v>
      </c>
      <c r="FZ743" s="141" t="n">
        <v>9.68276178164791</v>
      </c>
      <c r="GB743" s="12" t="n">
        <v>124.41</v>
      </c>
      <c r="GC743" s="0" t="n">
        <f aca="false">GB743*100/FY743</f>
        <v>1033.48878741755</v>
      </c>
      <c r="GD743" s="0" t="n">
        <f aca="false">GC743*100/1338.45</f>
        <v>77.2153451692297</v>
      </c>
    </row>
    <row r="744" customFormat="false" ht="15" hidden="false" customHeight="false" outlineLevel="0" collapsed="false">
      <c r="FV744" s="35" t="n">
        <f aca="false">FV756-1</f>
        <v>2004</v>
      </c>
      <c r="FW744" s="144" t="n">
        <v>71.6615</v>
      </c>
      <c r="FX744" s="144" t="n">
        <f aca="false">FW744*100/204.803696158069</f>
        <v>34.9903353036613</v>
      </c>
      <c r="FY744" s="144" t="n">
        <v>12.1738056267564</v>
      </c>
      <c r="FZ744" s="144" t="n">
        <v>9.70037602264427</v>
      </c>
      <c r="GB744" s="35" t="n">
        <v>124.64</v>
      </c>
      <c r="GC744" s="0" t="n">
        <f aca="false">GB744*100/FY744</f>
        <v>1023.83760527651</v>
      </c>
      <c r="GD744" s="0" t="n">
        <f aca="false">GC744*100/1338.45</f>
        <v>76.4942736207189</v>
      </c>
      <c r="GE744" s="0" t="n">
        <f aca="false">AVERAGE(GD743:GD745)</f>
        <v>76.7327792078873</v>
      </c>
    </row>
    <row r="745" customFormat="false" ht="15" hidden="false" customHeight="false" outlineLevel="0" collapsed="false">
      <c r="FV745" s="57" t="n">
        <f aca="false">FV757-1</f>
        <v>2004</v>
      </c>
      <c r="FW745" s="143" t="n">
        <v>72.2606</v>
      </c>
      <c r="FX745" s="143" t="n">
        <f aca="false">FW745*100/204.803696158069</f>
        <v>35.2828593211661</v>
      </c>
      <c r="FY745" s="143" t="n">
        <v>12.311440082451</v>
      </c>
      <c r="FZ745" s="143" t="n">
        <v>9.80961990114687</v>
      </c>
      <c r="GB745" s="57" t="n">
        <v>126.04</v>
      </c>
      <c r="GC745" s="0" t="n">
        <f aca="false">GB745*100/FY745</f>
        <v>1023.76325722984</v>
      </c>
      <c r="GD745" s="0" t="n">
        <f aca="false">GC745*100/1338.45</f>
        <v>76.4887188337134</v>
      </c>
    </row>
    <row r="746" customFormat="false" ht="15" hidden="false" customHeight="false" outlineLevel="0" collapsed="false">
      <c r="FV746" s="12" t="n">
        <f aca="false">FV758-1</f>
        <v>2005</v>
      </c>
      <c r="FW746" s="141" t="n">
        <v>73.3343</v>
      </c>
      <c r="FX746" s="141" t="n">
        <f aca="false">FW746*100/204.803696158069</f>
        <v>35.8071174376658</v>
      </c>
      <c r="FY746" s="141" t="n">
        <v>12.4505179819759</v>
      </c>
      <c r="FZ746" s="141" t="n">
        <v>9.80188031040607</v>
      </c>
      <c r="GB746" s="12" t="n">
        <v>125.94</v>
      </c>
      <c r="GC746" s="0" t="n">
        <f aca="false">GB746*100/FY746</f>
        <v>1011.52418061898</v>
      </c>
      <c r="GD746" s="0" t="n">
        <f aca="false">GC746*100/1338.45</f>
        <v>75.5742971809912</v>
      </c>
    </row>
    <row r="747" customFormat="false" ht="15" hidden="false" customHeight="false" outlineLevel="0" collapsed="false">
      <c r="FV747" s="35" t="n">
        <f aca="false">FV759-1</f>
        <v>2005</v>
      </c>
      <c r="FW747" s="144" t="n">
        <v>74.028</v>
      </c>
      <c r="FX747" s="144" t="n">
        <f aca="false">FW747*100/204.803696158069</f>
        <v>36.1458320277895</v>
      </c>
      <c r="FY747" s="144" t="n">
        <v>12.5912991631354</v>
      </c>
      <c r="FZ747" s="144" t="n">
        <v>9.8067731551273</v>
      </c>
      <c r="GB747" s="35" t="n">
        <v>126</v>
      </c>
      <c r="GC747" s="0" t="n">
        <f aca="false">GB747*100/FY747</f>
        <v>1000.69101978691</v>
      </c>
      <c r="GD747" s="0" t="n">
        <f aca="false">GC747*100/1338.45</f>
        <v>74.7649161184137</v>
      </c>
      <c r="GE747" s="0" t="n">
        <f aca="false">AVERAGE(GD746:GD748)</f>
        <v>75.0086643343308</v>
      </c>
    </row>
    <row r="748" customFormat="false" ht="15" hidden="false" customHeight="false" outlineLevel="0" collapsed="false">
      <c r="FV748" s="57" t="n">
        <f aca="false">FV760-1</f>
        <v>2005</v>
      </c>
      <c r="FW748" s="143" t="n">
        <v>75.1723</v>
      </c>
      <c r="FX748" s="143" t="n">
        <f aca="false">FW748*100/204.803696158069</f>
        <v>36.7045621784001</v>
      </c>
      <c r="FY748" s="143" t="n">
        <v>12.7335178146501</v>
      </c>
      <c r="FZ748" s="143" t="n">
        <v>9.90703199150552</v>
      </c>
      <c r="GB748" s="57" t="n">
        <v>127.29</v>
      </c>
      <c r="GC748" s="0" t="n">
        <f aca="false">GB748*100/FY748</f>
        <v>999.64520294267</v>
      </c>
      <c r="GD748" s="0" t="n">
        <f aca="false">GC748*100/1338.45</f>
        <v>74.6867797035877</v>
      </c>
    </row>
    <row r="749" customFormat="false" ht="15" hidden="false" customHeight="false" outlineLevel="0" collapsed="false">
      <c r="FV749" s="12" t="n">
        <f aca="false">FV761-1</f>
        <v>2005</v>
      </c>
      <c r="FW749" s="141" t="n">
        <v>75.5409</v>
      </c>
      <c r="FX749" s="141" t="n">
        <f aca="false">FW749*100/204.803696158069</f>
        <v>36.8845393989848</v>
      </c>
      <c r="FY749" s="141" t="n">
        <v>12.8774432405945</v>
      </c>
      <c r="FZ749" s="141" t="n">
        <v>10.2844037607305</v>
      </c>
      <c r="GB749" s="12" t="n">
        <v>132.14</v>
      </c>
      <c r="GC749" s="0" t="n">
        <f aca="false">GB749*100/FY749</f>
        <v>1026.13537121597</v>
      </c>
      <c r="GD749" s="0" t="n">
        <f aca="false">GC749*100/1338.45</f>
        <v>76.6659472685545</v>
      </c>
    </row>
    <row r="750" customFormat="false" ht="15" hidden="false" customHeight="false" outlineLevel="0" collapsed="false">
      <c r="FV750" s="35" t="n">
        <f aca="false">FV762-1</f>
        <v>2005</v>
      </c>
      <c r="FW750" s="144" t="n">
        <v>75.9947</v>
      </c>
      <c r="FX750" s="144" t="n">
        <f aca="false">FW750*100/204.803696158069</f>
        <v>37.1061174312727</v>
      </c>
      <c r="FY750" s="144" t="n">
        <v>13.0229382550188</v>
      </c>
      <c r="FZ750" s="144" t="n">
        <v>10.4135748613704</v>
      </c>
      <c r="GB750" s="35" t="n">
        <v>133.8</v>
      </c>
      <c r="GC750" s="0" t="n">
        <f aca="false">GB750*100/FY750</f>
        <v>1027.41790969051</v>
      </c>
      <c r="GD750" s="0" t="n">
        <f aca="false">GC750*100/1338.45</f>
        <v>76.761769934664</v>
      </c>
      <c r="GE750" s="0" t="n">
        <f aca="false">AVERAGE(GD749:GD751)</f>
        <v>77.0054523410587</v>
      </c>
    </row>
    <row r="751" customFormat="false" ht="15" hidden="false" customHeight="false" outlineLevel="0" collapsed="false">
      <c r="FV751" s="57" t="n">
        <f aca="false">FV763-1</f>
        <v>2005</v>
      </c>
      <c r="FW751" s="143" t="n">
        <v>76.6907</v>
      </c>
      <c r="FX751" s="143" t="n">
        <f aca="false">FW751*100/204.803696158069</f>
        <v>37.4459550480034</v>
      </c>
      <c r="FY751" s="143" t="n">
        <v>13.1701449985522</v>
      </c>
      <c r="FZ751" s="143" t="n">
        <v>10.644961936277</v>
      </c>
      <c r="GB751" s="57" t="n">
        <v>136.77</v>
      </c>
      <c r="GC751" s="0" t="n">
        <f aca="false">GB751*100/FY751</f>
        <v>1038.48514967022</v>
      </c>
      <c r="GD751" s="0" t="n">
        <f aca="false">GC751*100/1338.45</f>
        <v>77.5886398199575</v>
      </c>
    </row>
    <row r="752" customFormat="false" ht="15" hidden="false" customHeight="false" outlineLevel="0" collapsed="false">
      <c r="FV752" s="12" t="n">
        <f aca="false">FV764-1</f>
        <v>2005</v>
      </c>
      <c r="FW752" s="141" t="n">
        <v>77.4608</v>
      </c>
      <c r="FX752" s="141" t="n">
        <f aca="false">FW752*100/204.803696158069</f>
        <v>37.8219736523774</v>
      </c>
      <c r="FY752" s="141" t="n">
        <v>13.3189174578505</v>
      </c>
      <c r="FZ752" s="141" t="n">
        <v>10.9541007618444</v>
      </c>
      <c r="GB752" s="12" t="n">
        <v>140.75</v>
      </c>
      <c r="GC752" s="0" t="n">
        <f aca="false">GB752*100/FY752</f>
        <v>1056.76756722476</v>
      </c>
      <c r="GD752" s="0" t="n">
        <f aca="false">GC752*100/1338.45</f>
        <v>78.9545793436255</v>
      </c>
    </row>
    <row r="753" customFormat="false" ht="15" hidden="false" customHeight="false" outlineLevel="0" collapsed="false">
      <c r="FV753" s="35" t="n">
        <f aca="false">FV765-1</f>
        <v>2005</v>
      </c>
      <c r="FW753" s="144" t="n">
        <v>77.7992</v>
      </c>
      <c r="FX753" s="144" t="n">
        <f aca="false">FW753*100/204.803696158069</f>
        <v>37.9872050453396</v>
      </c>
      <c r="FY753" s="144" t="n">
        <v>13.4694017016139</v>
      </c>
      <c r="FZ753" s="144" t="n">
        <v>11.3689250333899</v>
      </c>
      <c r="GB753" s="35" t="n">
        <v>146.08</v>
      </c>
      <c r="GC753" s="0" t="n">
        <f aca="false">GB753*100/FY753</f>
        <v>1084.5322103839</v>
      </c>
      <c r="GD753" s="0" t="n">
        <f aca="false">GC753*100/1338.45</f>
        <v>81.0289671174792</v>
      </c>
      <c r="GE753" s="0" t="n">
        <f aca="false">AVERAGE(GD752:GD754)</f>
        <v>80.5896951667323</v>
      </c>
    </row>
    <row r="754" customFormat="false" ht="15" hidden="false" customHeight="false" outlineLevel="0" collapsed="false">
      <c r="FV754" s="57" t="n">
        <f aca="false">FV766-1</f>
        <v>2005</v>
      </c>
      <c r="FW754" s="143" t="n">
        <v>78.704</v>
      </c>
      <c r="FX754" s="143" t="n">
        <f aca="false">FW754*100/204.803696158069</f>
        <v>38.4289939470895</v>
      </c>
      <c r="FY754" s="143" t="n">
        <v>13.6215992075376</v>
      </c>
      <c r="FZ754" s="143" t="n">
        <v>11.6052049530178</v>
      </c>
      <c r="GB754" s="57" t="n">
        <v>149.11</v>
      </c>
      <c r="GC754" s="0" t="n">
        <f aca="false">GB754*100/FY754</f>
        <v>1094.65854726873</v>
      </c>
      <c r="GD754" s="0" t="n">
        <f aca="false">GC754*100/1338.45</f>
        <v>81.7855390390923</v>
      </c>
    </row>
    <row r="755" customFormat="false" ht="15" hidden="false" customHeight="false" outlineLevel="0" collapsed="false">
      <c r="FV755" s="12" t="n">
        <f aca="false">FV767-1</f>
        <v>2005</v>
      </c>
      <c r="FW755" s="141" t="n">
        <v>79.319</v>
      </c>
      <c r="FX755" s="141" t="n">
        <f aca="false">FW755*100/204.803696158069</f>
        <v>38.7292814963559</v>
      </c>
      <c r="FY755" s="141" t="n">
        <v>13.7755102040816</v>
      </c>
      <c r="FZ755" s="141" t="n">
        <v>12.0358642492973</v>
      </c>
      <c r="GB755" s="12" t="n">
        <v>154.64</v>
      </c>
      <c r="GC755" s="0" t="n">
        <f aca="false">GB755*100/FY755</f>
        <v>1122.57185185185</v>
      </c>
      <c r="GD755" s="0" t="n">
        <f aca="false">GC755*100/1338.45</f>
        <v>83.8710337966942</v>
      </c>
    </row>
    <row r="756" customFormat="false" ht="15" hidden="false" customHeight="false" outlineLevel="0" collapsed="false">
      <c r="FV756" s="35" t="n">
        <f aca="false">FV768-1</f>
        <v>2005</v>
      </c>
      <c r="FW756" s="144" t="n">
        <v>80.2759</v>
      </c>
      <c r="FX756" s="144" t="n">
        <f aca="false">FW756*100/204.803696158069</f>
        <v>39.1965093921169</v>
      </c>
      <c r="FY756" s="144" t="n">
        <v>13.9312977099237</v>
      </c>
      <c r="FZ756" s="144" t="n">
        <v>12.1558723861867</v>
      </c>
      <c r="GB756" s="35" t="n">
        <v>156.19</v>
      </c>
      <c r="GC756" s="0" t="n">
        <f aca="false">GB756*100/FY756</f>
        <v>1121.14465753424</v>
      </c>
      <c r="GD756" s="0" t="n">
        <f aca="false">GC756*100/1338.45</f>
        <v>83.7644034169557</v>
      </c>
      <c r="GE756" s="0" t="n">
        <f aca="false">AVERAGE(GD755:GD757)</f>
        <v>83.5906559162672</v>
      </c>
    </row>
    <row r="757" customFormat="false" ht="15" hidden="false" customHeight="false" outlineLevel="0" collapsed="false">
      <c r="FV757" s="57" t="n">
        <f aca="false">FV769-1</f>
        <v>2005</v>
      </c>
      <c r="FW757" s="143" t="n">
        <v>81.1696</v>
      </c>
      <c r="FX757" s="143" t="n">
        <f aca="false">FW757*100/204.803696158069</f>
        <v>39.6328784698069</v>
      </c>
      <c r="FY757" s="143" t="n">
        <v>14.0886347390994</v>
      </c>
      <c r="FZ757" s="143" t="n">
        <v>12.2013313616874</v>
      </c>
      <c r="GB757" s="57" t="n">
        <v>156.77</v>
      </c>
      <c r="GC757" s="0" t="n">
        <f aca="false">GB757*100/FY757</f>
        <v>1112.74089294774</v>
      </c>
      <c r="GD757" s="0" t="n">
        <f aca="false">GC757*100/1338.45</f>
        <v>83.1365305351518</v>
      </c>
    </row>
    <row r="758" customFormat="false" ht="15" hidden="false" customHeight="false" outlineLevel="0" collapsed="false">
      <c r="FV758" s="12" t="n">
        <f aca="false">FV770-1</f>
        <v>2006</v>
      </c>
      <c r="FW758" s="141" t="n">
        <v>82.2052</v>
      </c>
      <c r="FX758" s="141" t="n">
        <f aca="false">FW758*100/204.803696158069</f>
        <v>40.1385334064252</v>
      </c>
      <c r="FY758" s="141" t="n">
        <v>14.2478494494109</v>
      </c>
      <c r="FZ758" s="141" t="n">
        <v>12.3489173506417</v>
      </c>
      <c r="GB758" s="12" t="n">
        <v>158.67</v>
      </c>
      <c r="GC758" s="0" t="n">
        <f aca="false">GB758*100/FY758</f>
        <v>1113.64175038051</v>
      </c>
      <c r="GD758" s="0" t="n">
        <f aca="false">GC758*100/1338.45</f>
        <v>83.2038365557558</v>
      </c>
    </row>
    <row r="759" customFormat="false" ht="15" hidden="false" customHeight="false" outlineLevel="0" collapsed="false">
      <c r="FV759" s="35" t="n">
        <f aca="false">FV771-1</f>
        <v>2006</v>
      </c>
      <c r="FW759" s="144" t="n">
        <v>82.531</v>
      </c>
      <c r="FX759" s="144" t="n">
        <f aca="false">FW759*100/204.803696158069</f>
        <v>40.2976125666707</v>
      </c>
      <c r="FY759" s="144" t="n">
        <v>14.4087724642096</v>
      </c>
      <c r="FZ759" s="144" t="n">
        <v>12.5236363875954</v>
      </c>
      <c r="GB759" s="35" t="n">
        <v>160.91</v>
      </c>
      <c r="GC759" s="0" t="n">
        <f aca="false">GB759*100/FY759</f>
        <v>1116.75023253847</v>
      </c>
      <c r="GD759" s="0" t="n">
        <f aca="false">GC759*100/1338.45</f>
        <v>83.4360814777147</v>
      </c>
      <c r="GE759" s="0" t="n">
        <f aca="false">AVERAGE(GD758:GD760)</f>
        <v>83.7090094674758</v>
      </c>
    </row>
    <row r="760" customFormat="false" ht="15" hidden="false" customHeight="false" outlineLevel="0" collapsed="false">
      <c r="FV760" s="57" t="n">
        <f aca="false">FV772-1</f>
        <v>2006</v>
      </c>
      <c r="FW760" s="143" t="n">
        <v>83.5258</v>
      </c>
      <c r="FX760" s="143" t="n">
        <f aca="false">FW760*100/204.803696158069</f>
        <v>40.7833459878254</v>
      </c>
      <c r="FY760" s="143" t="n">
        <v>14.5717559791515</v>
      </c>
      <c r="FZ760" s="143" t="n">
        <v>12.8250356224219</v>
      </c>
      <c r="GB760" s="57" t="n">
        <v>164.78</v>
      </c>
      <c r="GC760" s="0" t="n">
        <f aca="false">GB760*100/FY760</f>
        <v>1130.8177287333</v>
      </c>
      <c r="GD760" s="0" t="n">
        <f aca="false">GC760*100/1338.45</f>
        <v>84.4871103689567</v>
      </c>
    </row>
    <row r="761" customFormat="false" ht="15" hidden="false" customHeight="false" outlineLevel="0" collapsed="false">
      <c r="FV761" s="12" t="n">
        <f aca="false">FV773-1</f>
        <v>2006</v>
      </c>
      <c r="FW761" s="141" t="n">
        <v>84.3381</v>
      </c>
      <c r="FX761" s="141" t="n">
        <f aca="false">FW761*100/204.803696158069</f>
        <v>41.1799696890759</v>
      </c>
      <c r="FY761" s="141" t="n">
        <v>14.7362649686608</v>
      </c>
      <c r="FZ761" s="141" t="n">
        <v>13.0332928859193</v>
      </c>
      <c r="GB761" s="12" t="n">
        <v>167.46</v>
      </c>
      <c r="GC761" s="0" t="n">
        <f aca="false">GB761*100/FY761</f>
        <v>1136.38021816337</v>
      </c>
      <c r="GD761" s="0" t="n">
        <f aca="false">GC761*100/1338.45</f>
        <v>84.9027022423976</v>
      </c>
    </row>
    <row r="762" customFormat="false" ht="15" hidden="false" customHeight="false" outlineLevel="0" collapsed="false">
      <c r="FV762" s="35" t="n">
        <f aca="false">FV774-1</f>
        <v>2006</v>
      </c>
      <c r="FW762" s="144" t="n">
        <v>84.7328</v>
      </c>
      <c r="FX762" s="144" t="n">
        <f aca="false">FW762*100/204.803696158069</f>
        <v>41.372690820288</v>
      </c>
      <c r="FY762" s="144" t="n">
        <v>14.9028404365249</v>
      </c>
      <c r="FZ762" s="144" t="n">
        <v>13.3649387972041</v>
      </c>
      <c r="GB762" s="35" t="n">
        <v>171.72</v>
      </c>
      <c r="GC762" s="0" t="n">
        <f aca="false">GB762*100/FY762</f>
        <v>1152.26356164384</v>
      </c>
      <c r="GD762" s="0" t="n">
        <f aca="false">GC762*100/1338.45</f>
        <v>86.0893990544166</v>
      </c>
      <c r="GE762" s="0" t="n">
        <f aca="false">AVERAGE(GD761:GD763)</f>
        <v>85.853931340106</v>
      </c>
    </row>
    <row r="763" customFormat="false" ht="15" hidden="false" customHeight="false" outlineLevel="0" collapsed="false">
      <c r="FV763" s="57" t="n">
        <f aca="false">FV775-1</f>
        <v>2006</v>
      </c>
      <c r="FW763" s="143" t="n">
        <v>85.1431</v>
      </c>
      <c r="FX763" s="143" t="n">
        <f aca="false">FW763*100/204.803696158069</f>
        <v>41.5730290015303</v>
      </c>
      <c r="FY763" s="143" t="n">
        <v>15.0713038602215</v>
      </c>
      <c r="FZ763" s="143" t="n">
        <v>13.5916109490159</v>
      </c>
      <c r="GB763" s="57" t="n">
        <v>174.63</v>
      </c>
      <c r="GC763" s="0" t="n">
        <f aca="false">GB763*100/FY763</f>
        <v>1158.69205225774</v>
      </c>
      <c r="GD763" s="0" t="n">
        <f aca="false">GC763*100/1338.45</f>
        <v>86.5696927235038</v>
      </c>
    </row>
    <row r="764" customFormat="false" ht="15" hidden="false" customHeight="false" outlineLevel="0" collapsed="false">
      <c r="FV764" s="12" t="n">
        <f aca="false">FV776-1</f>
        <v>2006</v>
      </c>
      <c r="FW764" s="141" t="n">
        <v>85.6685</v>
      </c>
      <c r="FX764" s="141" t="n">
        <f aca="false">FW764*100/204.803696158069</f>
        <v>41.829567340367</v>
      </c>
      <c r="FY764" s="141" t="n">
        <v>15.2416548524294</v>
      </c>
      <c r="FZ764" s="141" t="n">
        <v>13.8318941052338</v>
      </c>
      <c r="GB764" s="12" t="n">
        <v>177.72</v>
      </c>
      <c r="GC764" s="0" t="n">
        <f aca="false">GB764*100/FY764</f>
        <v>1166.01511922882</v>
      </c>
      <c r="GD764" s="0" t="n">
        <f aca="false">GC764*100/1338.45</f>
        <v>87.1168231333872</v>
      </c>
    </row>
    <row r="765" customFormat="false" ht="15" hidden="false" customHeight="false" outlineLevel="0" collapsed="false">
      <c r="FV765" s="35" t="n">
        <f aca="false">FV777-1</f>
        <v>2006</v>
      </c>
      <c r="FW765" s="144" t="n">
        <v>86.1504</v>
      </c>
      <c r="FX765" s="144" t="n">
        <f aca="false">FW765*100/204.803696158069</f>
        <v>42.064865828158</v>
      </c>
      <c r="FY765" s="144" t="n">
        <v>15.4138915318744</v>
      </c>
      <c r="FZ765" s="144" t="n">
        <v>14.0856103442318</v>
      </c>
      <c r="GB765" s="35" t="n">
        <v>180.98</v>
      </c>
      <c r="GC765" s="0" t="n">
        <f aca="false">GB765*100/FY765</f>
        <v>1174.13567901235</v>
      </c>
      <c r="GD765" s="0" t="n">
        <f aca="false">GC765*100/1338.45</f>
        <v>87.7235368532516</v>
      </c>
      <c r="GE765" s="0" t="n">
        <f aca="false">AVERAGE(GD764:GD766)</f>
        <v>87.4343232704973</v>
      </c>
    </row>
    <row r="766" customFormat="false" ht="15" hidden="false" customHeight="false" outlineLevel="0" collapsed="false">
      <c r="FV766" s="57" t="n">
        <f aca="false">FV778-1</f>
        <v>2006</v>
      </c>
      <c r="FW766" s="143" t="n">
        <v>86.9252</v>
      </c>
      <c r="FX766" s="143" t="n">
        <f aca="false">FW766*100/204.803696158069</f>
        <v>42.4431793129898</v>
      </c>
      <c r="FY766" s="143" t="n">
        <v>15.588010439459</v>
      </c>
      <c r="FZ766" s="143" t="n">
        <v>14.2022379702228</v>
      </c>
      <c r="GB766" s="57" t="n">
        <v>182.48</v>
      </c>
      <c r="GC766" s="0" t="n">
        <f aca="false">GB766*100/FY766</f>
        <v>1170.64330120075</v>
      </c>
      <c r="GD766" s="0" t="n">
        <f aca="false">GC766*100/1338.45</f>
        <v>87.4626098248532</v>
      </c>
    </row>
    <row r="767" customFormat="false" ht="15" hidden="false" customHeight="false" outlineLevel="0" collapsed="false">
      <c r="FV767" s="12" t="n">
        <f aca="false">FV779-1</f>
        <v>2006</v>
      </c>
      <c r="FW767" s="141" t="n">
        <v>87.6692</v>
      </c>
      <c r="FX767" s="141" t="n">
        <f aca="false">FW767*100/204.803696158069</f>
        <v>42.8064540067364</v>
      </c>
      <c r="FY767" s="141" t="n">
        <v>15.7642165880189</v>
      </c>
      <c r="FZ767" s="141" t="n">
        <v>14.5390436086683</v>
      </c>
      <c r="GB767" s="12" t="n">
        <v>186.81</v>
      </c>
      <c r="GC767" s="0" t="n">
        <f aca="false">GB767*100/FY767</f>
        <v>1185.02558599695</v>
      </c>
      <c r="GD767" s="0" t="n">
        <f aca="false">GC767*100/1338.45</f>
        <v>88.537157607453</v>
      </c>
    </row>
    <row r="768" customFormat="false" ht="15" hidden="false" customHeight="false" outlineLevel="0" collapsed="false">
      <c r="FV768" s="35" t="n">
        <f aca="false">FV780-1</f>
        <v>2006</v>
      </c>
      <c r="FW768" s="144" t="n">
        <v>88.2896</v>
      </c>
      <c r="FX768" s="144" t="n">
        <f aca="false">FW768*100/204.803696158069</f>
        <v>43.1093782271671</v>
      </c>
      <c r="FY768" s="144" t="n">
        <v>15.9423025074144</v>
      </c>
      <c r="FZ768" s="144" t="n">
        <v>14.605052531998</v>
      </c>
      <c r="GB768" s="35" t="n">
        <v>187.66</v>
      </c>
      <c r="GC768" s="0" t="n">
        <f aca="false">GB768*100/FY768</f>
        <v>1177.11980382209</v>
      </c>
      <c r="GD768" s="0" t="n">
        <f aca="false">GC768*100/1338.45</f>
        <v>87.9464906288682</v>
      </c>
      <c r="GE768" s="0" t="n">
        <f aca="false">AVERAGE(GD767:GD769)</f>
        <v>88.3641330006788</v>
      </c>
    </row>
    <row r="769" customFormat="false" ht="15" hidden="false" customHeight="false" outlineLevel="0" collapsed="false">
      <c r="FV769" s="57" t="n">
        <f aca="false">FV781-1</f>
        <v>2006</v>
      </c>
      <c r="FW769" s="143" t="n">
        <v>89.1559</v>
      </c>
      <c r="FX769" s="143" t="n">
        <f aca="false">FW769*100/204.803696158069</f>
        <v>43.5323686400605</v>
      </c>
      <c r="FY769" s="143" t="n">
        <v>16.1224795844637</v>
      </c>
      <c r="FZ769" s="143" t="n">
        <v>14.8820765040316</v>
      </c>
      <c r="GB769" s="57" t="n">
        <v>191.21</v>
      </c>
      <c r="GC769" s="0" t="n">
        <f aca="false">GB769*100/FY769</f>
        <v>1185.98382462371</v>
      </c>
      <c r="GD769" s="0" t="n">
        <f aca="false">GC769*100/1338.45</f>
        <v>88.6087507657151</v>
      </c>
    </row>
    <row r="770" customFormat="false" ht="15" hidden="false" customHeight="false" outlineLevel="0" collapsed="false">
      <c r="FV770" s="12" t="n">
        <f aca="false">FV782-1</f>
        <v>2007</v>
      </c>
      <c r="FW770" s="141" t="n">
        <v>90.1761</v>
      </c>
      <c r="FX770" s="141" t="n">
        <f aca="false">FW770*100/204.803696158069</f>
        <v>44.0305041811362</v>
      </c>
      <c r="FY770" s="141" t="n">
        <v>16.3045276567584</v>
      </c>
      <c r="FZ770" s="141" t="n">
        <v>15.0687162899425</v>
      </c>
      <c r="GB770" s="12" t="n">
        <v>193.61</v>
      </c>
      <c r="GC770" s="0" t="n">
        <f aca="false">GB770*100/FY770</f>
        <v>1187.4615694233</v>
      </c>
      <c r="GD770" s="0" t="n">
        <f aca="false">GC770*100/1338.45</f>
        <v>88.7191579381601</v>
      </c>
    </row>
    <row r="771" customFormat="false" ht="15" hidden="false" customHeight="false" outlineLevel="0" collapsed="false">
      <c r="FV771" s="35" t="n">
        <f aca="false">FV783-1</f>
        <v>2007</v>
      </c>
      <c r="FW771" s="144" t="n">
        <v>90.4483</v>
      </c>
      <c r="FX771" s="144" t="n">
        <f aca="false">FW771*100/204.803696158069</f>
        <v>44.1634119387139</v>
      </c>
      <c r="FY771" s="144" t="n">
        <v>16.488894466056</v>
      </c>
      <c r="FZ771" s="144" t="n">
        <v>15.3758979776213</v>
      </c>
      <c r="GB771" s="35" t="n">
        <v>197.56</v>
      </c>
      <c r="GC771" s="0" t="n">
        <f aca="false">GB771*100/FY771</f>
        <v>1198.1397564688</v>
      </c>
      <c r="GD771" s="0" t="n">
        <f aca="false">GC771*100/1338.45</f>
        <v>89.5169603996261</v>
      </c>
      <c r="GE771" s="0" t="n">
        <f aca="false">AVERAGE(GD770:GD772)</f>
        <v>89.5345948245946</v>
      </c>
    </row>
    <row r="772" customFormat="false" ht="15" hidden="false" customHeight="false" outlineLevel="0" collapsed="false">
      <c r="FV772" s="57" t="n">
        <f aca="false">FV784-1</f>
        <v>2007</v>
      </c>
      <c r="FW772" s="143" t="n">
        <v>91.1415</v>
      </c>
      <c r="FX772" s="143" t="n">
        <f aca="false">FW772*100/204.803696158069</f>
        <v>44.5018823926187</v>
      </c>
      <c r="FY772" s="143" t="n">
        <v>16.6751269035533</v>
      </c>
      <c r="FZ772" s="143" t="n">
        <v>15.6973133953983</v>
      </c>
      <c r="GB772" s="57" t="n">
        <v>201.69</v>
      </c>
      <c r="GC772" s="0" t="n">
        <f aca="false">GB772*100/FY772</f>
        <v>1209.52602739726</v>
      </c>
      <c r="GD772" s="0" t="n">
        <f aca="false">GC772*100/1338.45</f>
        <v>90.3676661359976</v>
      </c>
    </row>
    <row r="773" customFormat="false" ht="15" hidden="false" customHeight="false" outlineLevel="0" collapsed="false">
      <c r="FV773" s="12" t="n">
        <f aca="false">FV785-1</f>
        <v>2007</v>
      </c>
      <c r="FW773" s="141" t="n">
        <v>91.8198</v>
      </c>
      <c r="FX773" s="141" t="n">
        <f aca="false">FW773*100/204.803696158069</f>
        <v>44.8330775871998</v>
      </c>
      <c r="FY773" s="141" t="n">
        <v>16.8636901621344</v>
      </c>
      <c r="FZ773" s="141" t="n">
        <v>16.1498570517037</v>
      </c>
      <c r="GB773" s="12" t="n">
        <v>207.5</v>
      </c>
      <c r="GC773" s="0" t="n">
        <f aca="false">GB773*100/FY773</f>
        <v>1230.45429561982</v>
      </c>
      <c r="GD773" s="0" t="n">
        <f aca="false">GC773*100/1338.45</f>
        <v>91.9312858619912</v>
      </c>
    </row>
    <row r="774" customFormat="false" ht="15" hidden="false" customHeight="false" outlineLevel="0" collapsed="false">
      <c r="FV774" s="35" t="n">
        <f aca="false">FV786-1</f>
        <v>2007</v>
      </c>
      <c r="FW774" s="144" t="n">
        <v>92.2031</v>
      </c>
      <c r="FX774" s="144" t="n">
        <f aca="false">FW774*100/204.803696158069</f>
        <v>45.0202324126206</v>
      </c>
      <c r="FY774" s="144" t="n">
        <v>17.0541070604522</v>
      </c>
      <c r="FZ774" s="144" t="n">
        <v>16.2804515253534</v>
      </c>
      <c r="GB774" s="35" t="n">
        <v>209.18</v>
      </c>
      <c r="GC774" s="0" t="n">
        <f aca="false">GB774*100/FY774</f>
        <v>1226.56671063758</v>
      </c>
      <c r="GD774" s="0" t="n">
        <f aca="false">GC774*100/1338.45</f>
        <v>91.6408316065285</v>
      </c>
      <c r="GE774" s="0" t="n">
        <f aca="false">AVERAGE(GD773:GD775)</f>
        <v>91.5233238077157</v>
      </c>
    </row>
    <row r="775" customFormat="false" ht="15" hidden="false" customHeight="false" outlineLevel="0" collapsed="false">
      <c r="FV775" s="57" t="n">
        <f aca="false">FV787-1</f>
        <v>2007</v>
      </c>
      <c r="FW775" s="143" t="n">
        <v>92.6105</v>
      </c>
      <c r="FX775" s="143" t="n">
        <f aca="false">FW775*100/204.803696158069</f>
        <v>45.2191546037932</v>
      </c>
      <c r="FY775" s="143" t="n">
        <v>17.2468608263209</v>
      </c>
      <c r="FZ775" s="143" t="n">
        <v>16.3484175865716</v>
      </c>
      <c r="GB775" s="57" t="n">
        <v>210.06</v>
      </c>
      <c r="GC775" s="0" t="n">
        <f aca="false">GB775*100/FY775</f>
        <v>1217.96077625571</v>
      </c>
      <c r="GD775" s="0" t="n">
        <f aca="false">GC775*100/1338.45</f>
        <v>90.9978539546274</v>
      </c>
    </row>
    <row r="776" customFormat="false" ht="15" hidden="false" customHeight="false" outlineLevel="0" collapsed="false">
      <c r="FV776" s="12" t="n">
        <f aca="false">FV788-1</f>
        <v>2007</v>
      </c>
      <c r="FW776" s="141" t="n">
        <v>93.0702</v>
      </c>
      <c r="FX776" s="141" t="n">
        <f aca="false">FW776*100/204.803696158069</f>
        <v>45.4436134434643</v>
      </c>
      <c r="FY776" s="141" t="n">
        <v>17.4417061191983</v>
      </c>
      <c r="FZ776" s="141" t="n">
        <v>16.872663658246</v>
      </c>
      <c r="GB776" s="12" t="n">
        <v>216.79</v>
      </c>
      <c r="GC776" s="0" t="n">
        <f aca="false">GB776*100/FY776</f>
        <v>1242.94033231862</v>
      </c>
      <c r="GD776" s="0" t="n">
        <f aca="false">GC776*100/1338.45</f>
        <v>92.8641587148281</v>
      </c>
    </row>
    <row r="777" customFormat="false" ht="15" hidden="false" customHeight="false" outlineLevel="0" collapsed="false">
      <c r="FV777" s="35" t="n">
        <f aca="false">FV789-1</f>
        <v>2007</v>
      </c>
      <c r="FW777" s="144" t="n">
        <v>93.6166</v>
      </c>
      <c r="FX777" s="144" t="n">
        <f aca="false">FW777*100/204.803696158069</f>
        <v>45.7104055034954</v>
      </c>
      <c r="FY777" s="144" t="n">
        <v>17.6388992467746</v>
      </c>
      <c r="FZ777" s="144" t="n">
        <v>17.2718308266836</v>
      </c>
      <c r="GB777" s="35" t="n">
        <v>221.92</v>
      </c>
      <c r="GC777" s="0" t="n">
        <f aca="false">GB777*100/FY777</f>
        <v>1258.12839506173</v>
      </c>
      <c r="GD777" s="0" t="n">
        <f aca="false">GC777*100/1338.45</f>
        <v>93.998908817044</v>
      </c>
      <c r="GE777" s="0" t="n">
        <f aca="false">AVERAGE(GD776:GD778)</f>
        <v>93.350198787192</v>
      </c>
    </row>
    <row r="778" customFormat="false" ht="15" hidden="false" customHeight="false" outlineLevel="0" collapsed="false">
      <c r="FV778" s="57" t="n">
        <f aca="false">FV790-1</f>
        <v>2007</v>
      </c>
      <c r="FW778" s="143" t="n">
        <v>94.3669</v>
      </c>
      <c r="FX778" s="143" t="n">
        <f aca="false">FW778*100/204.803696158069</f>
        <v>46.0767563136004</v>
      </c>
      <c r="FY778" s="143" t="n">
        <v>17.83818028237</v>
      </c>
      <c r="FZ778" s="143" t="n">
        <v>17.3164891548662</v>
      </c>
      <c r="GB778" s="57" t="n">
        <v>222.49</v>
      </c>
      <c r="GC778" s="0" t="n">
        <f aca="false">GB778*100/FY778</f>
        <v>1247.26847962117</v>
      </c>
      <c r="GD778" s="0" t="n">
        <f aca="false">GC778*100/1338.45</f>
        <v>93.1875288297039</v>
      </c>
    </row>
    <row r="779" customFormat="false" ht="15" hidden="false" customHeight="false" outlineLevel="0" collapsed="false">
      <c r="FV779" s="12" t="n">
        <f aca="false">FV791-1</f>
        <v>2007</v>
      </c>
      <c r="FW779" s="141" t="n">
        <v>95.0112</v>
      </c>
      <c r="FX779" s="141" t="n">
        <f aca="false">FW779*100/204.803696158069</f>
        <v>46.3913502452952</v>
      </c>
      <c r="FY779" s="141" t="n">
        <v>18.0398138967279</v>
      </c>
      <c r="FZ779" s="141" t="n">
        <v>17.9615440107479</v>
      </c>
      <c r="GB779" s="12" t="n">
        <v>230.78</v>
      </c>
      <c r="GC779" s="0" t="n">
        <f aca="false">GB779*100/FY779</f>
        <v>1279.28148993743</v>
      </c>
      <c r="GD779" s="0" t="n">
        <f aca="false">GC779*100/1338.45</f>
        <v>95.5793260814695</v>
      </c>
    </row>
    <row r="780" customFormat="false" ht="15" hidden="false" customHeight="false" outlineLevel="0" collapsed="false">
      <c r="FV780" s="35" t="n">
        <f aca="false">FV792-1</f>
        <v>2007</v>
      </c>
      <c r="FW780" s="144" t="n">
        <v>95.8219</v>
      </c>
      <c r="FX780" s="144" t="n">
        <f aca="false">FW780*100/204.803696158069</f>
        <v>46.7871927106452</v>
      </c>
      <c r="FY780" s="144" t="n">
        <v>18.2435246748839</v>
      </c>
      <c r="FZ780" s="144" t="n">
        <v>17.9723082691346</v>
      </c>
      <c r="GB780" s="35" t="n">
        <v>230.92</v>
      </c>
      <c r="GC780" s="0" t="n">
        <f aca="false">GB780*100/FY780</f>
        <v>1265.7641772366</v>
      </c>
      <c r="GD780" s="0" t="n">
        <f aca="false">GC780*100/1338.45</f>
        <v>94.5694032079344</v>
      </c>
      <c r="GE780" s="0" t="n">
        <f aca="false">AVERAGE(GD779:GD781)</f>
        <v>94.8963399883441</v>
      </c>
    </row>
    <row r="781" customFormat="false" ht="15" hidden="false" customHeight="false" outlineLevel="0" collapsed="false">
      <c r="FV781" s="57" t="n">
        <f aca="false">FV793-1</f>
        <v>2007</v>
      </c>
      <c r="FW781" s="143" t="n">
        <v>96.7107</v>
      </c>
      <c r="FX781" s="143" t="n">
        <f aca="false">FW781*100/204.803696158069</f>
        <v>47.2211692533898</v>
      </c>
      <c r="FY781" s="143" t="n">
        <v>18.4498736310025</v>
      </c>
      <c r="FZ781" s="143" t="n">
        <v>18.1698902350584</v>
      </c>
      <c r="GB781" s="57" t="n">
        <v>233.46</v>
      </c>
      <c r="GC781" s="0" t="n">
        <f aca="false">GB781*100/FY781</f>
        <v>1265.37452054795</v>
      </c>
      <c r="GD781" s="0" t="n">
        <f aca="false">GC781*100/1338.45</f>
        <v>94.5402906756283</v>
      </c>
    </row>
    <row r="782" customFormat="false" ht="15" hidden="false" customHeight="false" outlineLevel="0" collapsed="false">
      <c r="FV782" s="12" t="n">
        <f aca="false">FV794-1</f>
        <v>2008</v>
      </c>
      <c r="FW782" s="141" t="n">
        <v>97.611</v>
      </c>
      <c r="FX782" s="141" t="n">
        <f aca="false">FW782*100/204.803696158069</f>
        <v>47.6607609291695</v>
      </c>
      <c r="FY782" s="141" t="n">
        <v>18.6582941529141</v>
      </c>
      <c r="FZ782" s="141" t="n">
        <v>18.2393686300996</v>
      </c>
      <c r="GB782" s="12" t="n">
        <v>234.35</v>
      </c>
      <c r="GC782" s="0" t="n">
        <f aca="false">GB782*100/FY782</f>
        <v>1256.00978352782</v>
      </c>
      <c r="GD782" s="0" t="n">
        <f aca="false">GC782*100/1338.45</f>
        <v>93.8406203838633</v>
      </c>
    </row>
    <row r="783" customFormat="false" ht="15" hidden="false" customHeight="false" outlineLevel="0" collapsed="false">
      <c r="FV783" s="35" t="n">
        <f aca="false">FV795-1</f>
        <v>2008</v>
      </c>
      <c r="FW783" s="144" t="n">
        <v>98.0667</v>
      </c>
      <c r="FX783" s="144" t="n">
        <f aca="false">FW783*100/204.803696158069</f>
        <v>47.8832666790893</v>
      </c>
      <c r="FY783" s="144" t="n">
        <v>18.8690685132591</v>
      </c>
      <c r="FZ783" s="144" t="n">
        <v>18.9573713527338</v>
      </c>
      <c r="GB783" s="35" t="n">
        <v>243.58</v>
      </c>
      <c r="GC783" s="0" t="n">
        <f aca="false">GB783*100/FY783</f>
        <v>1290.8957314392</v>
      </c>
      <c r="GD783" s="0" t="n">
        <f aca="false">GC783*100/1338.45</f>
        <v>96.447064248885</v>
      </c>
      <c r="GE783" s="0" t="n">
        <f aca="false">AVERAGE(GD782:GD784)</f>
        <v>96.1066573437421</v>
      </c>
    </row>
    <row r="784" customFormat="false" ht="15" hidden="false" customHeight="false" outlineLevel="0" collapsed="false">
      <c r="FV784" s="57" t="n">
        <f aca="false">FV796-1</f>
        <v>2008</v>
      </c>
      <c r="FW784" s="143" t="n">
        <v>99.1763</v>
      </c>
      <c r="FX784" s="143" t="n">
        <f aca="false">FW784*100/204.803696158069</f>
        <v>48.4250537761072</v>
      </c>
      <c r="FY784" s="143" t="n">
        <v>19.0821957595121</v>
      </c>
      <c r="FZ784" s="143" t="n">
        <v>19.4871329948212</v>
      </c>
      <c r="GB784" s="57" t="n">
        <v>250.38</v>
      </c>
      <c r="GC784" s="0" t="n">
        <f aca="false">GB784*100/FY784</f>
        <v>1312.11315068493</v>
      </c>
      <c r="GD784" s="0" t="n">
        <f aca="false">GC784*100/1338.45</f>
        <v>98.032287398478</v>
      </c>
    </row>
    <row r="785" customFormat="false" ht="15" hidden="false" customHeight="false" outlineLevel="0" collapsed="false">
      <c r="FV785" s="12" t="n">
        <f aca="false">FV797-1</f>
        <v>2008</v>
      </c>
      <c r="FW785" s="141" t="n">
        <v>100</v>
      </c>
      <c r="FX785" s="141" t="n">
        <f aca="false">FW785*100/204.803696158069</f>
        <v>48.827243783149</v>
      </c>
      <c r="FY785" s="141" t="n">
        <v>19.2979879571156</v>
      </c>
      <c r="FZ785" s="141" t="n">
        <v>20.7822245121188</v>
      </c>
      <c r="GB785" s="12" t="n">
        <v>267.02</v>
      </c>
      <c r="GC785" s="0" t="n">
        <f aca="false">GB785*100/FY785</f>
        <v>1383.66756468797</v>
      </c>
      <c r="GD785" s="0" t="n">
        <f aca="false">GC785*100/1338.45</f>
        <v>103.378352922259</v>
      </c>
    </row>
    <row r="786" customFormat="false" ht="15" hidden="false" customHeight="false" outlineLevel="0" collapsed="false">
      <c r="FV786" s="35" t="n">
        <f aca="false">FV798-1</f>
        <v>2008</v>
      </c>
      <c r="FW786" s="144" t="n">
        <v>100.56</v>
      </c>
      <c r="FX786" s="144" t="n">
        <f aca="false">FW786*100/204.803696158069</f>
        <v>49.1006763483346</v>
      </c>
      <c r="FY786" s="144" t="n">
        <v>19.5161396791867</v>
      </c>
      <c r="FZ786" s="144" t="n">
        <v>21.2030091581428</v>
      </c>
      <c r="GB786" s="35" t="n">
        <v>272.43</v>
      </c>
      <c r="GC786" s="0" t="n">
        <f aca="false">GB786*100/FY786</f>
        <v>1395.92155251142</v>
      </c>
      <c r="GD786" s="0" t="n">
        <f aca="false">GC786*100/1338.45</f>
        <v>104.293888640698</v>
      </c>
      <c r="GE786" s="0" t="n">
        <f aca="false">AVERAGE(GD785:GD787)</f>
        <v>103.841318175393</v>
      </c>
    </row>
    <row r="787" customFormat="false" ht="15" hidden="false" customHeight="false" outlineLevel="0" collapsed="false">
      <c r="FV787" s="57" t="n">
        <f aca="false">FV799-1</f>
        <v>2008</v>
      </c>
      <c r="FW787" s="143" t="n">
        <v>101.2</v>
      </c>
      <c r="FX787" s="143" t="n">
        <f aca="false">FW787*100/204.803696158069</f>
        <v>49.4131707085467</v>
      </c>
      <c r="FY787" s="143" t="n">
        <v>19.7366444700345</v>
      </c>
      <c r="FZ787" s="143" t="n">
        <v>21.3516626768545</v>
      </c>
      <c r="GB787" s="57" t="n">
        <v>274.34</v>
      </c>
      <c r="GC787" s="0" t="n">
        <f aca="false">GB787*100/FY787</f>
        <v>1390.00325215627</v>
      </c>
      <c r="GD787" s="0" t="n">
        <f aca="false">GC787*100/1338.45</f>
        <v>103.851712963224</v>
      </c>
    </row>
    <row r="788" customFormat="false" ht="15" hidden="false" customHeight="false" outlineLevel="0" collapsed="false">
      <c r="FV788" s="12" t="n">
        <f aca="false">FV800-1</f>
        <v>2008</v>
      </c>
      <c r="FW788" s="141" t="n">
        <v>101.57</v>
      </c>
      <c r="FX788" s="141" t="n">
        <f aca="false">FW788*100/204.803696158069</f>
        <v>49.5938315105444</v>
      </c>
      <c r="FY788" s="141" t="n">
        <v>19.9594936708861</v>
      </c>
      <c r="FZ788" s="141" t="n">
        <v>21.3516626768545</v>
      </c>
      <c r="GB788" s="12" t="n">
        <v>284.15</v>
      </c>
      <c r="GC788" s="0" t="n">
        <f aca="false">GB788*100/FY788</f>
        <v>1423.6333079655</v>
      </c>
      <c r="GD788" s="0" t="n">
        <f aca="false">GC788*100/1338.45</f>
        <v>106.364325000224</v>
      </c>
    </row>
    <row r="789" customFormat="false" ht="15" hidden="false" customHeight="false" outlineLevel="0" collapsed="false">
      <c r="FV789" s="35" t="n">
        <f aca="false">FV801-1</f>
        <v>2008</v>
      </c>
      <c r="FW789" s="144" t="n">
        <v>102.05</v>
      </c>
      <c r="FX789" s="144" t="n">
        <f aca="false">FW789*100/204.803696158069</f>
        <v>49.8282022807035</v>
      </c>
      <c r="FY789" s="144" t="n">
        <v>20.1850208233768</v>
      </c>
      <c r="FZ789" s="144" t="n">
        <v>21.3516642256979</v>
      </c>
      <c r="GB789" s="35" t="n">
        <v>289.27</v>
      </c>
      <c r="GC789" s="0" t="n">
        <f aca="false">GB789*100/FY789</f>
        <v>1433.09240317944</v>
      </c>
      <c r="GD789" s="0" t="n">
        <f aca="false">GC789*100/1338.45</f>
        <v>107.071045102875</v>
      </c>
      <c r="GE789" s="0" t="n">
        <f aca="false">AVERAGE(GD788:GD790)</f>
        <v>107.197750672215</v>
      </c>
    </row>
    <row r="790" customFormat="false" ht="15" hidden="false" customHeight="false" outlineLevel="0" collapsed="false">
      <c r="FV790" s="57" t="n">
        <f aca="false">FV802-1</f>
        <v>2008</v>
      </c>
      <c r="FW790" s="143" t="n">
        <v>102.57</v>
      </c>
      <c r="FX790" s="143" t="n">
        <f aca="false">FW790*100/204.803696158069</f>
        <v>50.0821039483759</v>
      </c>
      <c r="FY790" s="143" t="n">
        <v>20.4132359794936</v>
      </c>
      <c r="FZ790" s="143" t="n">
        <v>21.3516642256979</v>
      </c>
      <c r="GB790" s="57" t="n">
        <v>295.51</v>
      </c>
      <c r="GC790" s="0" t="n">
        <f aca="false">GB790*100/FY790</f>
        <v>1447.63917047184</v>
      </c>
      <c r="GD790" s="0" t="n">
        <f aca="false">GC790*100/1338.45</f>
        <v>108.157881913545</v>
      </c>
    </row>
    <row r="791" customFormat="false" ht="15" hidden="false" customHeight="false" outlineLevel="0" collapsed="false">
      <c r="FV791" s="12" t="n">
        <f aca="false">FV803-1</f>
        <v>2008</v>
      </c>
      <c r="FW791" s="141" t="n">
        <v>103.01</v>
      </c>
      <c r="FX791" s="141" t="n">
        <f aca="false">FW791*100/204.803696158069</f>
        <v>50.2969438210217</v>
      </c>
      <c r="FY791" s="141" t="n">
        <v>20.6437873127815</v>
      </c>
      <c r="FZ791" s="141" t="n">
        <v>21.3516626768545</v>
      </c>
      <c r="GB791" s="12" t="n">
        <v>300.42</v>
      </c>
      <c r="GC791" s="0" t="n">
        <f aca="false">GB791*100/FY791</f>
        <v>1455.25622526636</v>
      </c>
      <c r="GD791" s="0" t="n">
        <f aca="false">GC791*100/1338.45</f>
        <v>108.726977120278</v>
      </c>
    </row>
    <row r="792" customFormat="false" ht="15" hidden="false" customHeight="false" outlineLevel="0" collapsed="false">
      <c r="FV792" s="35" t="n">
        <f aca="false">FV804-1</f>
        <v>2008</v>
      </c>
      <c r="FW792" s="144" t="n">
        <v>103.36</v>
      </c>
      <c r="FX792" s="144" t="n">
        <f aca="false">FW792*100/204.803696158069</f>
        <v>50.4678391742628</v>
      </c>
      <c r="FY792" s="144" t="n">
        <v>20.8770257387989</v>
      </c>
      <c r="FZ792" s="144" t="n">
        <v>21.3516626768545</v>
      </c>
      <c r="GB792" s="35" t="n">
        <v>296.29</v>
      </c>
      <c r="GC792" s="0" t="n">
        <f aca="false">GB792*100/FY792</f>
        <v>1419.21557077625</v>
      </c>
      <c r="GD792" s="0" t="n">
        <f aca="false">GC792*100/1338.45</f>
        <v>106.034261330364</v>
      </c>
      <c r="GE792" s="0" t="n">
        <f aca="false">AVERAGE(GD791:GD793)</f>
        <v>106.985108080011</v>
      </c>
    </row>
    <row r="793" customFormat="false" ht="15" hidden="false" customHeight="false" outlineLevel="0" collapsed="false">
      <c r="FV793" s="57" t="n">
        <f aca="false">FV805-1</f>
        <v>2008</v>
      </c>
      <c r="FW793" s="143" t="n">
        <v>103.71</v>
      </c>
      <c r="FX793" s="143" t="n">
        <f aca="false">FW793*100/204.803696158069</f>
        <v>50.6387345275038</v>
      </c>
      <c r="FY793" s="143" t="n">
        <v>21.1129559209469</v>
      </c>
      <c r="FZ793" s="143" t="n">
        <v>21.3516626768545</v>
      </c>
      <c r="GB793" s="57" t="n">
        <v>300.09</v>
      </c>
      <c r="GC793" s="0" t="n">
        <f aca="false">GB793*100/FY793</f>
        <v>1421.3547412481</v>
      </c>
      <c r="GD793" s="0" t="n">
        <f aca="false">GC793*100/1338.45</f>
        <v>106.194085789391</v>
      </c>
    </row>
    <row r="794" customFormat="false" ht="15" hidden="false" customHeight="false" outlineLevel="0" collapsed="false">
      <c r="FV794" s="12" t="n">
        <f aca="false">FV806-1</f>
        <v>2009</v>
      </c>
      <c r="FW794" s="141" t="n">
        <v>104.26</v>
      </c>
      <c r="FX794" s="141" t="n">
        <f aca="false">FW794*100/204.803696158069</f>
        <v>50.9072843683111</v>
      </c>
      <c r="FY794" s="141" t="n">
        <v>21.3515806958311</v>
      </c>
      <c r="FZ794" s="141" t="n">
        <v>21.3516626768545</v>
      </c>
      <c r="GB794" s="12" t="n">
        <v>296.56</v>
      </c>
      <c r="GC794" s="0" t="n">
        <f aca="false">GB794*100/FY794</f>
        <v>1388.93697953662</v>
      </c>
      <c r="GD794" s="0" t="n">
        <f aca="false">GC794*100/1338.45</f>
        <v>103.772048230163</v>
      </c>
    </row>
    <row r="795" customFormat="false" ht="15" hidden="false" customHeight="false" outlineLevel="0" collapsed="false">
      <c r="FV795" s="35" t="n">
        <f aca="false">FV807-1</f>
        <v>2009</v>
      </c>
      <c r="FW795" s="144" t="n">
        <v>104.71</v>
      </c>
      <c r="FX795" s="144" t="n">
        <f aca="false">FW795*100/204.803696158069</f>
        <v>51.1270069653353</v>
      </c>
      <c r="FY795" s="144" t="n">
        <v>21.3515806958311</v>
      </c>
      <c r="FZ795" s="144" t="n">
        <v>21.3516626768545</v>
      </c>
      <c r="GB795" s="35" t="n">
        <v>294.75</v>
      </c>
      <c r="GC795" s="0" t="n">
        <f aca="false">GB795*100/FY795</f>
        <v>1380.45985540335</v>
      </c>
      <c r="GD795" s="0" t="n">
        <f aca="false">GC795*100/1338.45</f>
        <v>103.138694415432</v>
      </c>
      <c r="GE795" s="0" t="n">
        <f aca="false">AVERAGE(GD794:GD796)</f>
        <v>100.981731864077</v>
      </c>
    </row>
    <row r="796" customFormat="false" ht="15" hidden="false" customHeight="false" outlineLevel="0" collapsed="false">
      <c r="FV796" s="57" t="n">
        <f aca="false">FV808-1</f>
        <v>2009</v>
      </c>
      <c r="FW796" s="143" t="n">
        <v>105.38</v>
      </c>
      <c r="FX796" s="143" t="n">
        <f aca="false">FW796*100/204.803696158069</f>
        <v>51.4541494986824</v>
      </c>
      <c r="FY796" s="143" t="n">
        <v>23.8475499092559</v>
      </c>
      <c r="FZ796" s="143" t="n">
        <v>23.8476720437788</v>
      </c>
      <c r="GB796" s="57" t="n">
        <v>306.53</v>
      </c>
      <c r="GC796" s="0" t="n">
        <f aca="false">GB796*100/FY796</f>
        <v>1285.37313546423</v>
      </c>
      <c r="GD796" s="0" t="n">
        <f aca="false">GC796*100/1338.45</f>
        <v>96.0344529466346</v>
      </c>
    </row>
    <row r="797" customFormat="false" ht="15" hidden="false" customHeight="false" outlineLevel="0" collapsed="false">
      <c r="FV797" s="12" t="n">
        <f aca="false">FV809-1</f>
        <v>2009</v>
      </c>
      <c r="FW797" s="141" t="n">
        <v>105.73</v>
      </c>
      <c r="FX797" s="141" t="n">
        <f aca="false">FW797*100/204.803696158069</f>
        <v>51.6250448519234</v>
      </c>
      <c r="FY797" s="141" t="n">
        <v>23.8475499092559</v>
      </c>
      <c r="FZ797" s="141" t="n">
        <v>23.8476720437788</v>
      </c>
      <c r="GB797" s="12" t="n">
        <v>312.18</v>
      </c>
      <c r="GC797" s="0" t="n">
        <f aca="false">GB797*100/FY797</f>
        <v>1309.06529680365</v>
      </c>
      <c r="GD797" s="0" t="n">
        <f aca="false">GC797*100/1338.45</f>
        <v>97.8045722144012</v>
      </c>
    </row>
    <row r="798" customFormat="false" ht="15" hidden="false" customHeight="false" outlineLevel="0" collapsed="false">
      <c r="FV798" s="35" t="n">
        <f aca="false">FV810-1</f>
        <v>2009</v>
      </c>
      <c r="FW798" s="144" t="n">
        <v>106.08</v>
      </c>
      <c r="FX798" s="144" t="n">
        <f aca="false">FW798*100/204.803696158069</f>
        <v>51.7959402051644</v>
      </c>
      <c r="FY798" s="144" t="n">
        <v>23.8475499092559</v>
      </c>
      <c r="FZ798" s="144" t="n">
        <v>23.8476720437788</v>
      </c>
      <c r="GB798" s="35" t="n">
        <v>308.43</v>
      </c>
      <c r="GC798" s="0" t="n">
        <f aca="false">GB798*100/FY798</f>
        <v>1293.3404109589</v>
      </c>
      <c r="GD798" s="0" t="n">
        <f aca="false">GC798*100/1338.45</f>
        <v>96.6297142933172</v>
      </c>
      <c r="GE798" s="0" t="n">
        <f aca="false">AVERAGE(GD797:GD799)</f>
        <v>97.9998597088392</v>
      </c>
    </row>
    <row r="799" customFormat="false" ht="15" hidden="false" customHeight="false" outlineLevel="0" collapsed="false">
      <c r="FV799" s="57" t="n">
        <f aca="false">FV811-1</f>
        <v>2009</v>
      </c>
      <c r="FW799" s="143" t="n">
        <v>106.53</v>
      </c>
      <c r="FX799" s="143" t="n">
        <f aca="false">FW799*100/204.803696158069</f>
        <v>52.0156628021886</v>
      </c>
      <c r="FY799" s="143" t="n">
        <v>23.8475499092559</v>
      </c>
      <c r="FZ799" s="143" t="n">
        <v>23.8476720437788</v>
      </c>
      <c r="GB799" s="57" t="n">
        <v>317.8</v>
      </c>
      <c r="GC799" s="0" t="n">
        <f aca="false">GB799*100/FY799</f>
        <v>1332.63165905632</v>
      </c>
      <c r="GD799" s="0" t="n">
        <f aca="false">GC799*100/1338.45</f>
        <v>99.5652926187991</v>
      </c>
    </row>
    <row r="800" customFormat="false" ht="15" hidden="false" customHeight="false" outlineLevel="0" collapsed="false">
      <c r="FV800" s="12" t="n">
        <f aca="false">FV812-1</f>
        <v>2009</v>
      </c>
      <c r="FW800" s="141" t="n">
        <v>107.19</v>
      </c>
      <c r="FX800" s="141" t="n">
        <f aca="false">FW800*100/204.803696158069</f>
        <v>52.3379226111574</v>
      </c>
      <c r="FY800" s="141" t="n">
        <v>23.8475499092559</v>
      </c>
      <c r="FZ800" s="141" t="n">
        <v>23.8476720437788</v>
      </c>
      <c r="GB800" s="12" t="n">
        <v>320.42</v>
      </c>
      <c r="GC800" s="0" t="n">
        <f aca="false">GB800*100/FY800</f>
        <v>1343.61811263318</v>
      </c>
      <c r="GD800" s="0" t="n">
        <f aca="false">GC800*100/1338.45</f>
        <v>100.38612668633</v>
      </c>
    </row>
    <row r="801" customFormat="false" ht="15" hidden="false" customHeight="false" outlineLevel="0" collapsed="false">
      <c r="FV801" s="35" t="n">
        <f aca="false">FV813-1</f>
        <v>2009</v>
      </c>
      <c r="FW801" s="144" t="n">
        <v>108.08</v>
      </c>
      <c r="FX801" s="144" t="n">
        <f aca="false">FW801*100/204.803696158069</f>
        <v>52.7724850808274</v>
      </c>
      <c r="FY801" s="144" t="n">
        <v>23.8475499092559</v>
      </c>
      <c r="FZ801" s="144" t="n">
        <v>23.8476720437788</v>
      </c>
      <c r="GB801" s="35" t="n">
        <v>323.38</v>
      </c>
      <c r="GC801" s="0" t="n">
        <f aca="false">GB801*100/FY801</f>
        <v>1356.0302891933</v>
      </c>
      <c r="GD801" s="0" t="n">
        <f aca="false">GC801*100/1338.45</f>
        <v>101.313481205372</v>
      </c>
      <c r="GE801" s="0" t="n">
        <f aca="false">AVERAGE(GD800:GD802)</f>
        <v>97.836962797999</v>
      </c>
    </row>
    <row r="802" customFormat="false" ht="15" hidden="false" customHeight="false" outlineLevel="0" collapsed="false">
      <c r="FV802" s="57" t="n">
        <f aca="false">FV814-1</f>
        <v>2009</v>
      </c>
      <c r="FW802" s="143" t="n">
        <v>108.88</v>
      </c>
      <c r="FX802" s="143" t="n">
        <f aca="false">FW802*100/204.803696158069</f>
        <v>53.1631030310926</v>
      </c>
      <c r="FY802" s="143" t="n">
        <v>25.5979566657287</v>
      </c>
      <c r="FZ802" s="143" t="n">
        <v>25.5980911717922</v>
      </c>
      <c r="GB802" s="57" t="n">
        <v>314.56</v>
      </c>
      <c r="GC802" s="0" t="n">
        <f aca="false">GB802*100/FY802</f>
        <v>1228.84808388297</v>
      </c>
      <c r="GD802" s="0" t="n">
        <f aca="false">GC802*100/1338.45</f>
        <v>91.8112805022952</v>
      </c>
    </row>
    <row r="803" customFormat="false" ht="15" hidden="false" customHeight="false" outlineLevel="0" collapsed="false">
      <c r="FV803" s="12" t="n">
        <f aca="false">FV815-1</f>
        <v>2009</v>
      </c>
      <c r="FW803" s="141" t="n">
        <v>109.75</v>
      </c>
      <c r="FX803" s="141" t="n">
        <f aca="false">FW803*100/204.803696158069</f>
        <v>53.587900052006</v>
      </c>
      <c r="FY803" s="141" t="n">
        <v>25.5979566657287</v>
      </c>
      <c r="FZ803" s="141" t="n">
        <v>25.5981066602256</v>
      </c>
      <c r="GB803" s="12" t="n">
        <v>319.5</v>
      </c>
      <c r="GC803" s="0" t="n">
        <f aca="false">GB803*100/FY803</f>
        <v>1248.14649923896</v>
      </c>
      <c r="GD803" s="0" t="n">
        <f aca="false">GC803*100/1338.45</f>
        <v>93.2531285620654</v>
      </c>
    </row>
    <row r="804" customFormat="false" ht="15" hidden="false" customHeight="false" outlineLevel="0" collapsed="false">
      <c r="FV804" s="35" t="n">
        <f aca="false">FV816-1</f>
        <v>2009</v>
      </c>
      <c r="FW804" s="144" t="n">
        <v>110.66</v>
      </c>
      <c r="FX804" s="144" t="n">
        <f aca="false">FW804*100/204.803696158069</f>
        <v>54.0322279704326</v>
      </c>
      <c r="FY804" s="144" t="n">
        <v>25.5979566657287</v>
      </c>
      <c r="FZ804" s="144" t="n">
        <v>25.5980911717922</v>
      </c>
      <c r="GB804" s="35" t="n">
        <v>318.87</v>
      </c>
      <c r="GC804" s="0" t="n">
        <f aca="false">GB804*100/FY804</f>
        <v>1245.6853652968</v>
      </c>
      <c r="GD804" s="0" t="n">
        <f aca="false">GC804*100/1338.45</f>
        <v>93.0692491536332</v>
      </c>
      <c r="GE804" s="0" t="n">
        <f aca="false">AVERAGE(GD803:GD805)</f>
        <v>95.6464795924533</v>
      </c>
    </row>
    <row r="805" customFormat="false" ht="15" hidden="false" customHeight="false" outlineLevel="0" collapsed="false">
      <c r="FV805" s="57" t="n">
        <f aca="false">FV817-1</f>
        <v>2009</v>
      </c>
      <c r="FW805" s="143" t="n">
        <v>111.69</v>
      </c>
      <c r="FX805" s="143" t="n">
        <f aca="false">FW805*100/204.803696158069</f>
        <v>54.5351485813991</v>
      </c>
      <c r="FY805" s="143" t="n">
        <v>25.5979566657287</v>
      </c>
      <c r="FZ805" s="143" t="n">
        <v>25.5980911717922</v>
      </c>
      <c r="GB805" s="57" t="n">
        <v>344.73</v>
      </c>
      <c r="GC805" s="0" t="n">
        <f aca="false">GB805*100/FY805</f>
        <v>1346.70905377981</v>
      </c>
      <c r="GD805" s="0" t="n">
        <f aca="false">GC805*100/1338.45</f>
        <v>100.617061061661</v>
      </c>
    </row>
    <row r="806" customFormat="false" ht="15" hidden="false" customHeight="false" outlineLevel="0" collapsed="false">
      <c r="FV806" s="12" t="n">
        <f aca="false">FV818-1</f>
        <v>2010</v>
      </c>
      <c r="FW806" s="141" t="n">
        <v>112.85</v>
      </c>
      <c r="FX806" s="141" t="n">
        <f aca="false">FW806*100/204.803696158069</f>
        <v>55.1015446092836</v>
      </c>
      <c r="FY806" s="141" t="n">
        <v>25.5979566657287</v>
      </c>
      <c r="FZ806" s="141" t="n">
        <v>25.5980911717922</v>
      </c>
      <c r="GB806" s="12" t="n">
        <v>344.28</v>
      </c>
      <c r="GC806" s="0" t="n">
        <f aca="false">GB806*100/FY806</f>
        <v>1344.95110096398</v>
      </c>
      <c r="GD806" s="0" t="n">
        <f aca="false">GC806*100/1338.45</f>
        <v>100.485718627067</v>
      </c>
    </row>
    <row r="807" customFormat="false" ht="15" hidden="false" customHeight="false" outlineLevel="0" collapsed="false">
      <c r="FV807" s="35" t="n">
        <f aca="false">FV819-1</f>
        <v>2010</v>
      </c>
      <c r="FW807" s="144" t="n">
        <v>114.26</v>
      </c>
      <c r="FX807" s="144" t="n">
        <f aca="false">FW807*100/204.803696158069</f>
        <v>55.790008746626</v>
      </c>
      <c r="FY807" s="144" t="n">
        <v>25.5979566657287</v>
      </c>
      <c r="FZ807" s="144" t="n">
        <v>25.5981066602256</v>
      </c>
      <c r="GB807" s="35" t="n">
        <v>355.54</v>
      </c>
      <c r="GC807" s="0" t="n">
        <f aca="false">GB807*100/FY807</f>
        <v>1388.93898697785</v>
      </c>
      <c r="GD807" s="0" t="n">
        <f aca="false">GC807*100/1338.45</f>
        <v>103.772198212697</v>
      </c>
      <c r="GE807" s="0" t="n">
        <f aca="false">AVERAGE(GD806:GD808)</f>
        <v>101.312925709824</v>
      </c>
    </row>
    <row r="808" customFormat="false" ht="15" hidden="false" customHeight="false" outlineLevel="0" collapsed="false">
      <c r="FV808" s="57" t="n">
        <f aca="false">FV820-1</f>
        <v>2010</v>
      </c>
      <c r="FW808" s="143" t="n">
        <v>115.56</v>
      </c>
      <c r="FX808" s="143" t="n">
        <f aca="false">FW808*100/204.803696158069</f>
        <v>56.4247629158069</v>
      </c>
      <c r="FY808" s="143" t="n">
        <v>27.6994425446199</v>
      </c>
      <c r="FZ808" s="143" t="n">
        <v>27.6996944569963</v>
      </c>
      <c r="GB808" s="57" t="n">
        <v>369.56</v>
      </c>
      <c r="GC808" s="0" t="n">
        <f aca="false">GB808*100/FY808</f>
        <v>1334.1784745476</v>
      </c>
      <c r="GD808" s="0" t="n">
        <f aca="false">GC808*100/1338.45</f>
        <v>99.6808602897086</v>
      </c>
    </row>
    <row r="809" customFormat="false" ht="15" hidden="false" customHeight="false" outlineLevel="0" collapsed="false">
      <c r="FV809" s="12" t="n">
        <f aca="false">FV821-1</f>
        <v>2010</v>
      </c>
      <c r="FW809" s="141" t="n">
        <v>116.52</v>
      </c>
      <c r="FX809" s="141" t="n">
        <f aca="false">FW809*100/204.803696158069</f>
        <v>56.8935044561252</v>
      </c>
      <c r="FY809" s="141" t="n">
        <v>27.6994425446199</v>
      </c>
      <c r="FZ809" s="141" t="n">
        <v>27.6996944569963</v>
      </c>
      <c r="GB809" s="12" t="n">
        <v>377.78</v>
      </c>
      <c r="GC809" s="0" t="n">
        <f aca="false">GB809*100/FY809</f>
        <v>1363.85416201589</v>
      </c>
      <c r="GD809" s="0" t="n">
        <f aca="false">GC809*100/1338.45</f>
        <v>101.89802846695</v>
      </c>
    </row>
    <row r="810" customFormat="false" ht="15" hidden="false" customHeight="false" outlineLevel="0" collapsed="false">
      <c r="FV810" s="35" t="n">
        <f aca="false">FV822-1</f>
        <v>2010</v>
      </c>
      <c r="FW810" s="144" t="n">
        <v>117.39</v>
      </c>
      <c r="FX810" s="144" t="n">
        <f aca="false">FW810*100/204.803696158069</f>
        <v>57.3183014770386</v>
      </c>
      <c r="FY810" s="144" t="n">
        <v>27.6994425446199</v>
      </c>
      <c r="FZ810" s="144" t="n">
        <v>27.6996944569963</v>
      </c>
      <c r="GB810" s="35" t="n">
        <v>381.84</v>
      </c>
      <c r="GC810" s="0" t="n">
        <f aca="false">GB810*100/FY810</f>
        <v>1378.51149670218</v>
      </c>
      <c r="GD810" s="0" t="n">
        <f aca="false">GC810*100/1338.45</f>
        <v>102.993126131135</v>
      </c>
      <c r="GE810" s="0" t="n">
        <f aca="false">AVERAGE(GD809:GD811)</f>
        <v>103.237679960904</v>
      </c>
    </row>
    <row r="811" customFormat="false" ht="15" hidden="false" customHeight="false" outlineLevel="0" collapsed="false">
      <c r="FV811" s="57" t="n">
        <f aca="false">FV823-1</f>
        <v>2010</v>
      </c>
      <c r="FW811" s="143" t="n">
        <v>118.25</v>
      </c>
      <c r="FX811" s="143" t="n">
        <f aca="false">FW811*100/204.803696158069</f>
        <v>57.7382157735736</v>
      </c>
      <c r="FY811" s="143" t="n">
        <v>27.6994425446199</v>
      </c>
      <c r="FZ811" s="143" t="n">
        <v>27.6996944569963</v>
      </c>
      <c r="GB811" s="57" t="n">
        <v>388.62</v>
      </c>
      <c r="GC811" s="0" t="n">
        <f aca="false">GB811*100/FY811</f>
        <v>1402.98852359208</v>
      </c>
      <c r="GD811" s="0" t="n">
        <f aca="false">GC811*100/1338.45</f>
        <v>104.821885284626</v>
      </c>
    </row>
    <row r="812" customFormat="false" ht="15" hidden="false" customHeight="false" outlineLevel="0" collapsed="false">
      <c r="FV812" s="12" t="n">
        <f aca="false">FV824-1</f>
        <v>2010</v>
      </c>
      <c r="FW812" s="141" t="n">
        <v>119.2</v>
      </c>
      <c r="FX812" s="141" t="n">
        <f aca="false">FW812*100/204.803696158069</f>
        <v>58.2020745895135</v>
      </c>
      <c r="FY812" s="141" t="n">
        <v>27.6994425446199</v>
      </c>
      <c r="FZ812" s="141" t="n">
        <v>27.6996944569963</v>
      </c>
      <c r="GB812" s="12" t="n">
        <v>398.37</v>
      </c>
      <c r="GC812" s="0" t="n">
        <f aca="false">GB812*100/FY812</f>
        <v>1438.18778792491</v>
      </c>
      <c r="GD812" s="0" t="n">
        <f aca="false">GC812*100/1338.45</f>
        <v>107.451738049603</v>
      </c>
    </row>
    <row r="813" customFormat="false" ht="15" hidden="false" customHeight="false" outlineLevel="0" collapsed="false">
      <c r="FV813" s="35" t="n">
        <f aca="false">FV825-1</f>
        <v>2010</v>
      </c>
      <c r="FW813" s="144" t="n">
        <v>120.08</v>
      </c>
      <c r="FX813" s="144" t="n">
        <f aca="false">FW813*100/204.803696158069</f>
        <v>58.6317543348053</v>
      </c>
      <c r="FY813" s="144" t="n">
        <v>27.6994425446199</v>
      </c>
      <c r="FZ813" s="144" t="n">
        <v>27.6996944569963</v>
      </c>
      <c r="GB813" s="35" t="n">
        <v>408.08</v>
      </c>
      <c r="GC813" s="0" t="n">
        <f aca="false">GB813*100/FY813</f>
        <v>1473.24264501945</v>
      </c>
      <c r="GD813" s="0" t="n">
        <f aca="false">GC813*100/1338.45</f>
        <v>110.070801675031</v>
      </c>
      <c r="GE813" s="0" t="n">
        <f aca="false">AVERAGE(GD812:GD814)</f>
        <v>105.202615526927</v>
      </c>
    </row>
    <row r="814" customFormat="false" ht="15" hidden="false" customHeight="false" outlineLevel="0" collapsed="false">
      <c r="FV814" s="57" t="n">
        <f aca="false">FV826-1</f>
        <v>2010</v>
      </c>
      <c r="FW814" s="143" t="n">
        <v>120.95</v>
      </c>
      <c r="FX814" s="143" t="n">
        <f aca="false">FW814*100/204.803696158069</f>
        <v>59.0565513557187</v>
      </c>
      <c r="FY814" s="143" t="n">
        <v>32.3813696229567</v>
      </c>
      <c r="FZ814" s="143" t="n">
        <v>32.3809428202287</v>
      </c>
      <c r="GB814" s="57" t="n">
        <v>425.11</v>
      </c>
      <c r="GC814" s="0" t="n">
        <f aca="false">GB814*100/FY814</f>
        <v>1312.8227896161</v>
      </c>
      <c r="GD814" s="0" t="n">
        <f aca="false">GC814*100/1338.45</f>
        <v>98.0853068561469</v>
      </c>
    </row>
    <row r="815" customFormat="false" ht="15" hidden="false" customHeight="false" outlineLevel="0" collapsed="false">
      <c r="FV815" s="12" t="n">
        <f aca="false">FV827-1</f>
        <v>2010</v>
      </c>
      <c r="FW815" s="145" t="n">
        <v>121.97</v>
      </c>
      <c r="FX815" s="145" t="n">
        <f aca="false">FW815*100/204.803696158069</f>
        <v>59.5545892423068</v>
      </c>
      <c r="FY815" s="145" t="n">
        <v>32.3813696229567</v>
      </c>
      <c r="FZ815" s="145" t="n">
        <v>32.3809428202287</v>
      </c>
      <c r="GB815" s="12" t="n">
        <v>433.84</v>
      </c>
      <c r="GC815" s="0" t="n">
        <f aca="false">GB815*100/FY815</f>
        <v>1339.78273634365</v>
      </c>
      <c r="GD815" s="0" t="n">
        <f aca="false">GC815*100/1338.45</f>
        <v>100.099573113949</v>
      </c>
    </row>
    <row r="816" customFormat="false" ht="15" hidden="false" customHeight="false" outlineLevel="0" collapsed="false">
      <c r="FV816" s="35" t="n">
        <f aca="false">FV828-1</f>
        <v>2010</v>
      </c>
      <c r="FW816" s="146" t="n">
        <v>122.86</v>
      </c>
      <c r="FX816" s="146" t="n">
        <f aca="false">FW816*100/204.803696158069</f>
        <v>59.9891517119768</v>
      </c>
      <c r="FY816" s="146" t="n">
        <v>32.3813696229567</v>
      </c>
      <c r="FZ816" s="146" t="n">
        <v>32.3809583086621</v>
      </c>
      <c r="GB816" s="35" t="n">
        <v>439.23</v>
      </c>
      <c r="GC816" s="0" t="n">
        <f aca="false">GB816*100/FY816</f>
        <v>1356.4281100964</v>
      </c>
      <c r="GD816" s="0" t="n">
        <f aca="false">GC816*100/1338.45</f>
        <v>101.343203712981</v>
      </c>
      <c r="GE816" s="0" t="n">
        <f aca="false">AVERAGE(GD815:GD817)</f>
        <v>101.305517937253</v>
      </c>
    </row>
    <row r="817" customFormat="false" ht="15" hidden="false" customHeight="false" outlineLevel="0" collapsed="false">
      <c r="FV817" s="57" t="n">
        <f aca="false">FV829-1</f>
        <v>2010</v>
      </c>
      <c r="FW817" s="143" t="n">
        <v>123.89</v>
      </c>
      <c r="FX817" s="143" t="n">
        <f aca="false">FW817*100/204.803696158069</f>
        <v>60.4920723229432</v>
      </c>
      <c r="FY817" s="143" t="n">
        <v>32.3813696229567</v>
      </c>
      <c r="FZ817" s="143" t="n">
        <v>32.3809583086621</v>
      </c>
      <c r="GB817" s="57" t="n">
        <v>444.13</v>
      </c>
      <c r="GC817" s="0" t="n">
        <f aca="false">GB817*100/FY817</f>
        <v>1371.56026805344</v>
      </c>
      <c r="GD817" s="0" t="n">
        <f aca="false">GC817*100/1338.45</f>
        <v>102.473776984829</v>
      </c>
    </row>
    <row r="818" customFormat="false" ht="15" hidden="false" customHeight="false" outlineLevel="0" collapsed="false">
      <c r="FV818" s="12" t="n">
        <f aca="false">FV830-1</f>
        <v>2011</v>
      </c>
      <c r="FW818" s="141" t="n">
        <v>124.79</v>
      </c>
      <c r="FX818" s="141" t="n">
        <f aca="false">FW818*100/204.803696158069</f>
        <v>60.9315175169916</v>
      </c>
      <c r="FY818" s="141" t="n">
        <v>32.3813696229567</v>
      </c>
      <c r="FZ818" s="141" t="n">
        <v>32.3809428202287</v>
      </c>
      <c r="GB818" s="12" t="n">
        <v>449.82</v>
      </c>
      <c r="GC818" s="0" t="n">
        <f aca="false">GB818*100/FY818</f>
        <v>1389.13210045662</v>
      </c>
      <c r="GD818" s="0" t="n">
        <f aca="false">GC818*100/1338.45</f>
        <v>103.786626355607</v>
      </c>
    </row>
    <row r="819" customFormat="false" ht="15" hidden="false" customHeight="false" outlineLevel="0" collapsed="false">
      <c r="FV819" s="35" t="n">
        <f aca="false">FV831-1</f>
        <v>2011</v>
      </c>
      <c r="FW819" s="146" t="n">
        <v>125.71</v>
      </c>
      <c r="FX819" s="146" t="n">
        <f aca="false">FW819*100/204.803696158069</f>
        <v>61.3807281597965</v>
      </c>
      <c r="FY819" s="146" t="n">
        <v>32.3813696229567</v>
      </c>
      <c r="FZ819" s="146" t="n">
        <v>32.3809428202287</v>
      </c>
      <c r="GB819" s="35" t="n">
        <v>459.18</v>
      </c>
      <c r="GC819" s="0" t="n">
        <f aca="false">GB819*100/FY819</f>
        <v>1418.03761035007</v>
      </c>
      <c r="GD819" s="0" t="n">
        <f aca="false">GC819*100/1338.45</f>
        <v>105.946252034075</v>
      </c>
      <c r="GE819" s="0" t="n">
        <f aca="false">AVERAGE(GD818:GD820)</f>
        <v>102.051023308488</v>
      </c>
    </row>
    <row r="820" customFormat="false" ht="15" hidden="false" customHeight="false" outlineLevel="0" collapsed="false">
      <c r="FV820" s="57" t="n">
        <f aca="false">FV832-1</f>
        <v>2011</v>
      </c>
      <c r="FW820" s="143" t="n">
        <v>126.77</v>
      </c>
      <c r="FX820" s="143" t="n">
        <f aca="false">FW820*100/204.803696158069</f>
        <v>61.8982969438979</v>
      </c>
      <c r="FY820" s="143" t="n">
        <v>37.9927394223664</v>
      </c>
      <c r="FZ820" s="143" t="n">
        <v>37.9925602109744</v>
      </c>
      <c r="GB820" s="57" t="n">
        <v>490.31</v>
      </c>
      <c r="GC820" s="0" t="n">
        <f aca="false">GB820*100/FY820</f>
        <v>1290.53605361069</v>
      </c>
      <c r="GD820" s="0" t="n">
        <f aca="false">GC820*100/1338.45</f>
        <v>96.4201915357831</v>
      </c>
    </row>
    <row r="821" customFormat="false" ht="15" hidden="false" customHeight="false" outlineLevel="0" collapsed="false">
      <c r="FV821" s="12" t="n">
        <f aca="false">FV833-1</f>
        <v>2011</v>
      </c>
      <c r="FW821" s="145" t="n">
        <v>127.83</v>
      </c>
      <c r="FX821" s="145" t="n">
        <f aca="false">FW821*100/204.803696158069</f>
        <v>62.4158657279993</v>
      </c>
      <c r="FY821" s="145" t="n">
        <v>37.9927394223664</v>
      </c>
      <c r="FZ821" s="145" t="n">
        <v>37.9925602109744</v>
      </c>
      <c r="GB821" s="12" t="n">
        <v>496.42</v>
      </c>
      <c r="GC821" s="0" t="n">
        <f aca="false">GB821*100/FY821</f>
        <v>1306.61807373584</v>
      </c>
      <c r="GD821" s="0" t="n">
        <f aca="false">GC821*100/1338.45</f>
        <v>97.6217321331269</v>
      </c>
    </row>
    <row r="822" customFormat="false" ht="15" hidden="false" customHeight="false" outlineLevel="0" collapsed="false">
      <c r="FV822" s="35" t="n">
        <f aca="false">FV834-1</f>
        <v>2011</v>
      </c>
      <c r="FW822" s="147" t="n">
        <v>128.77</v>
      </c>
      <c r="FX822" s="147" t="n">
        <f aca="false">FW822*100/204.803696158069</f>
        <v>62.8748418195609</v>
      </c>
      <c r="FY822" s="147" t="n">
        <v>37.9927394223664</v>
      </c>
      <c r="FZ822" s="147" t="n">
        <v>37.9925756994078</v>
      </c>
      <c r="GB822" s="35" t="n">
        <v>515.55</v>
      </c>
      <c r="GC822" s="0" t="n">
        <f aca="false">GB822*100/FY822</f>
        <v>1356.96979959412</v>
      </c>
      <c r="GD822" s="0" t="n">
        <f aca="false">GC822*100/1338.45</f>
        <v>101.3836751163</v>
      </c>
      <c r="GE822" s="0" t="n">
        <f aca="false">AVERAGE(GD821:GD823)</f>
        <v>100.616734309485</v>
      </c>
    </row>
    <row r="823" customFormat="false" ht="15" hidden="false" customHeight="false" outlineLevel="0" collapsed="false">
      <c r="FV823" s="57" t="n">
        <f aca="false">FV835-1</f>
        <v>2011</v>
      </c>
      <c r="FW823" s="143" t="n">
        <v>129.69</v>
      </c>
      <c r="FX823" s="143" t="n">
        <f aca="false">FW823*100/204.803696158069</f>
        <v>63.3240524623659</v>
      </c>
      <c r="FY823" s="143" t="n">
        <v>37.9927394223664</v>
      </c>
      <c r="FZ823" s="143" t="n">
        <v>37.9925756994078</v>
      </c>
      <c r="GB823" s="57" t="n">
        <v>522.98</v>
      </c>
      <c r="GC823" s="0" t="n">
        <f aca="false">GB823*100/FY823</f>
        <v>1376.52616776594</v>
      </c>
      <c r="GD823" s="0" t="n">
        <f aca="false">GC823*100/1338.45</f>
        <v>102.844795679027</v>
      </c>
    </row>
    <row r="824" customFormat="false" ht="15" hidden="false" customHeight="false" outlineLevel="0" collapsed="false">
      <c r="FV824" s="12" t="n">
        <f aca="false">FV836-1</f>
        <v>2011</v>
      </c>
      <c r="FW824" s="141" t="n">
        <v>130.72</v>
      </c>
      <c r="FX824" s="141" t="n">
        <f aca="false">FW824*100/204.803696158069</f>
        <v>63.8269730733323</v>
      </c>
      <c r="FY824" s="141" t="n">
        <v>37.9927394223664</v>
      </c>
      <c r="FZ824" s="141" t="n">
        <v>37.9925602109744</v>
      </c>
      <c r="GB824" s="12" t="n">
        <v>539.38</v>
      </c>
      <c r="GC824" s="0" t="n">
        <f aca="false">GB824*100/FY824</f>
        <v>1419.69231016405</v>
      </c>
      <c r="GD824" s="0" t="n">
        <f aca="false">GC824*100/1338.45</f>
        <v>106.06988009743</v>
      </c>
    </row>
    <row r="825" customFormat="false" ht="15" hidden="false" customHeight="false" outlineLevel="0" collapsed="false">
      <c r="FV825" s="35" t="n">
        <f aca="false">FV837-1</f>
        <v>2011</v>
      </c>
      <c r="FW825" s="144" t="n">
        <v>131.81</v>
      </c>
      <c r="FX825" s="144" t="n">
        <f aca="false">FW825*100/204.803696158069</f>
        <v>64.3591900305686</v>
      </c>
      <c r="FY825" s="144" t="n">
        <v>37.9927394223664</v>
      </c>
      <c r="FZ825" s="144" t="n">
        <v>38.0003044276775</v>
      </c>
      <c r="GB825" s="35" t="n">
        <v>557.23</v>
      </c>
      <c r="GC825" s="0" t="n">
        <f aca="false">GB825*100/FY825</f>
        <v>1466.67497124979</v>
      </c>
      <c r="GD825" s="0" t="n">
        <f aca="false">GC825*100/1338.45</f>
        <v>109.580109174776</v>
      </c>
      <c r="GE825" s="0" t="n">
        <f aca="false">AVERAGE(GD824:GD826)</f>
        <v>104.174005339239</v>
      </c>
    </row>
    <row r="826" customFormat="false" ht="15" hidden="false" customHeight="false" outlineLevel="0" collapsed="false">
      <c r="FV826" s="57" t="n">
        <f aca="false">FV838-1</f>
        <v>2011</v>
      </c>
      <c r="FW826" s="143" t="n">
        <v>132.91</v>
      </c>
      <c r="FX826" s="143" t="n">
        <f aca="false">FW826*100/204.803696158069</f>
        <v>64.8962897121833</v>
      </c>
      <c r="FY826" s="143" t="n">
        <v>44.3835616438356</v>
      </c>
      <c r="FZ826" s="143" t="n">
        <v>44.3829088384602</v>
      </c>
      <c r="GB826" s="57" t="n">
        <v>575.47</v>
      </c>
      <c r="GC826" s="0" t="n">
        <f aca="false">GB826*100/FY826</f>
        <v>1296.58364197531</v>
      </c>
      <c r="GD826" s="0" t="n">
        <f aca="false">GC826*100/1338.45</f>
        <v>96.8720267455123</v>
      </c>
    </row>
    <row r="827" customFormat="false" ht="15" hidden="false" customHeight="false" outlineLevel="0" collapsed="false">
      <c r="FV827" s="12" t="n">
        <f aca="false">FV839-1</f>
        <v>2011</v>
      </c>
      <c r="FW827" s="141" t="n">
        <v>133.75</v>
      </c>
      <c r="FX827" s="141" t="n">
        <f aca="false">FW827*100/204.803696158069</f>
        <v>65.3064385599617</v>
      </c>
      <c r="FY827" s="141" t="n">
        <v>44.3835616438356</v>
      </c>
      <c r="FZ827" s="141" t="n">
        <v>44.3829103873035</v>
      </c>
      <c r="GB827" s="12" t="n">
        <v>584.75</v>
      </c>
      <c r="GC827" s="0" t="n">
        <f aca="false">GB827*100/FY827</f>
        <v>1317.49228395062</v>
      </c>
      <c r="GD827" s="0" t="n">
        <f aca="false">GC827*100/1338.45</f>
        <v>98.4341801300473</v>
      </c>
    </row>
    <row r="828" customFormat="false" ht="15" hidden="false" customHeight="false" outlineLevel="0" collapsed="false">
      <c r="FV828" s="35" t="n">
        <f aca="false">FV840-1</f>
        <v>2011</v>
      </c>
      <c r="FW828" s="144" t="n">
        <v>134.54</v>
      </c>
      <c r="FX828" s="144" t="n">
        <f aca="false">FW828*100/204.803696158069</f>
        <v>65.6921737858486</v>
      </c>
      <c r="FY828" s="144" t="n">
        <v>44.3835616438356</v>
      </c>
      <c r="FZ828" s="144" t="n">
        <v>44.3829088384602</v>
      </c>
      <c r="GB828" s="35" t="n">
        <v>599.28</v>
      </c>
      <c r="GC828" s="0" t="n">
        <f aca="false">GB828*100/FY828</f>
        <v>1350.22962962963</v>
      </c>
      <c r="GD828" s="0" t="n">
        <f aca="false">GC828*100/1338.45</f>
        <v>100.880094858204</v>
      </c>
      <c r="GE828" s="0" t="n">
        <f aca="false">AVERAGE(GD827:GD829)</f>
        <v>100.304387468645</v>
      </c>
    </row>
    <row r="829" customFormat="false" ht="15" hidden="false" customHeight="false" outlineLevel="0" collapsed="false">
      <c r="FV829" s="57" t="n">
        <f aca="false">FV841-1</f>
        <v>2011</v>
      </c>
      <c r="FW829" s="143" t="n">
        <v>135.67</v>
      </c>
      <c r="FX829" s="143" t="n">
        <f aca="false">FW829*100/204.803696158069</f>
        <v>66.2439216405982</v>
      </c>
      <c r="FY829" s="143" t="n">
        <v>44.3835616438356</v>
      </c>
      <c r="FZ829" s="143" t="n">
        <v>44.3829088384602</v>
      </c>
      <c r="GB829" s="57" t="n">
        <v>603.55</v>
      </c>
      <c r="GC829" s="0" t="n">
        <f aca="false">GB829*100/FY829</f>
        <v>1359.85030864198</v>
      </c>
      <c r="GD829" s="0" t="n">
        <f aca="false">GC829*100/1338.45</f>
        <v>101.598887417683</v>
      </c>
    </row>
    <row r="830" customFormat="false" ht="15" hidden="false" customHeight="false" outlineLevel="0" collapsed="false">
      <c r="FV830" s="12" t="n">
        <f aca="false">FV842-1</f>
        <v>2012</v>
      </c>
      <c r="FW830" s="141" t="n">
        <v>136.91</v>
      </c>
      <c r="FX830" s="141" t="n">
        <f aca="false">FW830*100/204.803696158069</f>
        <v>66.8493794635092</v>
      </c>
      <c r="FY830" s="141" t="n">
        <v>44.3835616438356</v>
      </c>
      <c r="FZ830" s="141" t="n">
        <v>44.3829103873035</v>
      </c>
      <c r="GB830" s="12" t="n">
        <v>611.61</v>
      </c>
      <c r="GC830" s="0" t="n">
        <f aca="false">GB830*100/FY830</f>
        <v>1378.01018518519</v>
      </c>
      <c r="GD830" s="0" t="n">
        <f aca="false">GC830*100/1338.45</f>
        <v>102.95567149951</v>
      </c>
    </row>
    <row r="831" customFormat="false" ht="15" hidden="false" customHeight="false" outlineLevel="0" collapsed="false">
      <c r="FV831" s="35" t="n">
        <f aca="false">FV843-1</f>
        <v>2012</v>
      </c>
      <c r="FW831" s="144" t="n">
        <v>137.92</v>
      </c>
      <c r="FX831" s="144" t="n">
        <f aca="false">FW831*100/204.803696158069</f>
        <v>67.342534625719</v>
      </c>
      <c r="FY831" s="144" t="n">
        <v>44.3835616438356</v>
      </c>
      <c r="FZ831" s="144" t="n">
        <v>44.3829103873035</v>
      </c>
      <c r="GB831" s="35" t="n">
        <v>628.82</v>
      </c>
      <c r="GC831" s="0" t="n">
        <f aca="false">GB831*100/FY831</f>
        <v>1416.78580246914</v>
      </c>
      <c r="GD831" s="0" t="n">
        <f aca="false">GC831*100/1338.45</f>
        <v>105.852725351648</v>
      </c>
      <c r="GE831" s="0" t="n">
        <f aca="false">AVERAGE(GD830:GD832)</f>
        <v>100.74937615047</v>
      </c>
    </row>
    <row r="832" customFormat="false" ht="15" hidden="false" customHeight="false" outlineLevel="0" collapsed="false">
      <c r="FV832" s="57" t="n">
        <f aca="false">FV844-1</f>
        <v>2012</v>
      </c>
      <c r="FW832" s="143" t="n">
        <v>139.21</v>
      </c>
      <c r="FX832" s="143" t="n">
        <f aca="false">FW832*100/204.803696158069</f>
        <v>67.9724060705216</v>
      </c>
      <c r="FY832" s="143" t="n">
        <v>52.2027015096672</v>
      </c>
      <c r="FZ832" s="143" t="n">
        <v>52.2031773757969</v>
      </c>
      <c r="GB832" s="57" t="n">
        <v>652.87</v>
      </c>
      <c r="GC832" s="0" t="n">
        <f aca="false">GB832*100/FY832</f>
        <v>1250.64408760358</v>
      </c>
      <c r="GD832" s="0" t="n">
        <f aca="false">GC832*100/1338.45</f>
        <v>93.4397316002529</v>
      </c>
    </row>
    <row r="833" customFormat="false" ht="15" hidden="false" customHeight="false" outlineLevel="0" collapsed="false">
      <c r="FV833" s="12" t="n">
        <f aca="false">FV845-1</f>
        <v>2012</v>
      </c>
      <c r="FW833" s="141" t="n">
        <v>140.37</v>
      </c>
      <c r="FX833" s="141" t="n">
        <f aca="false">FW833*100/204.803696158069</f>
        <v>68.5388020984062</v>
      </c>
      <c r="FY833" s="141" t="n">
        <v>52.2027015096672</v>
      </c>
      <c r="FZ833" s="141" t="n">
        <v>52.2031773757969</v>
      </c>
      <c r="GB833" s="12" t="n">
        <v>683.89</v>
      </c>
      <c r="GC833" s="0" t="n">
        <f aca="false">GB833*100/FY833</f>
        <v>1310.06629967867</v>
      </c>
      <c r="GD833" s="0" t="n">
        <f aca="false">GC833*100/1338.45</f>
        <v>97.8793604302494</v>
      </c>
    </row>
    <row r="834" customFormat="false" ht="15" hidden="false" customHeight="false" outlineLevel="0" collapsed="false">
      <c r="FV834" s="35" t="n">
        <f aca="false">FV846-1</f>
        <v>2012</v>
      </c>
      <c r="FW834" s="144" t="n">
        <v>141.51</v>
      </c>
      <c r="FX834" s="144" t="n">
        <f aca="false">FW834*100/204.803696158069</f>
        <v>69.0954326775341</v>
      </c>
      <c r="FY834" s="144" t="n">
        <v>52.2027015096672</v>
      </c>
      <c r="FZ834" s="144" t="n">
        <v>52.2031773757969</v>
      </c>
      <c r="GB834" s="35" t="n">
        <v>704.54</v>
      </c>
      <c r="GC834" s="0" t="n">
        <f aca="false">GB834*100/FY834</f>
        <v>1349.62363943852</v>
      </c>
      <c r="GD834" s="0" t="n">
        <f aca="false">GC834*100/1338.45</f>
        <v>100.834819338677</v>
      </c>
      <c r="GE834" s="0" t="n">
        <f aca="false">AVERAGE(GD833:GD835)</f>
        <v>100.009485373935</v>
      </c>
    </row>
    <row r="835" customFormat="false" ht="15" hidden="false" customHeight="false" outlineLevel="0" collapsed="false">
      <c r="FV835" s="57" t="n">
        <f aca="false">FV847-1</f>
        <v>2012</v>
      </c>
      <c r="FW835" s="143" t="n">
        <v>142.53</v>
      </c>
      <c r="FX835" s="143" t="n">
        <f aca="false">FW835*100/204.803696158069</f>
        <v>69.5934705641222</v>
      </c>
      <c r="FY835" s="143" t="n">
        <v>52.2027015096672</v>
      </c>
      <c r="FZ835" s="143" t="n">
        <v>52.2031773757969</v>
      </c>
      <c r="GB835" s="57" t="n">
        <v>707.89</v>
      </c>
      <c r="GC835" s="0" t="n">
        <f aca="false">GB835*100/FY835</f>
        <v>1356.04093184509</v>
      </c>
      <c r="GD835" s="0" t="n">
        <f aca="false">GC835*100/1338.45</f>
        <v>101.314276352877</v>
      </c>
    </row>
    <row r="836" customFormat="false" ht="15" hidden="false" customHeight="false" outlineLevel="0" collapsed="false">
      <c r="FV836" s="12" t="n">
        <f aca="false">FV848-1</f>
        <v>2012</v>
      </c>
      <c r="FW836" s="141" t="n">
        <v>143.66</v>
      </c>
      <c r="FX836" s="141" t="n">
        <f aca="false">FW836*100/204.803696158069</f>
        <v>70.1452184188718</v>
      </c>
      <c r="FY836" s="141" t="n">
        <v>52.2027015096672</v>
      </c>
      <c r="FZ836" s="141" t="n">
        <v>52.2031773757969</v>
      </c>
      <c r="GB836" s="12" t="n">
        <v>733.06</v>
      </c>
      <c r="GC836" s="0" t="n">
        <f aca="false">GB836*100/FY836</f>
        <v>1404.25682732961</v>
      </c>
      <c r="GD836" s="0" t="n">
        <f aca="false">GC836*100/1338.45</f>
        <v>104.916644426733</v>
      </c>
    </row>
    <row r="837" customFormat="false" ht="15" hidden="false" customHeight="false" outlineLevel="0" collapsed="false">
      <c r="FV837" s="35" t="n">
        <f aca="false">FV849-1</f>
        <v>2012</v>
      </c>
      <c r="FW837" s="144" t="n">
        <v>144.94</v>
      </c>
      <c r="FX837" s="144" t="n">
        <f aca="false">FW837*100/204.803696158069</f>
        <v>70.7702071392961</v>
      </c>
      <c r="FY837" s="144" t="n">
        <v>52.2027015096672</v>
      </c>
      <c r="FZ837" s="144" t="n">
        <v>52.203177375797</v>
      </c>
      <c r="GB837" s="35" t="n">
        <v>739.38</v>
      </c>
      <c r="GC837" s="0" t="n">
        <f aca="false">GB837*100/FY837</f>
        <v>1416.36348046677</v>
      </c>
      <c r="GD837" s="0" t="n">
        <f aca="false">GC837*100/1338.45</f>
        <v>105.821172286359</v>
      </c>
      <c r="GE837" s="0" t="n">
        <f aca="false">AVERAGE(GD836:GD838)</f>
        <v>102.437663772393</v>
      </c>
    </row>
    <row r="838" customFormat="false" ht="15" hidden="false" customHeight="false" outlineLevel="0" collapsed="false">
      <c r="FV838" s="57" t="n">
        <f aca="false">FV850-1</f>
        <v>2012</v>
      </c>
      <c r="FW838" s="143" t="n">
        <v>146.22</v>
      </c>
      <c r="FX838" s="143" t="n">
        <f aca="false">FW838*100/204.803696158069</f>
        <v>71.3951958597204</v>
      </c>
      <c r="FY838" s="143" t="n">
        <v>58.1644698012985</v>
      </c>
      <c r="FZ838" s="143" t="n">
        <v>58.1647802321131</v>
      </c>
      <c r="GB838" s="57" t="n">
        <v>751.84</v>
      </c>
      <c r="GC838" s="0" t="n">
        <f aca="false">GB838*100/FY838</f>
        <v>1292.61042448841</v>
      </c>
      <c r="GD838" s="0" t="n">
        <f aca="false">GC838*100/1338.45</f>
        <v>96.5751746040879</v>
      </c>
    </row>
    <row r="839" customFormat="false" ht="15" hidden="false" customHeight="false" outlineLevel="0" collapsed="false">
      <c r="FV839" s="12" t="n">
        <f aca="false">FV851-1</f>
        <v>2012</v>
      </c>
      <c r="FW839" s="141" t="n">
        <v>147.45</v>
      </c>
      <c r="FX839" s="141" t="n">
        <f aca="false">FW839*100/204.803696158069</f>
        <v>71.9957709582531</v>
      </c>
      <c r="FY839" s="141" t="n">
        <v>58.1644698012985</v>
      </c>
      <c r="FZ839" s="141" t="n">
        <v>58.1647802321129</v>
      </c>
      <c r="GB839" s="12" t="n">
        <v>770.83</v>
      </c>
      <c r="GC839" s="0" t="n">
        <f aca="false">GB839*100/FY839</f>
        <v>1325.2592220531</v>
      </c>
      <c r="GD839" s="0" t="n">
        <f aca="false">GC839*100/1338.45</f>
        <v>99.0144736114985</v>
      </c>
    </row>
    <row r="840" customFormat="false" ht="15" hidden="false" customHeight="false" outlineLevel="0" collapsed="false">
      <c r="FV840" s="35" t="n">
        <f aca="false">FV852-1</f>
        <v>2012</v>
      </c>
      <c r="FW840" s="144" t="n">
        <v>148.83</v>
      </c>
      <c r="FX840" s="144" t="n">
        <f aca="false">FW840*100/204.803696158069</f>
        <v>72.6695869224606</v>
      </c>
      <c r="FY840" s="144" t="n">
        <v>58.1644698012985</v>
      </c>
      <c r="FZ840" s="144" t="n">
        <v>58.1647802321129</v>
      </c>
      <c r="GB840" s="35" t="n">
        <v>789.52</v>
      </c>
      <c r="GC840" s="0" t="n">
        <f aca="false">GB840*100/FY840</f>
        <v>1357.3922408253</v>
      </c>
      <c r="GD840" s="0" t="n">
        <f aca="false">GC840*100/1338.45</f>
        <v>101.415237089566</v>
      </c>
      <c r="GE840" s="0" t="n">
        <f aca="false">AVERAGE(GD839:GD841)</f>
        <v>100.99948154521</v>
      </c>
    </row>
    <row r="841" customFormat="false" ht="15" hidden="false" customHeight="false" outlineLevel="0" collapsed="false">
      <c r="FV841" s="57" t="n">
        <f aca="false">FV853-1</f>
        <v>2012</v>
      </c>
      <c r="FW841" s="143" t="n">
        <v>150.38</v>
      </c>
      <c r="FX841" s="143" t="n">
        <f aca="false">FW841*100/204.803696158069</f>
        <v>73.4264092010994</v>
      </c>
      <c r="FY841" s="143" t="n">
        <v>58.1644698012985</v>
      </c>
      <c r="FZ841" s="143" t="n">
        <v>58.1647802321129</v>
      </c>
      <c r="GB841" s="57" t="n">
        <v>798.5</v>
      </c>
      <c r="GC841" s="0" t="n">
        <f aca="false">GB841*100/FY841</f>
        <v>1372.8312193472</v>
      </c>
      <c r="GD841" s="0" t="n">
        <f aca="false">GC841*100/1338.45</f>
        <v>102.568733934566</v>
      </c>
    </row>
    <row r="842" customFormat="false" ht="15" hidden="false" customHeight="false" outlineLevel="0" collapsed="false">
      <c r="FV842" s="12" t="n">
        <f aca="false">FV854-1</f>
        <v>2013</v>
      </c>
      <c r="FW842" s="141" t="n">
        <v>152.09</v>
      </c>
      <c r="FX842" s="141" t="n">
        <f aca="false">FW842*100/204.803696158069</f>
        <v>74.2613550697912</v>
      </c>
      <c r="FY842" s="141" t="n">
        <v>58.1644698012985</v>
      </c>
      <c r="FZ842" s="141" t="n">
        <v>58.9392019024235</v>
      </c>
      <c r="GB842" s="12" t="n">
        <v>807.41</v>
      </c>
      <c r="GC842" s="0" t="n">
        <f aca="false">GB842*100/FY842</f>
        <v>1388.14984948419</v>
      </c>
      <c r="GD842" s="0" t="n">
        <f aca="false">GC842*100/1338.45</f>
        <v>103.713239156053</v>
      </c>
    </row>
    <row r="843" customFormat="false" ht="15" hidden="false" customHeight="false" outlineLevel="0" collapsed="false">
      <c r="FV843" s="35" t="n">
        <f aca="false">FV855-1</f>
        <v>2013</v>
      </c>
      <c r="FW843" s="144" t="n">
        <v>152.84</v>
      </c>
      <c r="FX843" s="144" t="n">
        <f aca="false">FW843*100/204.803696158069</f>
        <v>74.6275593981648</v>
      </c>
      <c r="FY843" s="144" t="n">
        <v>58.1644698012985</v>
      </c>
      <c r="FZ843" s="144" t="n">
        <v>58.1647802321129</v>
      </c>
      <c r="GB843" s="35" t="n">
        <v>834.43</v>
      </c>
      <c r="GC843" s="0" t="n">
        <f aca="false">GB843*100/FY843</f>
        <v>1434.60432606122</v>
      </c>
      <c r="GD843" s="0" t="n">
        <f aca="false">GC843*100/1338.45</f>
        <v>107.18400583221</v>
      </c>
      <c r="GE843" s="0" t="n">
        <f aca="false">AVERAGE(GD842:GD844)</f>
        <v>102.127344307089</v>
      </c>
    </row>
    <row r="844" customFormat="false" ht="15" hidden="false" customHeight="false" outlineLevel="0" collapsed="false">
      <c r="FV844" s="57" t="n">
        <f aca="false">FV856-1</f>
        <v>2013</v>
      </c>
      <c r="FW844" s="143" t="n">
        <v>153.95</v>
      </c>
      <c r="FX844" s="143" t="n">
        <f aca="false">FW844*100/204.803696158069</f>
        <v>75.1695418041578</v>
      </c>
      <c r="FY844" s="143" t="n">
        <v>66.9952413324269</v>
      </c>
      <c r="FZ844" s="143" t="n">
        <v>66.9941938713476</v>
      </c>
      <c r="GB844" s="57" t="n">
        <v>856.21</v>
      </c>
      <c r="GC844" s="0" t="n">
        <f aca="false">GB844*100/FY844</f>
        <v>1278.0161440893</v>
      </c>
      <c r="GD844" s="0" t="n">
        <f aca="false">GC844*100/1338.45</f>
        <v>95.4847879330042</v>
      </c>
    </row>
    <row r="845" customFormat="false" ht="15" hidden="false" customHeight="false" outlineLevel="0" collapsed="false">
      <c r="FV845" s="12" t="n">
        <f aca="false">FV857-1</f>
        <v>2013</v>
      </c>
      <c r="FW845" s="141" t="n">
        <v>155.07</v>
      </c>
      <c r="FX845" s="141" t="n">
        <f aca="false">FW845*100/204.803696158069</f>
        <v>75.7164069345291</v>
      </c>
      <c r="FY845" s="141" t="n">
        <v>66.9952413324269</v>
      </c>
      <c r="FZ845" s="141" t="n">
        <v>66.9943487556817</v>
      </c>
      <c r="GB845" s="12" t="n">
        <v>872.62</v>
      </c>
      <c r="GC845" s="0" t="n">
        <f aca="false">GB845*100/FY845</f>
        <v>1302.51042110604</v>
      </c>
      <c r="GD845" s="0" t="n">
        <f aca="false">GC845*100/1338.45</f>
        <v>97.3148359001859</v>
      </c>
    </row>
    <row r="846" customFormat="false" ht="15" hidden="false" customHeight="false" outlineLevel="0" collapsed="false">
      <c r="FV846" s="35" t="n">
        <f aca="false">FV858-1</f>
        <v>2013</v>
      </c>
      <c r="FW846" s="144" t="n">
        <v>156.14</v>
      </c>
      <c r="FX846" s="144" t="n">
        <f aca="false">FW846*100/204.803696158069</f>
        <v>76.2388584430088</v>
      </c>
      <c r="FY846" s="144" t="n">
        <v>66.9952413324269</v>
      </c>
      <c r="FZ846" s="144" t="n">
        <v>66.9941938713476</v>
      </c>
      <c r="GB846" s="35" t="n">
        <v>902.57</v>
      </c>
      <c r="GC846" s="0" t="n">
        <f aca="false">GB846*100/FY846</f>
        <v>1347.21508878742</v>
      </c>
      <c r="GD846" s="0" t="n">
        <f aca="false">GC846*100/1338.45</f>
        <v>100.654868600801</v>
      </c>
      <c r="GE846" s="0" t="n">
        <f aca="false">AVERAGE(GD845:GD847)</f>
        <v>99.9225520264868</v>
      </c>
    </row>
    <row r="847" customFormat="false" ht="15" hidden="false" customHeight="false" outlineLevel="0" collapsed="false">
      <c r="FV847" s="57" t="n">
        <f aca="false">FV859-1</f>
        <v>2013</v>
      </c>
      <c r="FW847" s="143" t="n">
        <v>157.44</v>
      </c>
      <c r="FX847" s="143" t="n">
        <f aca="false">FW847*100/204.803696158069</f>
        <v>76.8736126121897</v>
      </c>
      <c r="FY847" s="143" t="n">
        <v>66.9952413324269</v>
      </c>
      <c r="FZ847" s="143" t="n">
        <v>66.9943487556817</v>
      </c>
      <c r="GB847" s="57" t="n">
        <v>912.82</v>
      </c>
      <c r="GC847" s="0" t="n">
        <f aca="false">GB847*100/FY847</f>
        <v>1362.51468290208</v>
      </c>
      <c r="GD847" s="0" t="n">
        <f aca="false">GC847*100/1338.45</f>
        <v>101.797951578474</v>
      </c>
    </row>
    <row r="848" customFormat="false" ht="15" hidden="false" customHeight="false" outlineLevel="0" collapsed="false">
      <c r="FV848" s="12" t="n">
        <f aca="false">FV860-1</f>
        <v>2013</v>
      </c>
      <c r="FW848" s="141" t="n">
        <v>158.9</v>
      </c>
      <c r="FX848" s="141" t="n">
        <f aca="false">FW848*100/204.803696158069</f>
        <v>77.5864903714237</v>
      </c>
      <c r="FY848" s="141" t="n">
        <v>66.9952413324269</v>
      </c>
      <c r="FZ848" s="141" t="n">
        <v>66.9943504594094</v>
      </c>
      <c r="GB848" s="12" t="n">
        <v>934.63</v>
      </c>
      <c r="GC848" s="0" t="n">
        <f aca="false">GB848*100/FY848</f>
        <v>1395.06923389143</v>
      </c>
      <c r="GD848" s="0" t="n">
        <f aca="false">GC848*100/1338.45</f>
        <v>104.230209114381</v>
      </c>
    </row>
    <row r="849" customFormat="false" ht="15" hidden="false" customHeight="false" outlineLevel="0" collapsed="false">
      <c r="FV849" s="35" t="n">
        <f aca="false">FV861-1</f>
        <v>2013</v>
      </c>
      <c r="FW849" s="144" t="n">
        <v>160.23</v>
      </c>
      <c r="FX849" s="144" t="n">
        <f aca="false">FW849*100/204.803696158069</f>
        <v>78.2358927137395</v>
      </c>
      <c r="FY849" s="144" t="n">
        <v>66.9952413324269</v>
      </c>
      <c r="FZ849" s="144" t="n">
        <v>66.9941938713476</v>
      </c>
      <c r="GB849" s="35" t="n">
        <v>943.67</v>
      </c>
      <c r="GC849" s="0" t="n">
        <f aca="false">GB849*100/FY849</f>
        <v>1408.56272957889</v>
      </c>
      <c r="GD849" s="0" t="n">
        <f aca="false">GC849*100/1338.45</f>
        <v>105.238352540543</v>
      </c>
      <c r="GE849" s="0" t="n">
        <f aca="false">AVERAGE(GD848:GD850)</f>
        <v>101.166915354008</v>
      </c>
    </row>
    <row r="850" customFormat="false" ht="15" hidden="false" customHeight="false" outlineLevel="0" collapsed="false">
      <c r="FV850" s="57" t="n">
        <f aca="false">FV862-1</f>
        <v>2013</v>
      </c>
      <c r="FW850" s="143" t="n">
        <v>161.56</v>
      </c>
      <c r="FX850" s="143" t="n">
        <f aca="false">FW850*100/204.803696158069</f>
        <v>78.8852950560554</v>
      </c>
      <c r="FY850" s="143" t="n">
        <v>76.6478708924752</v>
      </c>
      <c r="FZ850" s="143" t="n">
        <v>76.6480572082088</v>
      </c>
      <c r="GB850" s="57" t="n">
        <v>964.67</v>
      </c>
      <c r="GC850" s="0" t="n">
        <f aca="false">GB850*100/FY850</f>
        <v>1258.57377219685</v>
      </c>
      <c r="GD850" s="0" t="n">
        <f aca="false">GC850*100/1338.45</f>
        <v>94.0321844071019</v>
      </c>
    </row>
    <row r="851" customFormat="false" ht="15" hidden="false" customHeight="false" outlineLevel="0" collapsed="false">
      <c r="FV851" s="12" t="n">
        <f aca="false">FV863-1</f>
        <v>2013</v>
      </c>
      <c r="FW851" s="141" t="n">
        <v>163</v>
      </c>
      <c r="FX851" s="141" t="n">
        <f aca="false">FW851*100/204.803696158069</f>
        <v>79.5884073665328</v>
      </c>
      <c r="FY851" s="141" t="n">
        <v>76.6478708924752</v>
      </c>
      <c r="FZ851" s="141" t="n">
        <v>76.6480572082088</v>
      </c>
      <c r="GB851" s="12" t="n">
        <v>986.04</v>
      </c>
      <c r="GC851" s="0" t="n">
        <f aca="false">GB851*100/FY851</f>
        <v>1286.45452054795</v>
      </c>
      <c r="GD851" s="0" t="n">
        <f aca="false">GC851*100/1338.45</f>
        <v>96.1152467815716</v>
      </c>
    </row>
    <row r="852" customFormat="false" ht="15" hidden="false" customHeight="false" outlineLevel="0" collapsed="false">
      <c r="FV852" s="35" t="n">
        <f aca="false">FV864-1</f>
        <v>2013</v>
      </c>
      <c r="FW852" s="144" t="n">
        <v>164.51</v>
      </c>
      <c r="FX852" s="144" t="n">
        <f aca="false">FW852*100/204.803696158069</f>
        <v>80.3256987476583</v>
      </c>
      <c r="FY852" s="144" t="n">
        <v>76.6478708924752</v>
      </c>
      <c r="FZ852" s="144" t="n">
        <v>76.6480572236972</v>
      </c>
      <c r="GB852" s="35" t="n">
        <v>990.63</v>
      </c>
      <c r="GC852" s="0" t="n">
        <f aca="false">GB852*100/FY852</f>
        <v>1292.44294520548</v>
      </c>
      <c r="GD852" s="0" t="n">
        <f aca="false">GC852*100/1338.45</f>
        <v>96.5626616762284</v>
      </c>
      <c r="GE852" s="0" t="n">
        <f aca="false">AVERAGE(GD851:GD853)</f>
        <v>96.6994530129391</v>
      </c>
    </row>
    <row r="853" customFormat="false" ht="15" hidden="false" customHeight="false" outlineLevel="0" collapsed="false">
      <c r="FV853" s="57" t="n">
        <f aca="false">FV865-1</f>
        <v>2013</v>
      </c>
      <c r="FW853" s="143" t="n">
        <v>166.84</v>
      </c>
      <c r="FX853" s="143" t="n">
        <f aca="false">FW853*100/204.803696158069</f>
        <v>81.4633735278057</v>
      </c>
      <c r="FY853" s="143" t="n">
        <v>76.6478708924752</v>
      </c>
      <c r="FZ853" s="143" t="n">
        <v>76.6480587725406</v>
      </c>
      <c r="GB853" s="57" t="n">
        <v>999.43</v>
      </c>
      <c r="GC853" s="0" t="n">
        <f aca="false">GB853*100/FY853</f>
        <v>1303.92402080162</v>
      </c>
      <c r="GD853" s="0" t="n">
        <f aca="false">GC853*100/1338.45</f>
        <v>97.4204505810171</v>
      </c>
    </row>
    <row r="854" customFormat="false" ht="15" hidden="false" customHeight="false" outlineLevel="0" collapsed="false">
      <c r="FV854" s="12" t="n">
        <f aca="false">FV866-1</f>
        <v>2014</v>
      </c>
      <c r="FW854" s="141" t="n">
        <v>173.01308</v>
      </c>
      <c r="FX854" s="141" t="n">
        <f aca="false">FW854*100/204.803696158069</f>
        <v>84.4775183483345</v>
      </c>
      <c r="FY854" s="141" t="n">
        <v>76.6478708924752</v>
      </c>
      <c r="FZ854" s="141" t="n">
        <v>76.6480587725406</v>
      </c>
      <c r="GB854" s="12" t="n">
        <v>1004.15</v>
      </c>
      <c r="GC854" s="0" t="n">
        <f aca="false">GB854*100/FY854</f>
        <v>1310.08205225774</v>
      </c>
      <c r="GD854" s="0" t="n">
        <f aca="false">GC854*100/1338.45</f>
        <v>97.880537357222</v>
      </c>
    </row>
    <row r="855" customFormat="false" ht="15" hidden="false" customHeight="false" outlineLevel="0" collapsed="false">
      <c r="FV855" s="126" t="n">
        <f aca="false">FV867-1</f>
        <v>2014</v>
      </c>
      <c r="FW855" s="148" t="n">
        <v>178.92472565099</v>
      </c>
      <c r="FX855" s="148" t="n">
        <f aca="false">FW855*100/204.803696158069</f>
        <v>87.3640119819393</v>
      </c>
      <c r="FY855" s="148" t="n">
        <v>76.6478708924752</v>
      </c>
      <c r="FZ855" s="148" t="n">
        <v>76.6480587725406</v>
      </c>
      <c r="GB855" s="126" t="n">
        <v>1057.21</v>
      </c>
      <c r="GC855" s="0" t="n">
        <f aca="false">GB855*100/FY855</f>
        <v>1379.30771943176</v>
      </c>
      <c r="GD855" s="0" t="n">
        <f aca="false">GC855*100/1338.45</f>
        <v>103.05261454905</v>
      </c>
      <c r="GE855" s="0" t="n">
        <f aca="false">AVERAGE(GD854:GD856)</f>
        <v>99.1240203323332</v>
      </c>
    </row>
    <row r="856" customFormat="false" ht="15" hidden="false" customHeight="false" outlineLevel="0" collapsed="false">
      <c r="FV856" s="57" t="n">
        <f aca="false">FV868-1</f>
        <v>2014</v>
      </c>
      <c r="FW856" s="143" t="n">
        <v>183.569590091055</v>
      </c>
      <c r="FX856" s="143" t="n">
        <f aca="false">FW856*100/204.803696158069</f>
        <v>89.6319712654867</v>
      </c>
      <c r="FY856" s="143" t="n">
        <v>85.3185195873314</v>
      </c>
      <c r="FZ856" s="143" t="n">
        <v>85.3169524784574</v>
      </c>
      <c r="GB856" s="57" t="n">
        <v>1101.28</v>
      </c>
      <c r="GC856" s="0" t="n">
        <f aca="false">GB856*100/FY856</f>
        <v>1290.78657872484</v>
      </c>
      <c r="GD856" s="0" t="n">
        <f aca="false">GC856*100/1338.45</f>
        <v>96.4389090907276</v>
      </c>
    </row>
    <row r="857" customFormat="false" ht="15" hidden="false" customHeight="false" outlineLevel="0" collapsed="false">
      <c r="FV857" s="12" t="n">
        <f aca="false">FV869-1</f>
        <v>2014</v>
      </c>
      <c r="FW857" s="141" t="n">
        <v>186.850228611658</v>
      </c>
      <c r="FX857" s="141" t="n">
        <f aca="false">FW857*100/204.803696158069</f>
        <v>91.2338166335854</v>
      </c>
      <c r="FY857" s="141" t="n">
        <v>85.3185195873314</v>
      </c>
      <c r="FZ857" s="141" t="n">
        <v>85.3169524784574</v>
      </c>
      <c r="GB857" s="12" t="n">
        <v>1160.96</v>
      </c>
      <c r="GC857" s="0" t="n">
        <f aca="false">GB857*100/FY857</f>
        <v>1360.73622188398</v>
      </c>
      <c r="GD857" s="0" t="n">
        <f aca="false">GC857*100/1338.45</f>
        <v>101.665076908662</v>
      </c>
    </row>
    <row r="858" customFormat="false" ht="15" hidden="false" customHeight="false" outlineLevel="0" collapsed="false">
      <c r="FV858" s="126" t="n">
        <f aca="false">FV870-1</f>
        <v>2014</v>
      </c>
      <c r="FW858" s="148" t="n">
        <v>189.52995809631</v>
      </c>
      <c r="FX858" s="148" t="n">
        <f aca="false">FW858*100/204.803696158069</f>
        <v>92.5422546817853</v>
      </c>
      <c r="FY858" s="148" t="n">
        <v>85.3185195873314</v>
      </c>
      <c r="FZ858" s="148" t="n">
        <v>85.3169524784574</v>
      </c>
      <c r="GB858" s="126" t="n">
        <v>1176.75</v>
      </c>
      <c r="GC858" s="0" t="n">
        <f aca="false">GB858*100/FY858</f>
        <v>1379.24334094368</v>
      </c>
      <c r="GD858" s="0" t="n">
        <f aca="false">GC858*100/1338.45</f>
        <v>103.047804620545</v>
      </c>
      <c r="GE858" s="0" t="n">
        <f aca="false">AVERAGE(GD857:GD859)</f>
        <v>102.917617464222</v>
      </c>
    </row>
    <row r="859" customFormat="false" ht="15" hidden="false" customHeight="false" outlineLevel="0" collapsed="false">
      <c r="FV859" s="57" t="n">
        <f aca="false">FV871-1</f>
        <v>2014</v>
      </c>
      <c r="FW859" s="143" t="n">
        <v>191.982316594387</v>
      </c>
      <c r="FX859" s="143" t="n">
        <f aca="false">FW859*100/204.803696158069</f>
        <v>93.7396737440782</v>
      </c>
      <c r="FY859" s="143" t="n">
        <v>85.3185195873314</v>
      </c>
      <c r="FZ859" s="143" t="n">
        <v>85.3169524784574</v>
      </c>
      <c r="GB859" s="57" t="n">
        <v>1188.08</v>
      </c>
      <c r="GC859" s="0" t="n">
        <f aca="false">GB859*100/FY859</f>
        <v>1392.52299002198</v>
      </c>
      <c r="GD859" s="0" t="n">
        <f aca="false">GC859*100/1338.45</f>
        <v>104.03997086346</v>
      </c>
    </row>
    <row r="860" customFormat="false" ht="15" hidden="false" customHeight="false" outlineLevel="0" collapsed="false">
      <c r="FV860" s="12" t="n">
        <f aca="false">FV872-1</f>
        <v>2014</v>
      </c>
      <c r="FW860" s="141" t="n">
        <v>194.72700921806</v>
      </c>
      <c r="FX860" s="141" t="n">
        <f aca="false">FW860*100/204.803696158069</f>
        <v>95.0798315025371</v>
      </c>
      <c r="FY860" s="141" t="n">
        <v>85.3185195873314</v>
      </c>
      <c r="FZ860" s="141" t="n">
        <v>85.3169524784574</v>
      </c>
      <c r="GB860" s="12" t="n">
        <v>1245.32</v>
      </c>
      <c r="GC860" s="0" t="n">
        <f aca="false">GB860*100/FY860</f>
        <v>1459.61276171148</v>
      </c>
      <c r="GD860" s="0" t="n">
        <f aca="false">GC860*100/1338.45</f>
        <v>109.052468281332</v>
      </c>
    </row>
    <row r="861" customFormat="false" ht="15" hidden="false" customHeight="false" outlineLevel="0" collapsed="false">
      <c r="FV861" s="126" t="n">
        <f aca="false">FV873-1</f>
        <v>2014</v>
      </c>
      <c r="FW861" s="148" t="n">
        <v>197.325534778935</v>
      </c>
      <c r="FX861" s="148" t="n">
        <f aca="false">FW861*100/204.803696158069</f>
        <v>96.348619912913</v>
      </c>
      <c r="FY861" s="148" t="n">
        <v>85.3185195873314</v>
      </c>
      <c r="FZ861" s="148" t="n">
        <v>85.3169524784574</v>
      </c>
      <c r="GB861" s="126" t="n">
        <v>1251.18</v>
      </c>
      <c r="GC861" s="0" t="n">
        <f aca="false">GB861*100/FY861</f>
        <v>1466.48114155251</v>
      </c>
      <c r="GD861" s="0" t="n">
        <f aca="false">GC861*100/1338.45</f>
        <v>109.565627520827</v>
      </c>
      <c r="GE861" s="0" t="n">
        <f aca="false">AVERAGE(GD860:GD862)</f>
        <v>105.305238727981</v>
      </c>
    </row>
    <row r="862" customFormat="false" ht="15" hidden="false" customHeight="false" outlineLevel="0" collapsed="false">
      <c r="FV862" s="57" t="n">
        <f aca="false">FV874-1</f>
        <v>2014</v>
      </c>
      <c r="FW862" s="143" t="n">
        <v>200.037745833098</v>
      </c>
      <c r="FX862" s="143" t="n">
        <f aca="false">FW862*100/204.803696158069</f>
        <v>97.6729178162426</v>
      </c>
      <c r="FY862" s="143" t="n">
        <v>100</v>
      </c>
      <c r="FZ862" s="143" t="n">
        <v>100</v>
      </c>
      <c r="GB862" s="57" t="n">
        <v>1302.28</v>
      </c>
      <c r="GC862" s="0" t="n">
        <f aca="false">GB862*100/FY862</f>
        <v>1302.28</v>
      </c>
      <c r="GD862" s="0" t="n">
        <f aca="false">GC862*100/1338.45</f>
        <v>97.2976203817849</v>
      </c>
    </row>
    <row r="863" customFormat="false" ht="15" hidden="false" customHeight="false" outlineLevel="0" collapsed="false">
      <c r="FV863" s="12" t="n">
        <f aca="false">FV875-1</f>
        <v>2014</v>
      </c>
      <c r="FW863" s="141" t="n">
        <v>202.523234549326</v>
      </c>
      <c r="FX863" s="141" t="n">
        <f aca="false">FW863*100/204.803696158069</f>
        <v>98.8865134509179</v>
      </c>
      <c r="FY863" s="141" t="n">
        <v>100</v>
      </c>
      <c r="FZ863" s="141" t="n">
        <v>100</v>
      </c>
      <c r="GB863" s="12" t="n">
        <v>1340.85</v>
      </c>
      <c r="GC863" s="0" t="n">
        <f aca="false">GB863*100/FY863</f>
        <v>1340.85</v>
      </c>
      <c r="GD863" s="0" t="n">
        <f aca="false">GC863*100/1338.45</f>
        <v>100.17931189062</v>
      </c>
    </row>
    <row r="864" customFormat="false" ht="15" hidden="false" customHeight="false" outlineLevel="0" collapsed="false">
      <c r="FV864" s="126" t="n">
        <f aca="false">FV876-1</f>
        <v>2014</v>
      </c>
      <c r="FW864" s="148" t="n">
        <v>204.803696158069</v>
      </c>
      <c r="FX864" s="148" t="n">
        <f aca="false">FW864*100/204.803696158069</f>
        <v>100</v>
      </c>
      <c r="FY864" s="148" t="n">
        <v>100</v>
      </c>
      <c r="FZ864" s="148" t="n">
        <v>100</v>
      </c>
      <c r="GB864" s="149" t="n">
        <v>1338.45</v>
      </c>
      <c r="GC864" s="0" t="n">
        <f aca="false">GB864*100/FY864</f>
        <v>1338.45</v>
      </c>
      <c r="GD864" s="0" t="n">
        <f aca="false">GC864*100/1338.45</f>
        <v>100</v>
      </c>
      <c r="GE864" s="0" t="n">
        <f aca="false">AVERAGE(GD863:GD865)</f>
        <v>100.753857073481</v>
      </c>
    </row>
    <row r="865" customFormat="false" ht="15" hidden="false" customHeight="false" outlineLevel="0" collapsed="false">
      <c r="FV865" s="57" t="n">
        <f aca="false">FV877-1</f>
        <v>2014</v>
      </c>
      <c r="FW865" s="143" t="n">
        <v>206.846989759504</v>
      </c>
      <c r="FX865" s="143" t="n">
        <f aca="false">FW865*100/204.803696158069</f>
        <v>100.997683947978</v>
      </c>
      <c r="FY865" s="143" t="n">
        <v>100</v>
      </c>
      <c r="FZ865" s="143" t="n">
        <v>100</v>
      </c>
      <c r="GB865" s="57" t="n">
        <v>1366.32</v>
      </c>
      <c r="GC865" s="0" t="n">
        <f aca="false">GB865*100/FY865</f>
        <v>1366.32</v>
      </c>
      <c r="GD865" s="0" t="n">
        <f aca="false">GC865*100/1338.45</f>
        <v>102.082259329822</v>
      </c>
    </row>
    <row r="866" customFormat="false" ht="15" hidden="false" customHeight="false" outlineLevel="0" collapsed="false">
      <c r="FV866" s="12" t="n">
        <f aca="false">FV878-1</f>
        <v>2015</v>
      </c>
      <c r="FW866" s="141" t="n">
        <v>209.182182446858</v>
      </c>
      <c r="FX866" s="141" t="n">
        <f aca="false">FW866*100/204.803696158069</f>
        <v>102.137894174239</v>
      </c>
      <c r="FY866" s="141" t="n">
        <v>100</v>
      </c>
      <c r="FZ866" s="141" t="n">
        <v>100</v>
      </c>
      <c r="GB866" s="12" t="n">
        <v>1371.4</v>
      </c>
      <c r="GC866" s="0" t="n">
        <f aca="false">GB866*100/FY866</f>
        <v>1371.4</v>
      </c>
      <c r="GD866" s="0" t="n">
        <f aca="false">GC866*100/1338.45</f>
        <v>102.461802831634</v>
      </c>
    </row>
    <row r="867" customFormat="false" ht="15" hidden="false" customHeight="false" outlineLevel="0" collapsed="false">
      <c r="FV867" s="126" t="n">
        <f aca="false">FV879-1</f>
        <v>2015</v>
      </c>
      <c r="FW867" s="148" t="n">
        <v>211.134257583942</v>
      </c>
      <c r="FX867" s="148" t="n">
        <f aca="false">FW867*100/204.803696158069</f>
        <v>103.091038660253</v>
      </c>
      <c r="FY867" s="148" t="n">
        <v>100</v>
      </c>
      <c r="FZ867" s="148" t="n">
        <v>100</v>
      </c>
      <c r="GB867" s="126" t="n">
        <v>1418.58</v>
      </c>
      <c r="GC867" s="0" t="n">
        <f aca="false">GB867*100/FY867</f>
        <v>1418.58</v>
      </c>
      <c r="GD867" s="0" t="n">
        <f aca="false">GC867*100/1338.45</f>
        <v>105.986775748067</v>
      </c>
      <c r="GE867" s="0" t="n">
        <f aca="false">AVERAGE(GD866:GD868)</f>
        <v>100.462192133392</v>
      </c>
    </row>
    <row r="868" customFormat="false" ht="15" hidden="false" customHeight="false" outlineLevel="0" collapsed="false">
      <c r="FV868" s="57" t="n">
        <f aca="false">FV880-1</f>
        <v>2015</v>
      </c>
      <c r="FW868" s="143" t="n">
        <v>213.925542593045</v>
      </c>
      <c r="FX868" s="143" t="n">
        <f aca="false">FW868*100/204.803696158069</f>
        <v>104.45394619633</v>
      </c>
      <c r="FY868" s="143" t="n">
        <v>118.26</v>
      </c>
      <c r="FZ868" s="143" t="n">
        <v>118.26</v>
      </c>
      <c r="GB868" s="57" t="n">
        <v>1471.07</v>
      </c>
      <c r="GC868" s="0" t="n">
        <f aca="false">GB868*100/FY868</f>
        <v>1243.92863182818</v>
      </c>
      <c r="GD868" s="0" t="n">
        <f aca="false">GC868*100/1338.45</f>
        <v>92.9379978204771</v>
      </c>
    </row>
    <row r="869" customFormat="false" ht="15" hidden="false" customHeight="false" outlineLevel="0" collapsed="false">
      <c r="FV869" s="150" t="n">
        <f aca="false">FV881-1</f>
        <v>2015</v>
      </c>
      <c r="FW869" s="141" t="n">
        <v>216.370197437618</v>
      </c>
      <c r="FX869" s="141" t="n">
        <f aca="false">FW869*100/204.803696158069</f>
        <v>105.647603776946</v>
      </c>
      <c r="FY869" s="141" t="n">
        <v>118.26</v>
      </c>
      <c r="FZ869" s="141" t="n">
        <v>118.260077442167</v>
      </c>
      <c r="GB869" s="12" t="n">
        <v>1494.77</v>
      </c>
      <c r="GC869" s="0" t="n">
        <f aca="false">GB869*100/FY869</f>
        <v>1263.96922036191</v>
      </c>
      <c r="GD869" s="0" t="n">
        <f aca="false">GC869*100/1338.45</f>
        <v>94.4352960784425</v>
      </c>
    </row>
    <row r="870" customFormat="false" ht="15" hidden="false" customHeight="false" outlineLevel="0" collapsed="false">
      <c r="FV870" s="126" t="n">
        <f aca="false">FV882-1</f>
        <v>2015</v>
      </c>
      <c r="FW870" s="148" t="n">
        <v>218.595927967753</v>
      </c>
      <c r="FX870" s="148" t="n">
        <f aca="false">FW870*100/204.803696158069</f>
        <v>106.734366648851</v>
      </c>
      <c r="FY870" s="148" t="n">
        <v>118.26</v>
      </c>
      <c r="FZ870" s="148" t="n">
        <v>118.260077442167</v>
      </c>
      <c r="GB870" s="126" t="n">
        <v>1549.59</v>
      </c>
      <c r="GC870" s="0" t="n">
        <f aca="false">GB870*100/FY870</f>
        <v>1310.32470826991</v>
      </c>
      <c r="GD870" s="0" t="n">
        <f aca="false">GC870*100/1338.45</f>
        <v>97.898666985686</v>
      </c>
      <c r="GE870" s="0" t="n">
        <f aca="false">AVERAGE(GD869:GD871)</f>
        <v>98.0620851921812</v>
      </c>
    </row>
    <row r="871" customFormat="false" ht="15" hidden="false" customHeight="false" outlineLevel="0" collapsed="false">
      <c r="FV871" s="57" t="n">
        <f aca="false">FV883-1</f>
        <v>2015</v>
      </c>
      <c r="FW871" s="143" t="n">
        <v>220.712196340666</v>
      </c>
      <c r="FX871" s="143" t="n">
        <f aca="false">FW871*100/204.803696158069</f>
        <v>107.767682166399</v>
      </c>
      <c r="FY871" s="143" t="n">
        <v>118.26</v>
      </c>
      <c r="FZ871" s="143" t="n">
        <v>118.260077442167</v>
      </c>
      <c r="GB871" s="57" t="n">
        <v>1612.17</v>
      </c>
      <c r="GC871" s="0" t="n">
        <f aca="false">GB871*100/FY871</f>
        <v>1363.24200913242</v>
      </c>
      <c r="GD871" s="0" t="n">
        <f aca="false">GC871*100/1338.45</f>
        <v>101.852292512415</v>
      </c>
    </row>
    <row r="872" customFormat="false" ht="15" hidden="false" customHeight="false" outlineLevel="0" collapsed="false">
      <c r="FV872" s="12" t="n">
        <f aca="false">FV884-1</f>
        <v>2015</v>
      </c>
      <c r="FW872" s="141" t="n">
        <v>223.649430892728</v>
      </c>
      <c r="FX872" s="141" t="n">
        <f aca="false">FW872*100/204.803696158069</f>
        <v>109.201852841618</v>
      </c>
      <c r="FY872" s="141" t="n">
        <v>118.26</v>
      </c>
      <c r="FZ872" s="141" t="n">
        <v>118.260077442167</v>
      </c>
      <c r="GB872" s="12" t="n">
        <v>1661.48</v>
      </c>
      <c r="GC872" s="0" t="n">
        <f aca="false">GB872*100/FY872</f>
        <v>1404.93827160494</v>
      </c>
      <c r="GD872" s="0" t="n">
        <f aca="false">GC872*100/1338.45</f>
        <v>104.967557368967</v>
      </c>
    </row>
    <row r="873" customFormat="false" ht="15" hidden="false" customHeight="false" outlineLevel="0" collapsed="false">
      <c r="FV873" s="126" t="n">
        <f aca="false">FV885-1</f>
        <v>2015</v>
      </c>
      <c r="FW873" s="148" t="n">
        <v>226.276522666001</v>
      </c>
      <c r="FX873" s="148" t="n">
        <f aca="false">FW873*100/204.803696158069</f>
        <v>110.484589346161</v>
      </c>
      <c r="FY873" s="148" t="n">
        <v>118.26</v>
      </c>
      <c r="FZ873" s="148" t="n">
        <v>118.260077442167</v>
      </c>
      <c r="GB873" s="126" t="n">
        <v>1668.64</v>
      </c>
      <c r="GC873" s="0" t="n">
        <f aca="false">GB873*100/FY873</f>
        <v>1410.99272788771</v>
      </c>
      <c r="GD873" s="0" t="n">
        <f aca="false">GC873*100/1338.45</f>
        <v>105.419905703441</v>
      </c>
      <c r="GE873" s="0" t="n">
        <f aca="false">AVERAGE(GD872:GD874)</f>
        <v>102.191174666723</v>
      </c>
    </row>
    <row r="874" customFormat="false" ht="15" hidden="false" customHeight="false" outlineLevel="0" collapsed="false">
      <c r="FV874" s="57" t="n">
        <f aca="false">FV886-1</f>
        <v>2015</v>
      </c>
      <c r="FW874" s="143" t="n">
        <v>228.940101825015</v>
      </c>
      <c r="FX874" s="143" t="n">
        <f aca="false">FW874*100/204.803696158069</f>
        <v>111.78514163549</v>
      </c>
      <c r="FY874" s="143" t="n">
        <v>133.030674</v>
      </c>
      <c r="FZ874" s="143" t="n">
        <v>133.030674</v>
      </c>
      <c r="GB874" s="57" t="n">
        <v>1712.64</v>
      </c>
      <c r="GC874" s="0" t="n">
        <f aca="false">GB874*100/FY874</f>
        <v>1287.40233248762</v>
      </c>
      <c r="GD874" s="0" t="n">
        <f aca="false">GC874*100/1338.45</f>
        <v>96.1860609277611</v>
      </c>
    </row>
    <row r="875" customFormat="false" ht="15" hidden="false" customHeight="false" outlineLevel="0" collapsed="false">
      <c r="FV875" s="12" t="n">
        <f aca="false">FV887-1</f>
        <v>2015</v>
      </c>
      <c r="FW875" s="141" t="n">
        <v>231.475975133937</v>
      </c>
      <c r="FX875" s="141" t="n">
        <f aca="false">FW875*100/204.803696158069</f>
        <v>113.023338678069</v>
      </c>
      <c r="FY875" s="141" t="n">
        <v>133.030674</v>
      </c>
      <c r="FZ875" s="141" t="n">
        <v>133.030674</v>
      </c>
      <c r="GB875" s="12" t="n">
        <v>1737.68</v>
      </c>
      <c r="GC875" s="0" t="n">
        <f aca="false">GB875*100/FY875</f>
        <v>1306.22505904165</v>
      </c>
      <c r="GD875" s="0" t="n">
        <f aca="false">GC875*100/1338.45</f>
        <v>97.5923687131866</v>
      </c>
    </row>
    <row r="876" customFormat="false" ht="15" hidden="false" customHeight="false" outlineLevel="0" collapsed="false">
      <c r="FV876" s="126" t="n">
        <f aca="false">FV888-1</f>
        <v>2015</v>
      </c>
      <c r="FW876" s="148" t="n">
        <v>237.147136524718</v>
      </c>
      <c r="FX876" s="148" t="n">
        <f aca="false">FW876*100/204.803696158069</f>
        <v>115.792410475681</v>
      </c>
      <c r="FY876" s="148" t="n">
        <v>133.030674</v>
      </c>
      <c r="FZ876" s="148" t="n">
        <v>133.030674</v>
      </c>
      <c r="GB876" s="126" t="n">
        <v>1774.68</v>
      </c>
      <c r="GC876" s="0" t="n">
        <f aca="false">GB876*100/FY876</f>
        <v>1334.03819332675</v>
      </c>
      <c r="GD876" s="0" t="n">
        <f aca="false">GC876*100/1338.45</f>
        <v>99.6703794184879</v>
      </c>
      <c r="GE876" s="0" t="n">
        <f aca="false">AVERAGE(GD875:GD877)</f>
        <v>99.5657300505362</v>
      </c>
    </row>
    <row r="877" customFormat="false" ht="15" hidden="false" customHeight="false" outlineLevel="0" collapsed="false">
      <c r="FV877" s="57" t="n">
        <f aca="false">FV889-1</f>
        <v>2015</v>
      </c>
      <c r="FW877" s="143" t="n">
        <v>249.478787624003</v>
      </c>
      <c r="FX877" s="143" t="n">
        <f aca="false">FW877*100/204.803696158069</f>
        <v>121.813615820416</v>
      </c>
      <c r="FY877" s="143" t="n">
        <v>133.030674</v>
      </c>
      <c r="FZ877" s="143" t="n">
        <v>133.030674</v>
      </c>
      <c r="GB877" s="57" t="n">
        <v>1806.09</v>
      </c>
      <c r="GC877" s="0" t="n">
        <f aca="false">GB877*100/FY877</f>
        <v>1357.64928921581</v>
      </c>
      <c r="GD877" s="0" t="n">
        <f aca="false">GC877*100/1338.45</f>
        <v>101.434442019934</v>
      </c>
    </row>
    <row r="878" customFormat="false" ht="15" hidden="false" customHeight="false" outlineLevel="0" collapsed="false">
      <c r="FV878" s="12" t="n">
        <f aca="false">FV890-1</f>
        <v>2016</v>
      </c>
      <c r="FW878" s="141" t="n">
        <v>259.8321573104</v>
      </c>
      <c r="FX878" s="141" t="n">
        <f aca="false">FW878*100/204.803696158069</f>
        <v>126.868880876964</v>
      </c>
      <c r="FY878" s="141" t="n">
        <v>133.030674</v>
      </c>
      <c r="FZ878" s="141" t="n">
        <v>133.030674</v>
      </c>
      <c r="GB878" s="12" t="n">
        <v>1808.6</v>
      </c>
      <c r="GC878" s="0" t="n">
        <f aca="false">GB878*100/FY878</f>
        <v>1359.5360721092</v>
      </c>
      <c r="GD878" s="0" t="n">
        <f aca="false">GC878*100/1338.45</f>
        <v>101.575409773186</v>
      </c>
    </row>
    <row r="879" customFormat="false" ht="15" hidden="false" customHeight="false" outlineLevel="0" collapsed="false">
      <c r="FV879" s="126" t="n">
        <f aca="false">FV891-1</f>
        <v>2016</v>
      </c>
      <c r="FW879" s="148" t="n">
        <v>268.536534580298</v>
      </c>
      <c r="FX879" s="148" t="n">
        <f aca="false">FW879*100/204.803696158069</f>
        <v>131.118988386342</v>
      </c>
      <c r="FY879" s="148" t="n">
        <v>133.030674</v>
      </c>
      <c r="FZ879" s="148" t="n">
        <v>133.030674</v>
      </c>
      <c r="GB879" s="126" t="n">
        <v>1888.34</v>
      </c>
      <c r="GC879" s="0" t="n">
        <f aca="false">GB879*100/FY879</f>
        <v>1419.47713502526</v>
      </c>
      <c r="GD879" s="0" t="n">
        <f aca="false">GC879*100/1338.45</f>
        <v>106.053803655367</v>
      </c>
      <c r="GE879" s="0" t="n">
        <f aca="false">AVERAGE(GD878:GD880)</f>
        <v>100.704043617321</v>
      </c>
    </row>
    <row r="880" customFormat="false" ht="15" hidden="false" customHeight="false" outlineLevel="0" collapsed="false">
      <c r="FV880" s="57" t="n">
        <f aca="false">FV892-1</f>
        <v>2016</v>
      </c>
      <c r="FW880" s="143" t="n">
        <v>276.995435419577</v>
      </c>
      <c r="FX880" s="143" t="n">
        <f aca="false">FW880*100/204.803696158069</f>
        <v>135.249236520512</v>
      </c>
      <c r="FY880" s="143" t="n">
        <v>153.450882459</v>
      </c>
      <c r="FZ880" s="143" t="n">
        <v>153.450882459</v>
      </c>
      <c r="GB880" s="57" t="n">
        <v>1940.55</v>
      </c>
      <c r="GC880" s="0" t="n">
        <f aca="false">GB880*100/FY880</f>
        <v>1264.60660825361</v>
      </c>
      <c r="GD880" s="0" t="n">
        <f aca="false">GC880*100/1338.45</f>
        <v>94.4829174234087</v>
      </c>
    </row>
    <row r="881" customFormat="false" ht="15" hidden="false" customHeight="false" outlineLevel="0" collapsed="false">
      <c r="FV881" s="12" t="n">
        <f aca="false">FV893-1</f>
        <v>2016</v>
      </c>
      <c r="FW881" s="141" t="n">
        <v>290.706709472846</v>
      </c>
      <c r="FX881" s="141" t="n">
        <f aca="false">FW881*100/204.803696158069</f>
        <v>141.944073728277</v>
      </c>
      <c r="FY881" s="141" t="n">
        <v>153.450882459</v>
      </c>
      <c r="FZ881" s="141" t="n">
        <v>153.450882459</v>
      </c>
      <c r="GB881" s="12" t="n">
        <v>2022.16</v>
      </c>
      <c r="GC881" s="0" t="n">
        <f aca="false">GB881*100/FY881</f>
        <v>1317.78974978544</v>
      </c>
      <c r="GD881" s="0" t="n">
        <f aca="false">GC881*100/1338.45</f>
        <v>98.4564047805623</v>
      </c>
    </row>
    <row r="882" customFormat="false" ht="15" hidden="false" customHeight="false" outlineLevel="0" collapsed="false">
      <c r="FV882" s="126" t="n">
        <f aca="false">FV894-1</f>
        <v>2016</v>
      </c>
      <c r="FW882" s="148" t="n">
        <v>302.897204627881</v>
      </c>
      <c r="FX882" s="148" t="n">
        <f aca="false">FW882*100/204.803696158069</f>
        <v>147.896356515999</v>
      </c>
      <c r="FY882" s="148" t="n">
        <v>153.450882459</v>
      </c>
      <c r="FZ882" s="148" t="n">
        <v>153.450882459</v>
      </c>
      <c r="GB882" s="126" t="n">
        <v>2062.33</v>
      </c>
      <c r="GC882" s="0" t="n">
        <f aca="false">GB882*100/FY882</f>
        <v>1343.967507356</v>
      </c>
      <c r="GD882" s="0" t="n">
        <f aca="false">GC882*100/1338.45</f>
        <v>100.412231114797</v>
      </c>
      <c r="GE882" s="0" t="n">
        <f aca="false">AVERAGE(GD881:GD883)</f>
        <v>100.196053148055</v>
      </c>
    </row>
    <row r="883" customFormat="false" ht="15" hidden="false" customHeight="false" outlineLevel="0" collapsed="false">
      <c r="FV883" s="57" t="n">
        <f aca="false">FV895-1</f>
        <v>2016</v>
      </c>
      <c r="FW883" s="143" t="n">
        <v>312.213773253067</v>
      </c>
      <c r="FX883" s="143" t="n">
        <f aca="false">FW883*100/204.803696158069</f>
        <v>152.445380190843</v>
      </c>
      <c r="FY883" s="143" t="n">
        <v>153.450882459</v>
      </c>
      <c r="FZ883" s="143" t="n">
        <v>153.450882459</v>
      </c>
      <c r="GB883" s="57" t="n">
        <v>2089.18</v>
      </c>
      <c r="GC883" s="0" t="n">
        <f aca="false">GB883*100/FY883</f>
        <v>1361.464962939</v>
      </c>
      <c r="GD883" s="0" t="n">
        <f aca="false">GC883*100/1338.45</f>
        <v>101.719523548807</v>
      </c>
    </row>
    <row r="884" customFormat="false" ht="15" hidden="false" customHeight="false" outlineLevel="0" collapsed="false">
      <c r="FV884" s="12" t="n">
        <f aca="false">FV896-1</f>
        <v>2016</v>
      </c>
      <c r="FW884" s="141" t="n">
        <v>318.614155604754</v>
      </c>
      <c r="FX884" s="141" t="n">
        <f aca="false">FW884*100/204.803696158069</f>
        <v>155.570510484755</v>
      </c>
      <c r="FY884" s="141" t="n">
        <v>153.450882459</v>
      </c>
      <c r="FZ884" s="141" t="n">
        <v>153.450882459</v>
      </c>
      <c r="GB884" s="12" t="n">
        <v>2170.43</v>
      </c>
      <c r="GC884" s="0" t="n">
        <f aca="false">GB884*100/FY884</f>
        <v>1414.41350171441</v>
      </c>
      <c r="GD884" s="0" t="n">
        <f aca="false">GC884*100/1338.45</f>
        <v>105.675482962711</v>
      </c>
    </row>
    <row r="885" customFormat="false" ht="15" hidden="false" customHeight="false" outlineLevel="0" collapsed="false">
      <c r="FV885" s="126" t="n">
        <f aca="false">FV897-1</f>
        <v>2016</v>
      </c>
      <c r="FW885" s="148" t="n">
        <v>319.251383915964</v>
      </c>
      <c r="FX885" s="148" t="n">
        <f aca="false">FW885*100/204.803696158069</f>
        <v>155.881651505725</v>
      </c>
      <c r="FY885" s="148" t="n">
        <v>153.450882459</v>
      </c>
      <c r="FZ885" s="148" t="n">
        <v>153.450882459</v>
      </c>
      <c r="GB885" s="126" t="n">
        <v>2196.53</v>
      </c>
      <c r="GC885" s="0" t="n">
        <f aca="false">GB885*100/FY885</f>
        <v>1431.42220155487</v>
      </c>
      <c r="GD885" s="0" t="n">
        <f aca="false">GC885*100/1338.45</f>
        <v>106.946258848285</v>
      </c>
      <c r="GE885" s="0" t="n">
        <f aca="false">AVERAGE(GD884:GD886)</f>
        <v>102.831651508371</v>
      </c>
    </row>
    <row r="886" customFormat="false" ht="15" hidden="false" customHeight="false" outlineLevel="0" collapsed="false">
      <c r="FV886" s="57" t="n">
        <f aca="false">FV898-1</f>
        <v>2016</v>
      </c>
      <c r="FW886" s="143" t="n">
        <v>322.922774830998</v>
      </c>
      <c r="FX886" s="143" t="n">
        <f aca="false">FW886*100/204.803696158069</f>
        <v>157.674290498041</v>
      </c>
      <c r="FY886" s="143" t="n">
        <v>175.179527415194</v>
      </c>
      <c r="FZ886" s="143" t="n">
        <v>175.179527415194</v>
      </c>
      <c r="GB886" s="57" t="n">
        <v>2247.93</v>
      </c>
      <c r="GC886" s="0" t="n">
        <f aca="false">GB886*100/FY886</f>
        <v>1283.21501557209</v>
      </c>
      <c r="GD886" s="0" t="n">
        <f aca="false">GC886*100/1338.45</f>
        <v>95.8732127141165</v>
      </c>
    </row>
    <row r="887" customFormat="false" ht="15" hidden="false" customHeight="false" outlineLevel="0" collapsed="false">
      <c r="FV887" s="12" t="n">
        <f aca="false">FV899-1</f>
        <v>2016</v>
      </c>
      <c r="FW887" s="141" t="n">
        <v>330.543752317009</v>
      </c>
      <c r="FX887" s="141" t="n">
        <f aca="false">FW887*100/204.803696158069</f>
        <v>161.395403753794</v>
      </c>
      <c r="FY887" s="141" t="n">
        <v>175.179527415194</v>
      </c>
      <c r="FZ887" s="141" t="n">
        <v>175.179527415194</v>
      </c>
      <c r="GB887" s="12" t="n">
        <v>2293.97</v>
      </c>
      <c r="GC887" s="0" t="n">
        <f aca="false">GB887*100/FY887</f>
        <v>1309.49662546072</v>
      </c>
      <c r="GD887" s="0" t="n">
        <f aca="false">GC887*100/1338.45</f>
        <v>97.8367981964749</v>
      </c>
    </row>
    <row r="888" customFormat="false" ht="15" hidden="false" customHeight="false" outlineLevel="0" collapsed="false">
      <c r="FV888" s="126" t="n">
        <f aca="false">FV900-1</f>
        <v>2016</v>
      </c>
      <c r="FW888" s="148" t="n">
        <v>335.898561104545</v>
      </c>
      <c r="FX888" s="148" t="n">
        <f aca="false">FW888*100/204.803696158069</f>
        <v>164.010009294606</v>
      </c>
      <c r="FY888" s="148" t="n">
        <v>175.179527415194</v>
      </c>
      <c r="FZ888" s="148" t="n">
        <v>175.179527415194</v>
      </c>
      <c r="GB888" s="126" t="n">
        <v>2334.36</v>
      </c>
      <c r="GC888" s="0" t="n">
        <f aca="false">GB888*100/FY888</f>
        <v>1332.55297262409</v>
      </c>
      <c r="GD888" s="0" t="n">
        <f aca="false">GC888*100/1338.45</f>
        <v>99.5594136967455</v>
      </c>
      <c r="GE888" s="0" t="n">
        <f aca="false">AVERAGE(GD887:GD889)</f>
        <v>99.419949654015</v>
      </c>
    </row>
    <row r="889" customFormat="false" ht="15" hidden="false" customHeight="false" outlineLevel="0" collapsed="false">
      <c r="FV889" s="57" t="n">
        <f aca="false">FV901-1</f>
        <v>2016</v>
      </c>
      <c r="FW889" s="143" t="n">
        <v>339.929343837799</v>
      </c>
      <c r="FX889" s="143" t="n">
        <f aca="false">FW889*100/204.803696158069</f>
        <v>165.978129406141</v>
      </c>
      <c r="FY889" s="143" t="n">
        <v>175.179527415194</v>
      </c>
      <c r="FZ889" s="143" t="n">
        <v>175.179527415194</v>
      </c>
      <c r="GA889" s="0" t="n">
        <f aca="false">(FY889-FY888)/FY888</f>
        <v>0</v>
      </c>
      <c r="GB889" s="57" t="n">
        <v>2364.94</v>
      </c>
      <c r="GC889" s="0" t="n">
        <f aca="false">GB889*100/FY889</f>
        <v>1350.00935034768</v>
      </c>
      <c r="GD889" s="0" t="n">
        <f aca="false">GC889*100/1338.45</f>
        <v>100.863637068825</v>
      </c>
    </row>
    <row r="890" customFormat="false" ht="15" hidden="false" customHeight="false" outlineLevel="0" collapsed="false">
      <c r="FV890" s="12" t="n">
        <v>2017</v>
      </c>
      <c r="FW890" s="141" t="n">
        <v>345.320283301723</v>
      </c>
      <c r="FX890" s="141" t="n">
        <f aca="false">FW890*100/204.803696158069</f>
        <v>168.610376560393</v>
      </c>
      <c r="FY890" s="141" t="n">
        <v>175.179527415194</v>
      </c>
      <c r="FZ890" s="141" t="n">
        <v>175.179527415194</v>
      </c>
      <c r="GB890" s="12" t="n">
        <v>2405.87</v>
      </c>
      <c r="GC890" s="0" t="n">
        <f aca="false">GB890*100/FY890</f>
        <v>1373.37395270957</v>
      </c>
      <c r="GD890" s="0" t="n">
        <f aca="false">GC890*100/1338.45</f>
        <v>102.609283328445</v>
      </c>
    </row>
    <row r="891" customFormat="false" ht="15" hidden="false" customHeight="false" outlineLevel="0" collapsed="false">
      <c r="FV891" s="126" t="n">
        <v>2017</v>
      </c>
      <c r="FW891" s="148" t="n">
        <v>352.458799522317</v>
      </c>
      <c r="FX891" s="148" t="n">
        <f aca="false">FW891*100/204.803696158069</f>
        <v>172.095917277922</v>
      </c>
      <c r="FY891" s="148" t="n">
        <v>175.179527415194</v>
      </c>
      <c r="FZ891" s="148" t="n">
        <v>175.179527415194</v>
      </c>
      <c r="GB891" s="126" t="n">
        <v>2455.57</v>
      </c>
      <c r="GC891" s="0" t="n">
        <f aca="false">GB891*100/FY891</f>
        <v>1401.74484783261</v>
      </c>
      <c r="GD891" s="0" t="n">
        <f aca="false">GC891*100/1338.45</f>
        <v>104.728966179731</v>
      </c>
      <c r="GE891" s="0" t="n">
        <f aca="false">AVERAGE(GD890:GD892)</f>
        <v>101.171526779189</v>
      </c>
    </row>
    <row r="892" customFormat="false" ht="15" hidden="false" customHeight="false" outlineLevel="0" collapsed="false">
      <c r="FV892" s="57" t="n">
        <v>2017</v>
      </c>
      <c r="FW892" s="143" t="n">
        <v>360.826840179572</v>
      </c>
      <c r="FX892" s="143" t="n">
        <f aca="false">FW892*100/204.803696158069</f>
        <v>176.181800889513</v>
      </c>
      <c r="FY892" s="143" t="n">
        <v>197.882794168204</v>
      </c>
      <c r="FZ892" s="143" t="n">
        <v>197.882794168204</v>
      </c>
      <c r="GB892" s="57" t="n">
        <v>2547.29</v>
      </c>
      <c r="GC892" s="0" t="n">
        <f aca="false">GB892*100/FY892</f>
        <v>1287.27209998599</v>
      </c>
      <c r="GD892" s="0" t="n">
        <f aca="false">GC892*100/1338.45</f>
        <v>96.1763308293917</v>
      </c>
    </row>
    <row r="893" customFormat="false" ht="24.05" hidden="false" customHeight="false" outlineLevel="0" collapsed="false">
      <c r="FV893" s="12" t="n">
        <v>2017</v>
      </c>
      <c r="FW893" s="141" t="n">
        <v>370.409788311703</v>
      </c>
      <c r="FX893" s="141" t="n">
        <f aca="false">FW893*100/204.803696158069</f>
        <v>180.860890335601</v>
      </c>
      <c r="FY893" s="141" t="n">
        <v>197.882794168203</v>
      </c>
      <c r="FZ893" s="141" t="n">
        <v>197.882794168204</v>
      </c>
      <c r="GB893" s="12" t="n">
        <v>2589.02</v>
      </c>
      <c r="GC893" s="0" t="n">
        <f aca="false">GB893*100/FY893</f>
        <v>1308.36034071729</v>
      </c>
      <c r="GD893" s="0" t="n">
        <f aca="false">GC893*100/1338.45</f>
        <v>97.7519026274641</v>
      </c>
      <c r="GI893" s="67" t="s">
        <v>168</v>
      </c>
      <c r="GJ893" s="68" t="n">
        <v>42229</v>
      </c>
      <c r="GK893" s="69" t="s">
        <v>169</v>
      </c>
      <c r="GL893" s="70" t="n">
        <v>0.1249</v>
      </c>
    </row>
    <row r="894" customFormat="false" ht="24.05" hidden="false" customHeight="false" outlineLevel="0" collapsed="false">
      <c r="FV894" s="126" t="n">
        <v>2017</v>
      </c>
      <c r="FW894" s="148" t="n">
        <v>375.724243673263</v>
      </c>
      <c r="FX894" s="148" t="n">
        <f aca="false">FW894*100/204.803696158069</f>
        <v>183.455792410737</v>
      </c>
      <c r="FY894" s="148" t="n">
        <v>197.882794168203</v>
      </c>
      <c r="FZ894" s="148" t="n">
        <v>197.882794168204</v>
      </c>
      <c r="GB894" s="126" t="n">
        <v>2632.39</v>
      </c>
      <c r="GC894" s="0" t="n">
        <f aca="false">GB894*100/FY894</f>
        <v>1330.27735486817</v>
      </c>
      <c r="GD894" s="0" t="n">
        <f aca="false">GC894*100/1338.45</f>
        <v>99.3893948125199</v>
      </c>
      <c r="GE894" s="0" t="n">
        <f aca="false">AVERAGE(GD893:GD895)</f>
        <v>99.4764860885216</v>
      </c>
      <c r="GI894" s="93" t="s">
        <v>173</v>
      </c>
      <c r="GJ894" s="94" t="n">
        <v>42418</v>
      </c>
      <c r="GK894" s="95" t="s">
        <v>174</v>
      </c>
      <c r="GL894" s="96" t="n">
        <v>0.1535</v>
      </c>
    </row>
    <row r="895" customFormat="false" ht="24.05" hidden="false" customHeight="false" outlineLevel="0" collapsed="false">
      <c r="FV895" s="57" t="n">
        <v>2017</v>
      </c>
      <c r="FW895" s="143" t="n">
        <v>380.20315270767</v>
      </c>
      <c r="FX895" s="143" t="n">
        <f aca="false">FW895*100/204.803696158069</f>
        <v>185.642720243792</v>
      </c>
      <c r="FY895" s="143" t="n">
        <v>197.882794168203</v>
      </c>
      <c r="FZ895" s="143" t="n">
        <v>197.882794168204</v>
      </c>
      <c r="GB895" s="57" t="n">
        <v>2682.68</v>
      </c>
      <c r="GC895" s="0" t="n">
        <f aca="false">GB895*100/FY895</f>
        <v>1355.69138856999</v>
      </c>
      <c r="GD895" s="0" t="n">
        <f aca="false">GC895*100/1338.45</f>
        <v>101.288160825581</v>
      </c>
      <c r="GI895" s="67" t="s">
        <v>178</v>
      </c>
      <c r="GJ895" s="68" t="s">
        <v>179</v>
      </c>
      <c r="GK895" s="69" t="s">
        <v>180</v>
      </c>
      <c r="GL895" s="70" t="n">
        <v>0.1416</v>
      </c>
    </row>
    <row r="896" customFormat="false" ht="24.05" hidden="false" customHeight="false" outlineLevel="0" collapsed="false">
      <c r="FV896" s="12" t="n">
        <v>2017</v>
      </c>
      <c r="FW896" s="141" t="n">
        <v>386.789283744528</v>
      </c>
      <c r="FX896" s="141" t="n">
        <f aca="false">FW896*100/204.803696158069</f>
        <v>188.858546501036</v>
      </c>
      <c r="FY896" s="141" t="n">
        <v>197.882794168203</v>
      </c>
      <c r="FZ896" s="141" t="n">
        <v>197.882794168204</v>
      </c>
      <c r="GB896" s="12" t="n">
        <v>2799.18</v>
      </c>
      <c r="GC896" s="0" t="n">
        <f aca="false">GB896*100/FY896</f>
        <v>1414.56462233935</v>
      </c>
      <c r="GD896" s="0" t="n">
        <f aca="false">GC896*100/1338.45</f>
        <v>105.686773681449</v>
      </c>
      <c r="GI896" s="93" t="s">
        <v>184</v>
      </c>
      <c r="GJ896" s="94" t="n">
        <v>42769</v>
      </c>
      <c r="GK896" s="95" t="s">
        <v>185</v>
      </c>
      <c r="GL896" s="96" t="n">
        <v>0.1296</v>
      </c>
    </row>
    <row r="897" customFormat="false" ht="24.05" hidden="false" customHeight="false" outlineLevel="0" collapsed="false">
      <c r="FV897" s="126" t="n">
        <v>2017</v>
      </c>
      <c r="FW897" s="148" t="n">
        <v>392.216935577586</v>
      </c>
      <c r="FX897" s="148" t="n">
        <f aca="false">FW897*100/204.803696158069</f>
        <v>191.508719293264</v>
      </c>
      <c r="FY897" s="148" t="n">
        <v>197.882794168203</v>
      </c>
      <c r="FZ897" s="148" t="n">
        <v>197.882794168204</v>
      </c>
      <c r="GB897" s="126" t="n">
        <v>2823.33</v>
      </c>
      <c r="GC897" s="0" t="n">
        <f aca="false">GB897*100/FY897</f>
        <v>1426.7688162924</v>
      </c>
      <c r="GD897" s="0" t="n">
        <f aca="false">GC897*100/1338.45</f>
        <v>106.59858913612</v>
      </c>
      <c r="GE897" s="0" t="n">
        <f aca="false">AVERAGE(GD896:GD898)</f>
        <v>102.671309217935</v>
      </c>
      <c r="GI897" s="67" t="s">
        <v>187</v>
      </c>
      <c r="GJ897" s="68" t="n">
        <v>42982</v>
      </c>
      <c r="GK897" s="69" t="s">
        <v>231</v>
      </c>
      <c r="GL897" s="70" t="n">
        <v>0.1332</v>
      </c>
    </row>
    <row r="898" customFormat="false" ht="15" hidden="false" customHeight="false" outlineLevel="0" collapsed="false">
      <c r="FV898" s="57" t="n">
        <v>2017</v>
      </c>
      <c r="FW898" s="143" t="n">
        <v>399.661388207634</v>
      </c>
      <c r="FX898" s="143" t="n">
        <f aca="false">FW898*100/204.803696158069</f>
        <v>195.143640327259</v>
      </c>
      <c r="FY898" s="143" t="n">
        <f aca="false">FY897*(1+D22)</f>
        <v>224.240782351408</v>
      </c>
      <c r="FZ898" s="143" t="n">
        <v>224.240782351409</v>
      </c>
      <c r="GB898" s="57" t="n">
        <v>2873.15</v>
      </c>
      <c r="GC898" s="0" t="n">
        <f aca="false">GB898*100/FY898</f>
        <v>1281.27897605061</v>
      </c>
      <c r="GD898" s="0" t="n">
        <f aca="false">GC898*100/1338.45</f>
        <v>95.7285648362369</v>
      </c>
    </row>
    <row r="899" customFormat="false" ht="15" hidden="false" customHeight="false" outlineLevel="0" collapsed="false">
      <c r="FV899" s="12" t="n">
        <v>2017</v>
      </c>
      <c r="FW899" s="141" t="n">
        <v>405.715189892041</v>
      </c>
      <c r="FX899" s="141" t="n">
        <f aca="false">FW899*100/204.803696158069</f>
        <v>198.099544833853</v>
      </c>
      <c r="FY899" s="141" t="n">
        <f aca="false">FY897*(1+D22)</f>
        <v>224.240782351408</v>
      </c>
      <c r="FZ899" s="141" t="n">
        <v>224.240782351409</v>
      </c>
      <c r="GB899" s="12" t="n">
        <v>2953.98</v>
      </c>
      <c r="GC899" s="0" t="n">
        <f aca="false">GB899*100/FY899</f>
        <v>1317.32505078885</v>
      </c>
      <c r="GD899" s="0" t="n">
        <f aca="false">GC899*100/1338.45</f>
        <v>98.4216855907096</v>
      </c>
    </row>
    <row r="900" customFormat="false" ht="15" hidden="false" customHeight="false" outlineLevel="0" collapsed="false">
      <c r="FV900" s="126" t="n">
        <v>2017</v>
      </c>
      <c r="FW900" s="148" t="n">
        <v>411.314059512551</v>
      </c>
      <c r="FX900" s="148" t="n">
        <f aca="false">FW900*100/204.803696158069</f>
        <v>200.83331855256</v>
      </c>
      <c r="FY900" s="148" t="n">
        <f aca="false">FY897*(1+D22)</f>
        <v>224.240782351408</v>
      </c>
      <c r="FZ900" s="148" t="n">
        <v>224.240782351409</v>
      </c>
      <c r="GB900" s="126" t="n">
        <v>2992.14</v>
      </c>
      <c r="GC900" s="0" t="n">
        <f aca="false">GB900*100/FY900</f>
        <v>1334.3424726868</v>
      </c>
      <c r="GD900" s="0" t="n">
        <f aca="false">GC900*100/1338.45</f>
        <v>99.6931131298742</v>
      </c>
      <c r="GE900" s="0" t="n">
        <f aca="false">AVERAGE(GD899:GD901)</f>
        <v>99.4267885981728</v>
      </c>
      <c r="GJ900" s="0" t="n">
        <f aca="false">(GB900-GB895)/GB895</f>
        <v>0.115354794459272</v>
      </c>
    </row>
    <row r="901" customFormat="false" ht="15" hidden="false" customHeight="false" outlineLevel="0" collapsed="false">
      <c r="FV901" s="57" t="n">
        <v>2017</v>
      </c>
      <c r="FW901" s="143" t="n">
        <v>424.229320981245</v>
      </c>
      <c r="FX901" s="143" t="n">
        <f aca="false">FW901*100/204.803696158069</f>
        <v>207.13948475511</v>
      </c>
      <c r="FY901" s="143" t="n">
        <f aca="false">FY897*(1+D22)</f>
        <v>224.240782351408</v>
      </c>
      <c r="FZ901" s="143"/>
      <c r="GB901" s="57" t="n">
        <v>3006.32</v>
      </c>
      <c r="GC901" s="0" t="n">
        <f aca="false">GB901*100/FY901</f>
        <v>1340.66603250108</v>
      </c>
      <c r="GD901" s="0" t="n">
        <f aca="false">GC901*100/1338.45</f>
        <v>100.165567073935</v>
      </c>
      <c r="GJ901" s="0" t="n">
        <f aca="false">(GB901-GB896)/GB896</f>
        <v>0.0740002429282863</v>
      </c>
    </row>
    <row r="902" customFormat="false" ht="15" hidden="false" customHeight="false" outlineLevel="0" collapsed="false">
      <c r="FV902" s="12" t="n">
        <f aca="false">FV903</f>
        <v>2018</v>
      </c>
      <c r="FW902" s="141" t="n">
        <v>431.695757030515</v>
      </c>
      <c r="FX902" s="141" t="n">
        <f aca="false">FW902*100/204.803696158069</f>
        <v>210.7851396868</v>
      </c>
      <c r="FY902" s="141" t="n">
        <f aca="false">FY901</f>
        <v>224.240782351408</v>
      </c>
      <c r="GB902" s="12" t="n">
        <v>3078.15</v>
      </c>
      <c r="GC902" s="0" t="n">
        <f aca="false">GB902*100/FY902</f>
        <v>1372.69856433886</v>
      </c>
      <c r="GD902" s="0" t="n">
        <f aca="false">GC902*100/1338.45</f>
        <v>102.558822842755</v>
      </c>
    </row>
    <row r="903" customFormat="false" ht="15" hidden="false" customHeight="false" outlineLevel="0" collapsed="false">
      <c r="FV903" s="151" t="n">
        <v>2018</v>
      </c>
      <c r="FW903" s="148" t="n">
        <v>442.142794350654</v>
      </c>
      <c r="FX903" s="148" t="n">
        <f aca="false">FW903*100/204.803696158069</f>
        <v>215.886140067221</v>
      </c>
      <c r="FY903" s="148" t="n">
        <f aca="false">FY902</f>
        <v>224.240782351408</v>
      </c>
      <c r="GB903" s="126" t="n">
        <v>3136.49</v>
      </c>
      <c r="GC903" s="0" t="n">
        <f aca="false">GB903*100/FY903</f>
        <v>1398.71524131806</v>
      </c>
      <c r="GD903" s="0" t="n">
        <f aca="false">GC903*100/1338.45</f>
        <v>104.502614316415</v>
      </c>
      <c r="GE903" s="0" t="n">
        <f aca="false">AVERAGE(GD902:GD904)</f>
        <v>102.731368000173</v>
      </c>
    </row>
    <row r="904" customFormat="false" ht="15" hidden="false" customHeight="false" outlineLevel="0" collapsed="false">
      <c r="FV904" s="57" t="n">
        <f aca="false">FV903</f>
        <v>2018</v>
      </c>
      <c r="FW904" s="143" t="n">
        <v>452.488935738459</v>
      </c>
      <c r="FX904" s="143" t="n">
        <f aca="false">FW904*100/204.803696158069</f>
        <v>220.937875744794</v>
      </c>
      <c r="FY904" s="143" t="n">
        <f aca="false">FY903*(1+D23)</f>
        <v>237.050522298026</v>
      </c>
      <c r="GB904" s="57" t="n">
        <v>3208.74</v>
      </c>
      <c r="GC904" s="0" t="n">
        <f aca="false">GB904*100/FY904</f>
        <v>1353.61017933801</v>
      </c>
      <c r="GD904" s="0" t="n">
        <f aca="false">GC904*100/1338.45</f>
        <v>101.132666841347</v>
      </c>
    </row>
    <row r="905" customFormat="false" ht="15" hidden="false" customHeight="false" outlineLevel="0" collapsed="false">
      <c r="FV905" s="12" t="n">
        <f aca="false">FV904</f>
        <v>2018</v>
      </c>
      <c r="FW905" s="141" t="n">
        <v>464.887132577693</v>
      </c>
      <c r="FX905" s="141" t="n">
        <f aca="false">FW905*100/204.803696158069</f>
        <v>226.991573540201</v>
      </c>
      <c r="FY905" s="141" t="n">
        <f aca="false">FY904</f>
        <v>237.050522298026</v>
      </c>
      <c r="GB905" s="12" t="n">
        <v>3298.55</v>
      </c>
      <c r="GC905" s="0" t="n">
        <f aca="false">GB905*100/FY905</f>
        <v>1391.49661769274</v>
      </c>
      <c r="GD905" s="0" t="n">
        <f aca="false">GC905*100/1338.45</f>
        <v>103.963287212278</v>
      </c>
    </row>
    <row r="906" customFormat="false" ht="15" hidden="false" customHeight="false" outlineLevel="0" collapsed="false">
      <c r="FV906" s="151" t="n">
        <f aca="false">FV905</f>
        <v>2018</v>
      </c>
      <c r="FW906" s="148" t="n">
        <v>474.556784935309</v>
      </c>
      <c r="FX906" s="148" t="n">
        <f aca="false">FW906*100/204.803696158069</f>
        <v>231.712998269837</v>
      </c>
      <c r="FY906" s="148" t="n">
        <f aca="false">FY905</f>
        <v>237.050522298026</v>
      </c>
      <c r="GE906" s="0" t="n">
        <f aca="false">AVERAGE(GD905:GD907)</f>
        <v>103.963287212278</v>
      </c>
    </row>
    <row r="907" customFormat="false" ht="15" hidden="false" customHeight="false" outlineLevel="0" collapsed="false">
      <c r="FV907" s="57" t="n">
        <f aca="false">FV906</f>
        <v>2018</v>
      </c>
      <c r="FX907" s="0" t="n">
        <f aca="false">FX906*(1.3^(1/12))</f>
        <v>236.834886791991</v>
      </c>
      <c r="FY907" s="0" t="n">
        <f aca="false">FY906*(1+D24)</f>
        <v>250.538697016784</v>
      </c>
    </row>
    <row r="908" customFormat="false" ht="15" hidden="false" customHeight="false" outlineLevel="0" collapsed="false">
      <c r="FV908" s="12" t="n">
        <f aca="false">FV907</f>
        <v>2018</v>
      </c>
      <c r="FX908" s="0" t="n">
        <f aca="false">FX907*(1.3^(1/12))</f>
        <v>242.06999184593</v>
      </c>
      <c r="FY908" s="0" t="n">
        <f aca="false">FY907</f>
        <v>250.538697016784</v>
      </c>
    </row>
    <row r="909" customFormat="false" ht="15" hidden="false" customHeight="false" outlineLevel="0" collapsed="false">
      <c r="FV909" s="151" t="n">
        <f aca="false">FV908</f>
        <v>2018</v>
      </c>
      <c r="FX909" s="0" t="n">
        <f aca="false">FX908*(1.3^(1/12))</f>
        <v>247.420816020885</v>
      </c>
      <c r="FY909" s="0" t="n">
        <f aca="false">FY908</f>
        <v>250.538697016784</v>
      </c>
    </row>
    <row r="910" customFormat="false" ht="15" hidden="false" customHeight="false" outlineLevel="0" collapsed="false">
      <c r="FV910" s="57" t="n">
        <f aca="false">FV909</f>
        <v>2018</v>
      </c>
      <c r="FX910" s="0" t="n">
        <f aca="false">FX909*(1.3^(1/12))</f>
        <v>252.889917224451</v>
      </c>
      <c r="FY910" s="0" t="n">
        <f aca="false">FY909*(1+D25)</f>
        <v>267.282010502212</v>
      </c>
    </row>
    <row r="911" customFormat="false" ht="15" hidden="false" customHeight="false" outlineLevel="0" collapsed="false">
      <c r="FV911" s="12" t="n">
        <f aca="false">FV910</f>
        <v>2018</v>
      </c>
      <c r="FX911" s="0" t="n">
        <f aca="false">FX910*(1.3^(1/12))</f>
        <v>258.479909905362</v>
      </c>
      <c r="FY911" s="0" t="n">
        <f aca="false">FY910</f>
        <v>267.282010502212</v>
      </c>
    </row>
    <row r="912" customFormat="false" ht="15" hidden="false" customHeight="false" outlineLevel="0" collapsed="false">
      <c r="FV912" s="151" t="n">
        <f aca="false">FV911</f>
        <v>2018</v>
      </c>
      <c r="FX912" s="0" t="n">
        <f aca="false">FX911*(1.3^(1/12))</f>
        <v>264.193466303307</v>
      </c>
      <c r="FY912" s="0" t="n">
        <f aca="false">FY911</f>
        <v>267.282010502212</v>
      </c>
    </row>
    <row r="913" customFormat="false" ht="15" hidden="false" customHeight="false" outlineLevel="0" collapsed="false">
      <c r="FV913" s="57" t="n">
        <f aca="false">FV912</f>
        <v>2018</v>
      </c>
      <c r="FX913" s="0" t="n">
        <f aca="false">FX912*(1.3^(1/12))</f>
        <v>270.033317726365</v>
      </c>
    </row>
  </sheetData>
  <mergeCells count="48">
    <mergeCell ref="BV2:BV3"/>
    <mergeCell ref="BW2:BW3"/>
    <mergeCell ref="BX2:BZ2"/>
    <mergeCell ref="CA2:CC2"/>
    <mergeCell ref="CD2:CF2"/>
    <mergeCell ref="CG2:CI2"/>
    <mergeCell ref="CJ2:CL2"/>
    <mergeCell ref="CM2:CO2"/>
    <mergeCell ref="CP2:CR2"/>
    <mergeCell ref="CS2:CU2"/>
    <mergeCell ref="CV2:CX2"/>
    <mergeCell ref="CY2:DA2"/>
    <mergeCell ref="DC2:DC3"/>
    <mergeCell ref="DD2:DD3"/>
    <mergeCell ref="DE2:DG2"/>
    <mergeCell ref="DH2:DJ2"/>
    <mergeCell ref="DK2:DM2"/>
    <mergeCell ref="DN2:DP2"/>
    <mergeCell ref="DQ2:DS2"/>
    <mergeCell ref="DV2:DV3"/>
    <mergeCell ref="DW2:DW3"/>
    <mergeCell ref="DX2:DZ2"/>
    <mergeCell ref="EA2:EC2"/>
    <mergeCell ref="ED2:EF2"/>
    <mergeCell ref="EG2:EI2"/>
    <mergeCell ref="EJ2:EL2"/>
    <mergeCell ref="EM2:EO2"/>
    <mergeCell ref="EP2:ER2"/>
    <mergeCell ref="ES2:EU2"/>
    <mergeCell ref="EV2:EX2"/>
    <mergeCell ref="EY2:FA2"/>
    <mergeCell ref="FC2:FC3"/>
    <mergeCell ref="FD2:FD3"/>
    <mergeCell ref="FE2:FG2"/>
    <mergeCell ref="FH2:FJ2"/>
    <mergeCell ref="FK2:FM2"/>
    <mergeCell ref="FN2:FP2"/>
    <mergeCell ref="FQ2:FS2"/>
    <mergeCell ref="K3:L3"/>
    <mergeCell ref="M3:N3"/>
    <mergeCell ref="A56:G61"/>
    <mergeCell ref="A65:F66"/>
    <mergeCell ref="A67:E67"/>
    <mergeCell ref="A70:E70"/>
    <mergeCell ref="A72:E72"/>
    <mergeCell ref="A74:E74"/>
    <mergeCell ref="A76:G84"/>
    <mergeCell ref="A86:G8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J918"/>
  <sheetViews>
    <sheetView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EI24" activeCellId="0" sqref="EI24"/>
    </sheetView>
  </sheetViews>
  <sheetFormatPr defaultColWidth="9.328125" defaultRowHeight="12.85" zeroHeight="false" outlineLevelRow="0" outlineLevelCol="0"/>
  <cols>
    <col collapsed="false" customWidth="true" hidden="false" outlineLevel="0" max="3" min="3" style="0" width="15.8"/>
    <col collapsed="false" customWidth="true" hidden="false" outlineLevel="0" max="16" min="16" style="0" width="13.43"/>
    <col collapsed="false" customWidth="true" hidden="false" outlineLevel="0" max="19" min="19" style="0" width="15.66"/>
    <col collapsed="false" customWidth="true" hidden="false" outlineLevel="0" max="61" min="61" style="0" width="15.8"/>
    <col collapsed="false" customWidth="true" hidden="false" outlineLevel="0" max="63" min="63" style="0" width="15.26"/>
    <col collapsed="false" customWidth="true" hidden="false" outlineLevel="0" max="65" min="65" style="0" width="14.85"/>
    <col collapsed="false" customWidth="true" hidden="false" outlineLevel="0" max="91" min="91" style="0" width="15.19"/>
    <col collapsed="false" customWidth="true" hidden="false" outlineLevel="0" max="99" min="93" style="0" width="14.71"/>
    <col collapsed="false" customWidth="true" hidden="false" outlineLevel="0" max="112" min="101" style="0" width="13.9"/>
    <col collapsed="false" customWidth="true" hidden="false" outlineLevel="0" max="121" min="121" style="0" width="19.17"/>
    <col collapsed="false" customWidth="true" hidden="false" outlineLevel="0" max="123" min="123" style="0" width="17.55"/>
    <col collapsed="false" customWidth="true" hidden="false" outlineLevel="0" max="129" min="129" style="0" width="15.66"/>
    <col collapsed="false" customWidth="true" hidden="false" outlineLevel="0" max="131" min="131" style="0" width="16.6"/>
    <col collapsed="false" customWidth="true" hidden="false" outlineLevel="0" max="133" min="133" style="0" width="16.14"/>
    <col collapsed="false" customWidth="true" hidden="false" outlineLevel="0" max="166" min="164" style="0" width="18.29"/>
  </cols>
  <sheetData>
    <row r="1" customFormat="false" ht="25.25" hidden="false" customHeight="true" outlineLevel="0" collapsed="false">
      <c r="B1" s="152" t="s">
        <v>232</v>
      </c>
      <c r="C1" s="152" t="s">
        <v>233</v>
      </c>
      <c r="D1" s="152" t="s">
        <v>234</v>
      </c>
      <c r="E1" s="153" t="s">
        <v>235</v>
      </c>
      <c r="F1" s="153" t="s">
        <v>236</v>
      </c>
      <c r="G1" s="153" t="s">
        <v>237</v>
      </c>
      <c r="H1" s="153" t="s">
        <v>238</v>
      </c>
      <c r="I1" s="153" t="s">
        <v>239</v>
      </c>
      <c r="Q1" s="154" t="s">
        <v>240</v>
      </c>
      <c r="R1" s="154" t="s">
        <v>241</v>
      </c>
      <c r="S1" s="154"/>
      <c r="T1" s="154"/>
      <c r="Y1" s="0" t="s">
        <v>242</v>
      </c>
      <c r="DJ1" s="155"/>
      <c r="DK1" s="155"/>
      <c r="DU1" s="0" t="n">
        <f aca="false">1/0.32</f>
        <v>3.125</v>
      </c>
      <c r="EA1" s="0" t="s">
        <v>243</v>
      </c>
    </row>
    <row r="2" customFormat="false" ht="106.5" hidden="false" customHeight="true" outlineLevel="0" collapsed="false">
      <c r="B2" s="152"/>
      <c r="C2" s="152"/>
      <c r="D2" s="152"/>
      <c r="E2" s="153"/>
      <c r="F2" s="153"/>
      <c r="G2" s="153"/>
      <c r="H2" s="153"/>
      <c r="I2" s="153"/>
      <c r="M2" s="120" t="s">
        <v>244</v>
      </c>
      <c r="Q2" s="154" t="s">
        <v>245</v>
      </c>
      <c r="R2" s="154"/>
      <c r="S2" s="154" t="n">
        <v>300</v>
      </c>
      <c r="T2" s="154" t="s">
        <v>246</v>
      </c>
      <c r="W2" s="1"/>
      <c r="X2" s="2"/>
      <c r="Y2" s="2"/>
      <c r="Z2" s="3" t="s">
        <v>247</v>
      </c>
      <c r="AA2" s="3"/>
      <c r="AB2" s="3"/>
      <c r="AC2" s="3"/>
      <c r="AD2" s="3"/>
      <c r="AE2" s="3" t="s">
        <v>248</v>
      </c>
      <c r="AF2" s="3"/>
      <c r="AG2" s="3"/>
      <c r="AH2" s="3"/>
      <c r="AI2" s="3"/>
      <c r="AJ2" s="3"/>
      <c r="AK2" s="3"/>
      <c r="AL2" s="3"/>
      <c r="AM2" s="3"/>
      <c r="AN2" s="3"/>
      <c r="AQ2" s="1"/>
      <c r="AR2" s="2"/>
      <c r="AS2" s="2"/>
      <c r="AT2" s="3" t="s">
        <v>247</v>
      </c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P2" s="1"/>
      <c r="BQ2" s="2"/>
      <c r="BR2" s="2"/>
      <c r="BS2" s="3" t="s">
        <v>247</v>
      </c>
      <c r="BT2" s="3"/>
      <c r="BU2" s="3"/>
      <c r="BV2" s="3"/>
      <c r="BW2" s="3"/>
      <c r="BX2" s="3" t="s">
        <v>249</v>
      </c>
      <c r="BY2" s="3"/>
      <c r="BZ2" s="3"/>
      <c r="CA2" s="3"/>
      <c r="CB2" s="3"/>
      <c r="CC2" s="3"/>
      <c r="CD2" s="3"/>
      <c r="CE2" s="3"/>
      <c r="CF2" s="3"/>
      <c r="CG2" s="3"/>
      <c r="CI2" s="1"/>
      <c r="CJ2" s="2"/>
      <c r="CK2" s="2"/>
      <c r="CL2" s="2"/>
      <c r="CM2" s="2"/>
      <c r="CN2" s="3" t="s">
        <v>247</v>
      </c>
      <c r="CO2" s="3"/>
      <c r="CP2" s="3"/>
      <c r="CQ2" s="3"/>
      <c r="CR2" s="3"/>
      <c r="CS2" s="3" t="s">
        <v>249</v>
      </c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J2" s="155"/>
      <c r="DK2" s="155"/>
      <c r="DM2" s="1"/>
      <c r="DN2" s="2"/>
      <c r="DO2" s="2"/>
      <c r="DP2" s="3" t="s">
        <v>250</v>
      </c>
      <c r="DQ2" s="3"/>
      <c r="DR2" s="3"/>
      <c r="DS2" s="3"/>
      <c r="DT2" s="3"/>
      <c r="DU2" s="3" t="s">
        <v>249</v>
      </c>
      <c r="DV2" s="3"/>
      <c r="DW2" s="3"/>
      <c r="DX2" s="3"/>
      <c r="DY2" s="3"/>
      <c r="DZ2" s="3" t="s">
        <v>251</v>
      </c>
      <c r="EA2" s="3"/>
      <c r="EB2" s="3"/>
      <c r="EC2" s="3"/>
      <c r="ED2" s="3"/>
      <c r="EE2" s="156"/>
      <c r="EG2" s="1"/>
      <c r="EH2" s="2"/>
      <c r="EI2" s="2"/>
      <c r="EJ2" s="3" t="s">
        <v>250</v>
      </c>
      <c r="EK2" s="3"/>
      <c r="EL2" s="3"/>
      <c r="EM2" s="3"/>
      <c r="EN2" s="3"/>
      <c r="EO2" s="3" t="s">
        <v>249</v>
      </c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156"/>
      <c r="FG2" s="5"/>
      <c r="FH2" s="5"/>
      <c r="FI2" s="5"/>
      <c r="FJ2" s="5"/>
    </row>
    <row r="3" customFormat="false" ht="63.8" hidden="false" customHeight="false" outlineLevel="0" collapsed="false">
      <c r="B3" s="157" t="s">
        <v>28</v>
      </c>
      <c r="C3" s="157" t="n">
        <v>12000</v>
      </c>
      <c r="D3" s="158" t="s">
        <v>252</v>
      </c>
      <c r="E3" s="157" t="s">
        <v>253</v>
      </c>
      <c r="F3" s="157" t="s">
        <v>254</v>
      </c>
      <c r="G3" s="159" t="n">
        <v>33</v>
      </c>
      <c r="H3" s="157" t="n">
        <v>35</v>
      </c>
      <c r="I3" s="157" t="n">
        <v>46.75</v>
      </c>
      <c r="Q3" s="160" t="s">
        <v>255</v>
      </c>
      <c r="R3" s="160"/>
      <c r="S3" s="160" t="n">
        <v>33</v>
      </c>
      <c r="T3" s="160" t="s">
        <v>246</v>
      </c>
      <c r="W3" s="9" t="s">
        <v>26</v>
      </c>
      <c r="X3" s="9" t="s">
        <v>27</v>
      </c>
      <c r="Y3" s="10" t="s">
        <v>256</v>
      </c>
      <c r="Z3" s="10"/>
      <c r="AA3" s="10" t="s">
        <v>257</v>
      </c>
      <c r="AB3" s="10"/>
      <c r="AC3" s="10" t="s">
        <v>258</v>
      </c>
      <c r="AD3" s="10"/>
      <c r="AE3" s="10" t="s">
        <v>259</v>
      </c>
      <c r="AF3" s="10"/>
      <c r="AG3" s="10" t="s">
        <v>260</v>
      </c>
      <c r="AH3" s="10"/>
      <c r="AI3" s="10" t="s">
        <v>261</v>
      </c>
      <c r="AJ3" s="10"/>
      <c r="AK3" s="10" t="s">
        <v>262</v>
      </c>
      <c r="AL3" s="10"/>
      <c r="AM3" s="10" t="s">
        <v>263</v>
      </c>
      <c r="AN3" s="10"/>
      <c r="AQ3" s="9" t="s">
        <v>26</v>
      </c>
      <c r="AR3" s="9" t="s">
        <v>27</v>
      </c>
      <c r="AS3" s="10" t="s">
        <v>29</v>
      </c>
      <c r="AT3" s="10"/>
      <c r="AU3" s="10" t="s">
        <v>30</v>
      </c>
      <c r="AV3" s="10"/>
      <c r="AW3" s="10" t="s">
        <v>31</v>
      </c>
      <c r="AX3" s="10"/>
      <c r="AY3" s="10" t="s">
        <v>32</v>
      </c>
      <c r="AZ3" s="10"/>
      <c r="BA3" s="10" t="s">
        <v>33</v>
      </c>
      <c r="BB3" s="10"/>
      <c r="BC3" s="10" t="s">
        <v>34</v>
      </c>
      <c r="BD3" s="10"/>
      <c r="BE3" s="10" t="s">
        <v>35</v>
      </c>
      <c r="BF3" s="10"/>
      <c r="BG3" s="10" t="s">
        <v>36</v>
      </c>
      <c r="BH3" s="10"/>
      <c r="BI3" s="10" t="s">
        <v>37</v>
      </c>
      <c r="BJ3" s="10"/>
      <c r="BK3" s="10" t="s">
        <v>261</v>
      </c>
      <c r="BL3" s="10"/>
      <c r="BM3" s="10" t="s">
        <v>262</v>
      </c>
      <c r="BN3" s="10"/>
      <c r="BP3" s="9" t="s">
        <v>26</v>
      </c>
      <c r="BQ3" s="9" t="s">
        <v>27</v>
      </c>
      <c r="BR3" s="10" t="s">
        <v>256</v>
      </c>
      <c r="BS3" s="10"/>
      <c r="BT3" s="10" t="s">
        <v>257</v>
      </c>
      <c r="BU3" s="10"/>
      <c r="BV3" s="10" t="s">
        <v>258</v>
      </c>
      <c r="BW3" s="10"/>
      <c r="BX3" s="10" t="s">
        <v>259</v>
      </c>
      <c r="BY3" s="10"/>
      <c r="BZ3" s="10" t="s">
        <v>260</v>
      </c>
      <c r="CA3" s="10"/>
      <c r="CB3" s="10" t="s">
        <v>261</v>
      </c>
      <c r="CC3" s="10"/>
      <c r="CD3" s="10" t="s">
        <v>262</v>
      </c>
      <c r="CE3" s="10"/>
      <c r="CF3" s="10" t="s">
        <v>263</v>
      </c>
      <c r="CG3" s="10"/>
      <c r="CI3" s="9" t="s">
        <v>26</v>
      </c>
      <c r="CJ3" s="9" t="s">
        <v>27</v>
      </c>
      <c r="CK3" s="10" t="s">
        <v>28</v>
      </c>
      <c r="CL3" s="10"/>
      <c r="CM3" s="10" t="s">
        <v>29</v>
      </c>
      <c r="CN3" s="10"/>
      <c r="CO3" s="10" t="s">
        <v>30</v>
      </c>
      <c r="CP3" s="10"/>
      <c r="CQ3" s="10" t="s">
        <v>31</v>
      </c>
      <c r="CR3" s="10"/>
      <c r="CS3" s="10" t="s">
        <v>32</v>
      </c>
      <c r="CT3" s="10"/>
      <c r="CU3" s="10" t="s">
        <v>33</v>
      </c>
      <c r="CV3" s="10"/>
      <c r="CW3" s="10" t="s">
        <v>34</v>
      </c>
      <c r="CX3" s="10"/>
      <c r="CY3" s="10" t="s">
        <v>35</v>
      </c>
      <c r="CZ3" s="10"/>
      <c r="DA3" s="10" t="s">
        <v>36</v>
      </c>
      <c r="DB3" s="10"/>
      <c r="DC3" s="10" t="s">
        <v>37</v>
      </c>
      <c r="DD3" s="10"/>
      <c r="DE3" s="10" t="s">
        <v>261</v>
      </c>
      <c r="DF3" s="10"/>
      <c r="DG3" s="10" t="s">
        <v>262</v>
      </c>
      <c r="DH3" s="10"/>
      <c r="DJ3" s="155"/>
      <c r="DK3" s="155"/>
      <c r="DM3" s="9" t="s">
        <v>26</v>
      </c>
      <c r="DN3" s="9" t="s">
        <v>27</v>
      </c>
      <c r="DO3" s="10" t="s">
        <v>256</v>
      </c>
      <c r="DP3" s="10"/>
      <c r="DQ3" s="10" t="s">
        <v>257</v>
      </c>
      <c r="DR3" s="10"/>
      <c r="DS3" s="10" t="s">
        <v>258</v>
      </c>
      <c r="DT3" s="10"/>
      <c r="DU3" s="10" t="s">
        <v>259</v>
      </c>
      <c r="DV3" s="10"/>
      <c r="DW3" s="10" t="s">
        <v>260</v>
      </c>
      <c r="DX3" s="10"/>
      <c r="DY3" s="10" t="s">
        <v>261</v>
      </c>
      <c r="DZ3" s="10"/>
      <c r="EA3" s="10" t="s">
        <v>262</v>
      </c>
      <c r="EB3" s="10"/>
      <c r="EC3" s="161" t="s">
        <v>263</v>
      </c>
      <c r="ED3" s="161"/>
      <c r="EE3" s="162" t="s">
        <v>264</v>
      </c>
      <c r="EG3" s="9" t="s">
        <v>26</v>
      </c>
      <c r="EH3" s="9" t="s">
        <v>27</v>
      </c>
      <c r="EI3" s="10" t="s">
        <v>29</v>
      </c>
      <c r="EJ3" s="10"/>
      <c r="EK3" s="10" t="s">
        <v>30</v>
      </c>
      <c r="EL3" s="10"/>
      <c r="EM3" s="10" t="s">
        <v>31</v>
      </c>
      <c r="EN3" s="10"/>
      <c r="EO3" s="10" t="s">
        <v>32</v>
      </c>
      <c r="EP3" s="10"/>
      <c r="EQ3" s="10" t="s">
        <v>33</v>
      </c>
      <c r="ER3" s="10"/>
      <c r="ES3" s="10" t="s">
        <v>34</v>
      </c>
      <c r="ET3" s="10"/>
      <c r="EU3" s="10" t="s">
        <v>35</v>
      </c>
      <c r="EV3" s="10"/>
      <c r="EW3" s="161" t="s">
        <v>36</v>
      </c>
      <c r="EX3" s="161"/>
      <c r="EY3" s="10" t="s">
        <v>37</v>
      </c>
      <c r="EZ3" s="10"/>
      <c r="FA3" s="10" t="s">
        <v>261</v>
      </c>
      <c r="FB3" s="10"/>
      <c r="FC3" s="10" t="s">
        <v>262</v>
      </c>
      <c r="FD3" s="10"/>
      <c r="FE3" s="162" t="s">
        <v>264</v>
      </c>
      <c r="FG3" s="5" t="n">
        <f aca="false">Movilidad!FV1</f>
        <v>0</v>
      </c>
      <c r="FH3" s="5" t="n">
        <f aca="false">Movilidad!FW1</f>
        <v>0</v>
      </c>
      <c r="FI3" s="5" t="str">
        <f aca="false">Movilidad!FX1</f>
        <v>IPC mensuel base novembre 2014</v>
      </c>
      <c r="FJ3" s="5" t="str">
        <f aca="false">Movilidad!FY1</f>
        <v>Actualisation ANSES de février 2015, base novembre 2014</v>
      </c>
    </row>
    <row r="4" customFormat="false" ht="38.95" hidden="false" customHeight="false" outlineLevel="0" collapsed="false">
      <c r="B4" s="157" t="s">
        <v>29</v>
      </c>
      <c r="C4" s="157" t="n">
        <v>24000</v>
      </c>
      <c r="D4" s="158" t="s">
        <v>252</v>
      </c>
      <c r="E4" s="157" t="s">
        <v>265</v>
      </c>
      <c r="F4" s="157" t="s">
        <v>266</v>
      </c>
      <c r="G4" s="159" t="n">
        <v>39</v>
      </c>
      <c r="H4" s="157" t="n">
        <v>35</v>
      </c>
      <c r="I4" s="157" t="n">
        <v>46.75</v>
      </c>
      <c r="M4" s="83" t="s">
        <v>267</v>
      </c>
      <c r="N4" s="0" t="s">
        <v>268</v>
      </c>
      <c r="Q4" s="154" t="s">
        <v>269</v>
      </c>
      <c r="R4" s="154"/>
      <c r="S4" s="154" t="n">
        <v>15</v>
      </c>
      <c r="T4" s="154" t="s">
        <v>246</v>
      </c>
      <c r="W4" s="9"/>
      <c r="X4" s="9"/>
      <c r="Y4" s="29" t="s">
        <v>36</v>
      </c>
      <c r="Z4" s="30" t="s">
        <v>37</v>
      </c>
      <c r="AA4" s="29" t="s">
        <v>36</v>
      </c>
      <c r="AB4" s="30" t="s">
        <v>37</v>
      </c>
      <c r="AC4" s="29" t="s">
        <v>36</v>
      </c>
      <c r="AD4" s="30" t="s">
        <v>37</v>
      </c>
      <c r="AE4" s="29" t="s">
        <v>36</v>
      </c>
      <c r="AF4" s="30" t="s">
        <v>37</v>
      </c>
      <c r="AG4" s="29" t="s">
        <v>36</v>
      </c>
      <c r="AH4" s="30" t="s">
        <v>37</v>
      </c>
      <c r="AI4" s="29" t="s">
        <v>36</v>
      </c>
      <c r="AJ4" s="30" t="s">
        <v>37</v>
      </c>
      <c r="AK4" s="29" t="s">
        <v>36</v>
      </c>
      <c r="AL4" s="30" t="s">
        <v>37</v>
      </c>
      <c r="AM4" s="29" t="s">
        <v>36</v>
      </c>
      <c r="AN4" s="34" t="s">
        <v>37</v>
      </c>
      <c r="AQ4" s="9"/>
      <c r="AR4" s="9"/>
      <c r="AS4" s="29" t="s">
        <v>36</v>
      </c>
      <c r="AT4" s="30" t="s">
        <v>37</v>
      </c>
      <c r="AU4" s="29" t="s">
        <v>36</v>
      </c>
      <c r="AV4" s="30" t="s">
        <v>37</v>
      </c>
      <c r="AW4" s="29" t="s">
        <v>36</v>
      </c>
      <c r="AX4" s="30" t="s">
        <v>37</v>
      </c>
      <c r="AY4" s="29" t="s">
        <v>36</v>
      </c>
      <c r="AZ4" s="30" t="s">
        <v>37</v>
      </c>
      <c r="BA4" s="29" t="s">
        <v>36</v>
      </c>
      <c r="BB4" s="30" t="s">
        <v>37</v>
      </c>
      <c r="BC4" s="29" t="s">
        <v>36</v>
      </c>
      <c r="BD4" s="30" t="s">
        <v>37</v>
      </c>
      <c r="BE4" s="29" t="s">
        <v>36</v>
      </c>
      <c r="BF4" s="34" t="s">
        <v>37</v>
      </c>
      <c r="BG4" s="29" t="s">
        <v>36</v>
      </c>
      <c r="BH4" s="34" t="s">
        <v>37</v>
      </c>
      <c r="BI4" s="29" t="s">
        <v>36</v>
      </c>
      <c r="BJ4" s="34" t="s">
        <v>37</v>
      </c>
      <c r="BK4" s="29" t="s">
        <v>36</v>
      </c>
      <c r="BL4" s="34" t="s">
        <v>37</v>
      </c>
      <c r="BM4" s="29" t="s">
        <v>36</v>
      </c>
      <c r="BN4" s="34" t="s">
        <v>37</v>
      </c>
      <c r="BP4" s="9"/>
      <c r="BQ4" s="9"/>
      <c r="BR4" s="29" t="s">
        <v>36</v>
      </c>
      <c r="BS4" s="30" t="s">
        <v>37</v>
      </c>
      <c r="BT4" s="29" t="s">
        <v>36</v>
      </c>
      <c r="BU4" s="30" t="s">
        <v>37</v>
      </c>
      <c r="BV4" s="29" t="s">
        <v>36</v>
      </c>
      <c r="BW4" s="30" t="s">
        <v>37</v>
      </c>
      <c r="BX4" s="29" t="s">
        <v>36</v>
      </c>
      <c r="BY4" s="30" t="s">
        <v>37</v>
      </c>
      <c r="BZ4" s="29" t="s">
        <v>36</v>
      </c>
      <c r="CA4" s="30" t="s">
        <v>37</v>
      </c>
      <c r="CB4" s="29" t="s">
        <v>36</v>
      </c>
      <c r="CC4" s="30" t="s">
        <v>37</v>
      </c>
      <c r="CD4" s="29" t="s">
        <v>36</v>
      </c>
      <c r="CE4" s="30" t="s">
        <v>37</v>
      </c>
      <c r="CF4" s="29" t="s">
        <v>36</v>
      </c>
      <c r="CG4" s="34" t="s">
        <v>37</v>
      </c>
      <c r="CI4" s="9"/>
      <c r="CJ4" s="9"/>
      <c r="CK4" s="29" t="s">
        <v>36</v>
      </c>
      <c r="CL4" s="30" t="s">
        <v>37</v>
      </c>
      <c r="CM4" s="29" t="s">
        <v>36</v>
      </c>
      <c r="CN4" s="30" t="s">
        <v>37</v>
      </c>
      <c r="CO4" s="29" t="s">
        <v>36</v>
      </c>
      <c r="CP4" s="30" t="s">
        <v>37</v>
      </c>
      <c r="CQ4" s="29" t="s">
        <v>36</v>
      </c>
      <c r="CR4" s="30" t="s">
        <v>37</v>
      </c>
      <c r="CS4" s="29" t="s">
        <v>36</v>
      </c>
      <c r="CT4" s="30" t="s">
        <v>37</v>
      </c>
      <c r="CU4" s="29" t="s">
        <v>36</v>
      </c>
      <c r="CV4" s="30" t="s">
        <v>37</v>
      </c>
      <c r="CW4" s="29" t="s">
        <v>36</v>
      </c>
      <c r="CX4" s="30" t="s">
        <v>37</v>
      </c>
      <c r="CY4" s="29" t="s">
        <v>36</v>
      </c>
      <c r="CZ4" s="34" t="s">
        <v>37</v>
      </c>
      <c r="DA4" s="29" t="s">
        <v>36</v>
      </c>
      <c r="DB4" s="34" t="s">
        <v>37</v>
      </c>
      <c r="DC4" s="29" t="s">
        <v>36</v>
      </c>
      <c r="DD4" s="34" t="s">
        <v>37</v>
      </c>
      <c r="DE4" s="29" t="s">
        <v>36</v>
      </c>
      <c r="DF4" s="34" t="s">
        <v>37</v>
      </c>
      <c r="DG4" s="29" t="s">
        <v>36</v>
      </c>
      <c r="DH4" s="34" t="s">
        <v>37</v>
      </c>
      <c r="DJ4" s="155"/>
      <c r="DK4" s="155"/>
      <c r="DM4" s="9"/>
      <c r="DN4" s="9"/>
      <c r="DO4" s="49" t="s">
        <v>36</v>
      </c>
      <c r="DP4" s="50" t="s">
        <v>37</v>
      </c>
      <c r="DQ4" s="49" t="s">
        <v>36</v>
      </c>
      <c r="DR4" s="50" t="s">
        <v>37</v>
      </c>
      <c r="DS4" s="49" t="s">
        <v>36</v>
      </c>
      <c r="DT4" s="50" t="s">
        <v>37</v>
      </c>
      <c r="DU4" s="49" t="s">
        <v>36</v>
      </c>
      <c r="DV4" s="50" t="s">
        <v>37</v>
      </c>
      <c r="DW4" s="49" t="s">
        <v>36</v>
      </c>
      <c r="DX4" s="50" t="s">
        <v>37</v>
      </c>
      <c r="DY4" s="49" t="s">
        <v>36</v>
      </c>
      <c r="DZ4" s="50" t="s">
        <v>37</v>
      </c>
      <c r="EA4" s="49" t="s">
        <v>36</v>
      </c>
      <c r="EB4" s="50" t="s">
        <v>37</v>
      </c>
      <c r="EC4" s="163" t="s">
        <v>36</v>
      </c>
      <c r="ED4" s="164" t="s">
        <v>37</v>
      </c>
      <c r="EE4" s="162"/>
      <c r="EG4" s="9"/>
      <c r="EH4" s="9"/>
      <c r="EI4" s="29" t="s">
        <v>36</v>
      </c>
      <c r="EJ4" s="30" t="s">
        <v>37</v>
      </c>
      <c r="EK4" s="29" t="s">
        <v>36</v>
      </c>
      <c r="EL4" s="30" t="s">
        <v>37</v>
      </c>
      <c r="EM4" s="29" t="s">
        <v>36</v>
      </c>
      <c r="EN4" s="30" t="s">
        <v>37</v>
      </c>
      <c r="EO4" s="29" t="s">
        <v>36</v>
      </c>
      <c r="EP4" s="30" t="s">
        <v>37</v>
      </c>
      <c r="EQ4" s="29" t="s">
        <v>36</v>
      </c>
      <c r="ER4" s="30" t="s">
        <v>37</v>
      </c>
      <c r="ES4" s="29" t="s">
        <v>36</v>
      </c>
      <c r="ET4" s="30" t="s">
        <v>37</v>
      </c>
      <c r="EU4" s="29" t="s">
        <v>36</v>
      </c>
      <c r="EV4" s="30" t="s">
        <v>37</v>
      </c>
      <c r="EW4" s="165" t="s">
        <v>36</v>
      </c>
      <c r="EX4" s="166" t="s">
        <v>37</v>
      </c>
      <c r="EY4" s="29" t="s">
        <v>36</v>
      </c>
      <c r="EZ4" s="30" t="s">
        <v>37</v>
      </c>
      <c r="FA4" s="29" t="s">
        <v>36</v>
      </c>
      <c r="FB4" s="30" t="s">
        <v>37</v>
      </c>
      <c r="FC4" s="29" t="s">
        <v>36</v>
      </c>
      <c r="FD4" s="30" t="s">
        <v>37</v>
      </c>
      <c r="FE4" s="162"/>
      <c r="FG4" s="167" t="n">
        <f aca="false">Movilidad!FV2</f>
        <v>1943</v>
      </c>
      <c r="FH4" s="167" t="n">
        <f aca="false">Movilidad!FW2</f>
        <v>9.79337547027833E-013</v>
      </c>
      <c r="FI4" s="167" t="n">
        <f aca="false">Movilidad!FX2</f>
        <v>4.78183531547191E-013</v>
      </c>
      <c r="FJ4" s="35" t="n">
        <f aca="false">Movilidad!FY2</f>
        <v>0</v>
      </c>
    </row>
    <row r="5" customFormat="false" ht="25.55" hidden="false" customHeight="false" outlineLevel="0" collapsed="false">
      <c r="B5" s="157" t="s">
        <v>30</v>
      </c>
      <c r="C5" s="157" t="n">
        <v>36000</v>
      </c>
      <c r="D5" s="158" t="s">
        <v>252</v>
      </c>
      <c r="E5" s="157" t="s">
        <v>270</v>
      </c>
      <c r="F5" s="157" t="s">
        <v>271</v>
      </c>
      <c r="G5" s="168" t="n">
        <v>75</v>
      </c>
      <c r="H5" s="157" t="n">
        <v>35</v>
      </c>
      <c r="I5" s="157" t="n">
        <v>46.75</v>
      </c>
      <c r="Q5" s="160" t="s">
        <v>272</v>
      </c>
      <c r="R5" s="160"/>
      <c r="S5" s="160"/>
      <c r="T5" s="160"/>
      <c r="W5" s="54" t="n">
        <v>1998</v>
      </c>
      <c r="X5" s="55" t="n">
        <v>4</v>
      </c>
      <c r="Y5" s="49" t="n">
        <v>12000</v>
      </c>
      <c r="Z5" s="50" t="n">
        <v>48</v>
      </c>
      <c r="AA5" s="49" t="n">
        <v>24000</v>
      </c>
      <c r="AB5" s="50" t="n">
        <v>48</v>
      </c>
      <c r="AC5" s="49" t="n">
        <v>36000</v>
      </c>
      <c r="AD5" s="50" t="n">
        <v>48</v>
      </c>
      <c r="AE5" s="49" t="n">
        <v>48000</v>
      </c>
      <c r="AF5" s="50" t="n">
        <v>48</v>
      </c>
      <c r="AG5" s="49" t="n">
        <v>72000</v>
      </c>
      <c r="AH5" s="50" t="n">
        <v>48</v>
      </c>
      <c r="AI5" s="49" t="n">
        <v>96000</v>
      </c>
      <c r="AJ5" s="50" t="n">
        <v>48</v>
      </c>
      <c r="AK5" s="49" t="n">
        <v>120000</v>
      </c>
      <c r="AL5" s="50" t="n">
        <v>48</v>
      </c>
      <c r="AM5" s="169" t="n">
        <v>144000</v>
      </c>
      <c r="AN5" s="170" t="n">
        <v>48</v>
      </c>
      <c r="AQ5" s="54" t="n">
        <v>2010</v>
      </c>
      <c r="AR5" s="55" t="n">
        <v>1</v>
      </c>
      <c r="AS5" s="49" t="n">
        <v>24000</v>
      </c>
      <c r="AT5" s="50" t="n">
        <v>110</v>
      </c>
      <c r="AU5" s="49" t="n">
        <v>36000</v>
      </c>
      <c r="AV5" s="50" t="n">
        <v>110</v>
      </c>
      <c r="AW5" s="49" t="n">
        <v>48000</v>
      </c>
      <c r="AX5" s="50" t="n">
        <v>110</v>
      </c>
      <c r="AY5" s="49" t="n">
        <v>72000</v>
      </c>
      <c r="AZ5" s="50" t="n">
        <v>110</v>
      </c>
      <c r="BA5" s="49" t="n">
        <v>96000</v>
      </c>
      <c r="BB5" s="50" t="n">
        <v>110</v>
      </c>
      <c r="BC5" s="49" t="n">
        <v>120000</v>
      </c>
      <c r="BD5" s="50" t="n">
        <v>110</v>
      </c>
      <c r="BE5" s="171" t="n">
        <v>144000</v>
      </c>
      <c r="BF5" s="172" t="n">
        <v>110</v>
      </c>
      <c r="BG5" s="171" t="n">
        <v>200000</v>
      </c>
      <c r="BH5" s="172" t="n">
        <v>110</v>
      </c>
      <c r="BI5" s="171" t="n">
        <v>235000</v>
      </c>
      <c r="BJ5" s="172" t="n">
        <v>110</v>
      </c>
      <c r="BK5" s="171" t="n">
        <v>270000</v>
      </c>
      <c r="BL5" s="172" t="n">
        <v>110</v>
      </c>
      <c r="BM5" s="171" t="n">
        <v>300000</v>
      </c>
      <c r="BN5" s="172" t="n">
        <v>110</v>
      </c>
      <c r="BP5" s="54" t="n">
        <v>1998</v>
      </c>
      <c r="BQ5" s="55" t="n">
        <v>4</v>
      </c>
      <c r="BR5" s="49" t="n">
        <v>12000</v>
      </c>
      <c r="BS5" s="50" t="n">
        <v>48</v>
      </c>
      <c r="BT5" s="49" t="n">
        <v>24000</v>
      </c>
      <c r="BU5" s="50" t="n">
        <v>48</v>
      </c>
      <c r="BV5" s="49" t="n">
        <v>36000</v>
      </c>
      <c r="BW5" s="50" t="n">
        <v>48</v>
      </c>
      <c r="BX5" s="49" t="n">
        <v>48000</v>
      </c>
      <c r="BY5" s="50" t="n">
        <v>48</v>
      </c>
      <c r="BZ5" s="49" t="n">
        <v>72000</v>
      </c>
      <c r="CA5" s="50" t="n">
        <v>48</v>
      </c>
      <c r="CB5" s="49" t="n">
        <v>96000</v>
      </c>
      <c r="CC5" s="50" t="n">
        <v>48</v>
      </c>
      <c r="CD5" s="49" t="n">
        <v>120000</v>
      </c>
      <c r="CE5" s="50" t="n">
        <v>48</v>
      </c>
      <c r="CF5" s="169" t="n">
        <v>144000</v>
      </c>
      <c r="CG5" s="170" t="n">
        <v>48</v>
      </c>
      <c r="CI5" s="54" t="n">
        <v>2010</v>
      </c>
      <c r="CJ5" s="55" t="n">
        <v>1</v>
      </c>
      <c r="CK5" s="49"/>
      <c r="CL5" s="50"/>
      <c r="CM5" s="49" t="n">
        <v>24000</v>
      </c>
      <c r="CN5" s="50" t="n">
        <v>110</v>
      </c>
      <c r="CO5" s="49" t="n">
        <v>36000</v>
      </c>
      <c r="CP5" s="50" t="n">
        <v>110</v>
      </c>
      <c r="CQ5" s="49" t="n">
        <v>48000</v>
      </c>
      <c r="CR5" s="50" t="n">
        <v>110</v>
      </c>
      <c r="CS5" s="49" t="n">
        <v>72000</v>
      </c>
      <c r="CT5" s="50" t="n">
        <v>110</v>
      </c>
      <c r="CU5" s="49" t="n">
        <v>96000</v>
      </c>
      <c r="CV5" s="50" t="n">
        <v>110</v>
      </c>
      <c r="CW5" s="49" t="n">
        <v>120000</v>
      </c>
      <c r="CX5" s="50" t="n">
        <v>110</v>
      </c>
      <c r="CY5" s="169" t="n">
        <v>144000</v>
      </c>
      <c r="CZ5" s="170" t="n">
        <v>110</v>
      </c>
      <c r="DA5" s="169" t="n">
        <v>200000</v>
      </c>
      <c r="DB5" s="170" t="n">
        <v>110</v>
      </c>
      <c r="DC5" s="169" t="n">
        <v>235000</v>
      </c>
      <c r="DD5" s="170" t="n">
        <v>110</v>
      </c>
      <c r="DE5" s="169" t="n">
        <v>270000</v>
      </c>
      <c r="DF5" s="170" t="n">
        <v>110</v>
      </c>
      <c r="DG5" s="169" t="n">
        <v>300000</v>
      </c>
      <c r="DH5" s="170" t="n">
        <v>110</v>
      </c>
      <c r="DI5" s="0" t="n">
        <f aca="false">DW5/12</f>
        <v>25293.9520170454</v>
      </c>
      <c r="DJ5" s="155"/>
      <c r="DK5" s="155"/>
      <c r="DM5" s="47" t="n">
        <v>1998</v>
      </c>
      <c r="DN5" s="48" t="n">
        <v>4</v>
      </c>
      <c r="DO5" s="49" t="n">
        <f aca="false">BR5*100/FI674</f>
        <v>50587.9040340908</v>
      </c>
      <c r="DP5" s="50" t="n">
        <f aca="false">BS5*100/FJ674</f>
        <v>403.247082699138</v>
      </c>
      <c r="DQ5" s="49" t="n">
        <f aca="false">BT5*100/FI674</f>
        <v>101175.808068182</v>
      </c>
      <c r="DR5" s="50" t="n">
        <f aca="false">BU5*100/FJ674</f>
        <v>403.247082699138</v>
      </c>
      <c r="DS5" s="49" t="n">
        <f aca="false">BV5*100/FI674</f>
        <v>151763.712102272</v>
      </c>
      <c r="DT5" s="50" t="n">
        <f aca="false">BW5*100/FJ674</f>
        <v>403.247082699138</v>
      </c>
      <c r="DU5" s="49" t="n">
        <f aca="false">BX5*100/FI674</f>
        <v>202351.616136363</v>
      </c>
      <c r="DV5" s="50" t="n">
        <f aca="false">BY5*100/FJ674</f>
        <v>403.247082699138</v>
      </c>
      <c r="DW5" s="49" t="n">
        <f aca="false">BZ5*100/FI674</f>
        <v>303527.424204545</v>
      </c>
      <c r="DX5" s="50" t="n">
        <f aca="false">CA5*100/FJ674</f>
        <v>403.247082699138</v>
      </c>
      <c r="DY5" s="49" t="n">
        <f aca="false">CB5*100/FI674</f>
        <v>404703.232272726</v>
      </c>
      <c r="DZ5" s="50" t="n">
        <f aca="false">CC5*100/FJ674</f>
        <v>403.247082699138</v>
      </c>
      <c r="EA5" s="49" t="n">
        <f aca="false">CD5*100/FI674</f>
        <v>505879.040340908</v>
      </c>
      <c r="EB5" s="50" t="n">
        <f aca="false">CE5*100/FJ674</f>
        <v>403.247082699138</v>
      </c>
      <c r="EC5" s="173" t="n">
        <f aca="false">CF5*100/FI674</f>
        <v>607054.84840909</v>
      </c>
      <c r="ED5" s="79" t="n">
        <f aca="false">CG5*100/FJ674</f>
        <v>403.247082699138</v>
      </c>
      <c r="EE5" s="174" t="n">
        <f aca="false">300*100/FJ674</f>
        <v>2520.29426686961</v>
      </c>
      <c r="EF5" s="0" t="n">
        <f aca="false">EF6+1</f>
        <v>1021</v>
      </c>
      <c r="EG5" s="47" t="n">
        <v>2010</v>
      </c>
      <c r="EH5" s="48" t="n">
        <v>1</v>
      </c>
      <c r="EI5" s="49" t="n">
        <f aca="false">CM5*100/FI809</f>
        <v>43018.4553456473</v>
      </c>
      <c r="EJ5" s="50" t="n">
        <f aca="false">CN5*100/FJ809</f>
        <v>429.721799424996</v>
      </c>
      <c r="EK5" s="49" t="n">
        <f aca="false">CO5*100/FI809</f>
        <v>64527.6830184709</v>
      </c>
      <c r="EL5" s="50" t="n">
        <f aca="false">CP5*100/FJ809</f>
        <v>429.721799424996</v>
      </c>
      <c r="EM5" s="49" t="n">
        <f aca="false">CQ5*100/FI809</f>
        <v>86036.9106912945</v>
      </c>
      <c r="EN5" s="50" t="n">
        <f aca="false">CR5*100/FJ809</f>
        <v>429.721799424996</v>
      </c>
      <c r="EO5" s="49" t="n">
        <f aca="false">CS5*100/FI809</f>
        <v>129055.366036942</v>
      </c>
      <c r="EP5" s="50" t="n">
        <f aca="false">CT5*100/FJ809</f>
        <v>429.721799424996</v>
      </c>
      <c r="EQ5" s="49" t="n">
        <f aca="false">CU5*100/FI809</f>
        <v>172073.821382589</v>
      </c>
      <c r="ER5" s="50" t="n">
        <f aca="false">CV5*100/FJ809</f>
        <v>429.721799424996</v>
      </c>
      <c r="ES5" s="49" t="n">
        <f aca="false">CW5*100/FI809</f>
        <v>215092.276728236</v>
      </c>
      <c r="ET5" s="50" t="n">
        <f aca="false">CX5*100/FJ809</f>
        <v>429.721799424996</v>
      </c>
      <c r="EU5" s="49" t="n">
        <f aca="false">CY5*100/FI809</f>
        <v>258110.732073884</v>
      </c>
      <c r="EV5" s="50" t="n">
        <f aca="false">CZ5*100/FJ809</f>
        <v>429.721799424996</v>
      </c>
      <c r="EW5" s="78" t="n">
        <f aca="false">DA5*100/FI809</f>
        <v>358487.127880394</v>
      </c>
      <c r="EX5" s="79" t="n">
        <f aca="false">DB5*100/FJ809</f>
        <v>429.721799424996</v>
      </c>
      <c r="EY5" s="49" t="n">
        <f aca="false">DC5*100/FI809</f>
        <v>421222.375259463</v>
      </c>
      <c r="EZ5" s="50" t="n">
        <f aca="false">DD5*100/FJ809</f>
        <v>429.721799424996</v>
      </c>
      <c r="FA5" s="49" t="n">
        <f aca="false">DE5*100/FI809</f>
        <v>483957.622638532</v>
      </c>
      <c r="FB5" s="50" t="n">
        <f aca="false">DF5*100/FJ809</f>
        <v>429.721799424996</v>
      </c>
      <c r="FC5" s="49" t="n">
        <f aca="false">DG5*100/FI809</f>
        <v>537730.691820591</v>
      </c>
      <c r="FD5" s="50" t="n">
        <f aca="false">DH5*100/FJ809</f>
        <v>429.721799424996</v>
      </c>
      <c r="FE5" s="174"/>
      <c r="FG5" s="175" t="n">
        <f aca="false">Movilidad!FV3</f>
        <v>1943</v>
      </c>
      <c r="FH5" s="175" t="n">
        <f aca="false">Movilidad!FW3</f>
        <v>9.73671464995696E-013</v>
      </c>
      <c r="FI5" s="175" t="n">
        <f aca="false">Movilidad!FX3</f>
        <v>4.75416939860406E-013</v>
      </c>
      <c r="FJ5" s="57" t="n">
        <f aca="false">Movilidad!FY3</f>
        <v>0</v>
      </c>
    </row>
    <row r="6" customFormat="false" ht="26.5" hidden="false" customHeight="false" outlineLevel="0" collapsed="false">
      <c r="B6" s="157" t="s">
        <v>31</v>
      </c>
      <c r="C6" s="157" t="n">
        <v>48000</v>
      </c>
      <c r="D6" s="158" t="s">
        <v>252</v>
      </c>
      <c r="E6" s="157" t="s">
        <v>273</v>
      </c>
      <c r="F6" s="157" t="s">
        <v>274</v>
      </c>
      <c r="G6" s="168" t="n">
        <v>128</v>
      </c>
      <c r="H6" s="157" t="n">
        <v>35</v>
      </c>
      <c r="I6" s="157" t="n">
        <v>46.75</v>
      </c>
      <c r="Q6" s="176" t="s">
        <v>275</v>
      </c>
      <c r="R6" s="154" t="s">
        <v>276</v>
      </c>
      <c r="S6" s="154"/>
      <c r="T6" s="154"/>
      <c r="W6" s="47" t="n">
        <v>1999</v>
      </c>
      <c r="X6" s="48" t="n">
        <v>1</v>
      </c>
      <c r="Y6" s="49" t="n">
        <f aca="false">Y5</f>
        <v>12000</v>
      </c>
      <c r="Z6" s="50" t="n">
        <f aca="false">Z5</f>
        <v>48</v>
      </c>
      <c r="AA6" s="49" t="n">
        <f aca="false">AA5</f>
        <v>24000</v>
      </c>
      <c r="AB6" s="50" t="n">
        <f aca="false">AB5</f>
        <v>48</v>
      </c>
      <c r="AC6" s="49" t="n">
        <f aca="false">AC5</f>
        <v>36000</v>
      </c>
      <c r="AD6" s="50" t="n">
        <f aca="false">AD5</f>
        <v>48</v>
      </c>
      <c r="AE6" s="49" t="n">
        <f aca="false">AE5</f>
        <v>48000</v>
      </c>
      <c r="AF6" s="50" t="n">
        <f aca="false">AF5</f>
        <v>48</v>
      </c>
      <c r="AG6" s="49" t="n">
        <f aca="false">AG5</f>
        <v>72000</v>
      </c>
      <c r="AH6" s="50" t="n">
        <f aca="false">AH5</f>
        <v>48</v>
      </c>
      <c r="AI6" s="49" t="n">
        <f aca="false">AI5</f>
        <v>96000</v>
      </c>
      <c r="AJ6" s="50" t="n">
        <f aca="false">AJ5</f>
        <v>48</v>
      </c>
      <c r="AK6" s="49" t="n">
        <f aca="false">AK5</f>
        <v>120000</v>
      </c>
      <c r="AL6" s="50" t="n">
        <f aca="false">AL5</f>
        <v>48</v>
      </c>
      <c r="AM6" s="169" t="n">
        <f aca="false">AM5</f>
        <v>144000</v>
      </c>
      <c r="AN6" s="170" t="n">
        <f aca="false">AN5</f>
        <v>48</v>
      </c>
      <c r="AQ6" s="47" t="n">
        <v>2010</v>
      </c>
      <c r="AR6" s="48" t="n">
        <v>2</v>
      </c>
      <c r="AS6" s="49" t="n">
        <f aca="false">AS5</f>
        <v>24000</v>
      </c>
      <c r="AT6" s="50" t="n">
        <f aca="false">AT5</f>
        <v>110</v>
      </c>
      <c r="AU6" s="49" t="n">
        <f aca="false">AU5</f>
        <v>36000</v>
      </c>
      <c r="AV6" s="50" t="n">
        <f aca="false">AV5</f>
        <v>110</v>
      </c>
      <c r="AW6" s="49" t="n">
        <f aca="false">AW5</f>
        <v>48000</v>
      </c>
      <c r="AX6" s="50" t="n">
        <f aca="false">AX5</f>
        <v>110</v>
      </c>
      <c r="AY6" s="49" t="n">
        <f aca="false">AY5</f>
        <v>72000</v>
      </c>
      <c r="AZ6" s="50" t="n">
        <f aca="false">AZ5</f>
        <v>110</v>
      </c>
      <c r="BA6" s="49" t="n">
        <f aca="false">BA5</f>
        <v>96000</v>
      </c>
      <c r="BB6" s="50" t="n">
        <f aca="false">BB5</f>
        <v>110</v>
      </c>
      <c r="BC6" s="49" t="n">
        <f aca="false">BC5</f>
        <v>120000</v>
      </c>
      <c r="BD6" s="50" t="n">
        <f aca="false">BD5</f>
        <v>110</v>
      </c>
      <c r="BE6" s="171" t="n">
        <f aca="false">BE5</f>
        <v>144000</v>
      </c>
      <c r="BF6" s="172" t="n">
        <f aca="false">BF5</f>
        <v>110</v>
      </c>
      <c r="BG6" s="171" t="n">
        <f aca="false">BG5</f>
        <v>200000</v>
      </c>
      <c r="BH6" s="172" t="n">
        <f aca="false">BH5</f>
        <v>110</v>
      </c>
      <c r="BI6" s="171" t="n">
        <f aca="false">BI5</f>
        <v>235000</v>
      </c>
      <c r="BJ6" s="172" t="n">
        <f aca="false">BJ5</f>
        <v>110</v>
      </c>
      <c r="BK6" s="171" t="n">
        <f aca="false">BK5</f>
        <v>270000</v>
      </c>
      <c r="BL6" s="172" t="n">
        <f aca="false">BL5</f>
        <v>110</v>
      </c>
      <c r="BM6" s="171" t="n">
        <f aca="false">BM5</f>
        <v>300000</v>
      </c>
      <c r="BN6" s="172" t="n">
        <f aca="false">BN5</f>
        <v>110</v>
      </c>
      <c r="BP6" s="47" t="n">
        <v>1999</v>
      </c>
      <c r="BQ6" s="48" t="n">
        <v>1</v>
      </c>
      <c r="BR6" s="49" t="n">
        <f aca="false">BR5</f>
        <v>12000</v>
      </c>
      <c r="BS6" s="50" t="n">
        <f aca="false">BS5</f>
        <v>48</v>
      </c>
      <c r="BT6" s="49" t="n">
        <f aca="false">BT5</f>
        <v>24000</v>
      </c>
      <c r="BU6" s="50" t="n">
        <f aca="false">BU5</f>
        <v>48</v>
      </c>
      <c r="BV6" s="49" t="n">
        <f aca="false">BV5</f>
        <v>36000</v>
      </c>
      <c r="BW6" s="50" t="n">
        <f aca="false">BW5</f>
        <v>48</v>
      </c>
      <c r="BX6" s="49" t="n">
        <f aca="false">BX5</f>
        <v>48000</v>
      </c>
      <c r="BY6" s="50" t="n">
        <f aca="false">BY5</f>
        <v>48</v>
      </c>
      <c r="BZ6" s="49" t="n">
        <f aca="false">BZ5</f>
        <v>72000</v>
      </c>
      <c r="CA6" s="50" t="n">
        <f aca="false">CA5</f>
        <v>48</v>
      </c>
      <c r="CB6" s="49" t="n">
        <f aca="false">CB5</f>
        <v>96000</v>
      </c>
      <c r="CC6" s="50" t="n">
        <f aca="false">CC5</f>
        <v>48</v>
      </c>
      <c r="CD6" s="49" t="n">
        <f aca="false">CD5</f>
        <v>120000</v>
      </c>
      <c r="CE6" s="50" t="n">
        <f aca="false">CE5</f>
        <v>48</v>
      </c>
      <c r="CF6" s="169" t="n">
        <f aca="false">CF5</f>
        <v>144000</v>
      </c>
      <c r="CG6" s="170" t="n">
        <f aca="false">CG5</f>
        <v>48</v>
      </c>
      <c r="CI6" s="47" t="n">
        <v>2010</v>
      </c>
      <c r="CJ6" s="48" t="n">
        <v>2</v>
      </c>
      <c r="CK6" s="49"/>
      <c r="CL6" s="50"/>
      <c r="CM6" s="49" t="n">
        <f aca="false">CM5</f>
        <v>24000</v>
      </c>
      <c r="CN6" s="50" t="n">
        <f aca="false">CN5</f>
        <v>110</v>
      </c>
      <c r="CO6" s="49" t="n">
        <f aca="false">CO5</f>
        <v>36000</v>
      </c>
      <c r="CP6" s="50" t="n">
        <f aca="false">CP5</f>
        <v>110</v>
      </c>
      <c r="CQ6" s="49" t="n">
        <f aca="false">CQ5</f>
        <v>48000</v>
      </c>
      <c r="CR6" s="50" t="n">
        <f aca="false">CR5</f>
        <v>110</v>
      </c>
      <c r="CS6" s="49" t="n">
        <f aca="false">CS5</f>
        <v>72000</v>
      </c>
      <c r="CT6" s="50" t="n">
        <f aca="false">CT5</f>
        <v>110</v>
      </c>
      <c r="CU6" s="49" t="n">
        <f aca="false">CU5</f>
        <v>96000</v>
      </c>
      <c r="CV6" s="50" t="n">
        <f aca="false">CV5</f>
        <v>110</v>
      </c>
      <c r="CW6" s="49" t="n">
        <f aca="false">CW5</f>
        <v>120000</v>
      </c>
      <c r="CX6" s="50" t="n">
        <f aca="false">CX5</f>
        <v>110</v>
      </c>
      <c r="CY6" s="169" t="n">
        <f aca="false">CY5</f>
        <v>144000</v>
      </c>
      <c r="CZ6" s="170" t="n">
        <f aca="false">CZ5</f>
        <v>110</v>
      </c>
      <c r="DA6" s="169" t="n">
        <f aca="false">DA5</f>
        <v>200000</v>
      </c>
      <c r="DB6" s="170" t="n">
        <f aca="false">DB5</f>
        <v>110</v>
      </c>
      <c r="DC6" s="169" t="n">
        <f aca="false">DC5</f>
        <v>235000</v>
      </c>
      <c r="DD6" s="170" t="n">
        <f aca="false">DD5</f>
        <v>110</v>
      </c>
      <c r="DE6" s="169" t="n">
        <f aca="false">DE5</f>
        <v>270000</v>
      </c>
      <c r="DF6" s="170" t="n">
        <f aca="false">DF5</f>
        <v>110</v>
      </c>
      <c r="DG6" s="169" t="n">
        <f aca="false">DG5</f>
        <v>300000</v>
      </c>
      <c r="DH6" s="170" t="n">
        <f aca="false">DH5</f>
        <v>110</v>
      </c>
      <c r="DI6" s="0" t="n">
        <f aca="false">DW6/12</f>
        <v>25219.1950761973</v>
      </c>
      <c r="DJ6" s="155"/>
      <c r="DK6" s="155"/>
      <c r="DM6" s="54" t="n">
        <v>1999</v>
      </c>
      <c r="DN6" s="55" t="n">
        <v>1</v>
      </c>
      <c r="DO6" s="49" t="n">
        <f aca="false">BR6*100/FI677</f>
        <v>50438.3901523946</v>
      </c>
      <c r="DP6" s="50" t="n">
        <f aca="false">BS6*100/FJ677</f>
        <v>403.247082699138</v>
      </c>
      <c r="DQ6" s="49" t="n">
        <f aca="false">BT6*100/FI677</f>
        <v>100876.780304789</v>
      </c>
      <c r="DR6" s="50" t="n">
        <f aca="false">BU6*100/FJ677</f>
        <v>403.247082699138</v>
      </c>
      <c r="DS6" s="49" t="n">
        <f aca="false">BV6*100/FI677</f>
        <v>151315.170457184</v>
      </c>
      <c r="DT6" s="50" t="n">
        <f aca="false">BW6*100/FJ677</f>
        <v>403.247082699138</v>
      </c>
      <c r="DU6" s="49" t="n">
        <f aca="false">BX6*100/FI677</f>
        <v>201753.560609578</v>
      </c>
      <c r="DV6" s="50" t="n">
        <f aca="false">BY6*100/FJ677</f>
        <v>403.247082699138</v>
      </c>
      <c r="DW6" s="49" t="n">
        <f aca="false">BZ6*100/FI677</f>
        <v>302630.340914367</v>
      </c>
      <c r="DX6" s="50" t="n">
        <f aca="false">CA6*100/FJ677</f>
        <v>403.247082699138</v>
      </c>
      <c r="DY6" s="49" t="n">
        <f aca="false">CB6*100/FI677</f>
        <v>403507.121219157</v>
      </c>
      <c r="DZ6" s="50" t="n">
        <f aca="false">CC6*100/FJ677</f>
        <v>403.247082699138</v>
      </c>
      <c r="EA6" s="49" t="n">
        <f aca="false">CD6*100/FI677</f>
        <v>504383.901523946</v>
      </c>
      <c r="EB6" s="50" t="n">
        <f aca="false">CE6*100/FJ677</f>
        <v>403.247082699138</v>
      </c>
      <c r="EC6" s="78" t="n">
        <f aca="false">CF6*100/FI677</f>
        <v>605260.681828735</v>
      </c>
      <c r="ED6" s="79" t="n">
        <f aca="false">CG6*100/FJ677</f>
        <v>403.247082699138</v>
      </c>
      <c r="EE6" s="177" t="n">
        <f aca="false">300*100/FJ675</f>
        <v>2520.29426686961</v>
      </c>
      <c r="EF6" s="0" t="n">
        <f aca="false">EF7+1</f>
        <v>1020</v>
      </c>
      <c r="EG6" s="54" t="n">
        <v>2010</v>
      </c>
      <c r="EH6" s="55" t="n">
        <v>2</v>
      </c>
      <c r="EI6" s="49" t="n">
        <f aca="false">CM6*100/FI812</f>
        <v>41871.4431194621</v>
      </c>
      <c r="EJ6" s="50" t="n">
        <f aca="false">CN6*100/FJ812</f>
        <v>397.119905293421</v>
      </c>
      <c r="EK6" s="49" t="n">
        <f aca="false">CO6*100/FI812</f>
        <v>62807.1646791931</v>
      </c>
      <c r="EL6" s="50" t="n">
        <f aca="false">CP6*100/FJ812</f>
        <v>397.119905293421</v>
      </c>
      <c r="EM6" s="49" t="n">
        <f aca="false">CQ6*100/FI812</f>
        <v>83742.8862389242</v>
      </c>
      <c r="EN6" s="50" t="n">
        <f aca="false">CR6*100/FJ812</f>
        <v>397.119905293421</v>
      </c>
      <c r="EO6" s="49" t="n">
        <f aca="false">CS6*100/FI812</f>
        <v>125614.329358386</v>
      </c>
      <c r="EP6" s="50" t="n">
        <f aca="false">CT6*100/FJ812</f>
        <v>397.119905293421</v>
      </c>
      <c r="EQ6" s="49" t="n">
        <f aca="false">CU6*100/FI812</f>
        <v>167485.772477848</v>
      </c>
      <c r="ER6" s="50" t="n">
        <f aca="false">CV6*100/FJ812</f>
        <v>397.119905293421</v>
      </c>
      <c r="ES6" s="49" t="n">
        <f aca="false">CW6*100/FI812</f>
        <v>209357.21559731</v>
      </c>
      <c r="ET6" s="50" t="n">
        <f aca="false">CX6*100/FJ812</f>
        <v>397.119905293421</v>
      </c>
      <c r="EU6" s="49" t="n">
        <f aca="false">CY6*100/FI812</f>
        <v>251228.658716773</v>
      </c>
      <c r="EV6" s="50" t="n">
        <f aca="false">CZ6*100/FJ812</f>
        <v>397.119905293421</v>
      </c>
      <c r="EW6" s="78" t="n">
        <f aca="false">DA6*100/FI812</f>
        <v>348928.692662184</v>
      </c>
      <c r="EX6" s="79" t="n">
        <f aca="false">DB6*100/FJ812</f>
        <v>397.119905293421</v>
      </c>
      <c r="EY6" s="49" t="n">
        <f aca="false">DC6*100/FI812</f>
        <v>409991.213878066</v>
      </c>
      <c r="EZ6" s="50" t="n">
        <f aca="false">DD6*100/FJ812</f>
        <v>397.119905293421</v>
      </c>
      <c r="FA6" s="49" t="n">
        <f aca="false">DE6*100/FI812</f>
        <v>471053.735093949</v>
      </c>
      <c r="FB6" s="50" t="n">
        <f aca="false">DF6*100/FJ812</f>
        <v>397.119905293421</v>
      </c>
      <c r="FC6" s="49" t="n">
        <f aca="false">DG6*100/FI812</f>
        <v>523393.038993276</v>
      </c>
      <c r="FD6" s="50" t="n">
        <f aca="false">DH6*100/FJ812</f>
        <v>397.119905293421</v>
      </c>
      <c r="FE6" s="177"/>
      <c r="FG6" s="178" t="n">
        <f aca="false">Movilidad!FV4</f>
        <v>1943</v>
      </c>
      <c r="FH6" s="178" t="n">
        <f aca="false">Movilidad!FW4</f>
        <v>9.89029529451217E-013</v>
      </c>
      <c r="FI6" s="178" t="n">
        <f aca="false">Movilidad!FX4</f>
        <v>4.82915859432477E-013</v>
      </c>
      <c r="FJ6" s="12" t="n">
        <f aca="false">Movilidad!FY4</f>
        <v>0</v>
      </c>
    </row>
    <row r="7" customFormat="false" ht="26.5" hidden="false" customHeight="false" outlineLevel="0" collapsed="false">
      <c r="B7" s="157" t="s">
        <v>32</v>
      </c>
      <c r="C7" s="157" t="n">
        <v>72000</v>
      </c>
      <c r="D7" s="158" t="s">
        <v>252</v>
      </c>
      <c r="E7" s="157" t="s">
        <v>277</v>
      </c>
      <c r="F7" s="157" t="s">
        <v>278</v>
      </c>
      <c r="G7" s="168" t="n">
        <v>210</v>
      </c>
      <c r="H7" s="157" t="n">
        <v>35</v>
      </c>
      <c r="I7" s="157" t="n">
        <v>46.75</v>
      </c>
      <c r="M7" s="0" t="s">
        <v>279</v>
      </c>
      <c r="Q7" s="154" t="s">
        <v>280</v>
      </c>
      <c r="R7" s="154"/>
      <c r="S7" s="154"/>
      <c r="T7" s="154"/>
      <c r="W7" s="54" t="n">
        <v>1999</v>
      </c>
      <c r="X7" s="55" t="n">
        <v>2</v>
      </c>
      <c r="Y7" s="49" t="n">
        <f aca="false">Y6</f>
        <v>12000</v>
      </c>
      <c r="Z7" s="50" t="n">
        <f aca="false">Z6</f>
        <v>48</v>
      </c>
      <c r="AA7" s="49" t="n">
        <f aca="false">AA6</f>
        <v>24000</v>
      </c>
      <c r="AB7" s="50" t="n">
        <f aca="false">AB6</f>
        <v>48</v>
      </c>
      <c r="AC7" s="49" t="n">
        <f aca="false">AC6</f>
        <v>36000</v>
      </c>
      <c r="AD7" s="50" t="n">
        <f aca="false">AD6</f>
        <v>48</v>
      </c>
      <c r="AE7" s="49" t="n">
        <f aca="false">AE6</f>
        <v>48000</v>
      </c>
      <c r="AF7" s="50" t="n">
        <f aca="false">AF6</f>
        <v>48</v>
      </c>
      <c r="AG7" s="49" t="n">
        <f aca="false">AG6</f>
        <v>72000</v>
      </c>
      <c r="AH7" s="50" t="n">
        <f aca="false">AH6</f>
        <v>48</v>
      </c>
      <c r="AI7" s="49" t="n">
        <f aca="false">AI6</f>
        <v>96000</v>
      </c>
      <c r="AJ7" s="50" t="n">
        <f aca="false">AJ6</f>
        <v>48</v>
      </c>
      <c r="AK7" s="49" t="n">
        <f aca="false">AK6</f>
        <v>120000</v>
      </c>
      <c r="AL7" s="50" t="n">
        <f aca="false">AL6</f>
        <v>48</v>
      </c>
      <c r="AM7" s="169" t="n">
        <f aca="false">AM6</f>
        <v>144000</v>
      </c>
      <c r="AN7" s="170" t="n">
        <f aca="false">AN6</f>
        <v>48</v>
      </c>
      <c r="AQ7" s="54" t="n">
        <v>2010</v>
      </c>
      <c r="AR7" s="55" t="n">
        <v>3</v>
      </c>
      <c r="AS7" s="49" t="n">
        <f aca="false">AS6</f>
        <v>24000</v>
      </c>
      <c r="AT7" s="50" t="n">
        <f aca="false">AT6</f>
        <v>110</v>
      </c>
      <c r="AU7" s="49" t="n">
        <f aca="false">AU6</f>
        <v>36000</v>
      </c>
      <c r="AV7" s="50" t="n">
        <f aca="false">AV6</f>
        <v>110</v>
      </c>
      <c r="AW7" s="49" t="n">
        <f aca="false">AW6</f>
        <v>48000</v>
      </c>
      <c r="AX7" s="50" t="n">
        <f aca="false">AX6</f>
        <v>110</v>
      </c>
      <c r="AY7" s="49" t="n">
        <f aca="false">AY6</f>
        <v>72000</v>
      </c>
      <c r="AZ7" s="50" t="n">
        <f aca="false">AZ6</f>
        <v>110</v>
      </c>
      <c r="BA7" s="49" t="n">
        <f aca="false">BA6</f>
        <v>96000</v>
      </c>
      <c r="BB7" s="50" t="n">
        <f aca="false">BB6</f>
        <v>110</v>
      </c>
      <c r="BC7" s="49" t="n">
        <f aca="false">BC6</f>
        <v>120000</v>
      </c>
      <c r="BD7" s="50" t="n">
        <f aca="false">BD6</f>
        <v>110</v>
      </c>
      <c r="BE7" s="171" t="n">
        <f aca="false">BE6</f>
        <v>144000</v>
      </c>
      <c r="BF7" s="172" t="n">
        <f aca="false">BF6</f>
        <v>110</v>
      </c>
      <c r="BG7" s="171" t="n">
        <f aca="false">BG6</f>
        <v>200000</v>
      </c>
      <c r="BH7" s="172" t="n">
        <f aca="false">BH6</f>
        <v>110</v>
      </c>
      <c r="BI7" s="171" t="n">
        <f aca="false">BI6</f>
        <v>235000</v>
      </c>
      <c r="BJ7" s="172" t="n">
        <f aca="false">BJ6</f>
        <v>110</v>
      </c>
      <c r="BK7" s="171" t="n">
        <f aca="false">BK6</f>
        <v>270000</v>
      </c>
      <c r="BL7" s="172" t="n">
        <f aca="false">BL6</f>
        <v>110</v>
      </c>
      <c r="BM7" s="171" t="n">
        <f aca="false">BM6</f>
        <v>300000</v>
      </c>
      <c r="BN7" s="172" t="n">
        <f aca="false">BN6</f>
        <v>110</v>
      </c>
      <c r="BP7" s="54" t="n">
        <v>1999</v>
      </c>
      <c r="BQ7" s="55" t="n">
        <v>2</v>
      </c>
      <c r="BR7" s="49" t="n">
        <f aca="false">BR6</f>
        <v>12000</v>
      </c>
      <c r="BS7" s="50" t="n">
        <f aca="false">BS6</f>
        <v>48</v>
      </c>
      <c r="BT7" s="49" t="n">
        <f aca="false">BT6</f>
        <v>24000</v>
      </c>
      <c r="BU7" s="50" t="n">
        <f aca="false">BU6</f>
        <v>48</v>
      </c>
      <c r="BV7" s="49" t="n">
        <f aca="false">BV6</f>
        <v>36000</v>
      </c>
      <c r="BW7" s="50" t="n">
        <f aca="false">BW6</f>
        <v>48</v>
      </c>
      <c r="BX7" s="49" t="n">
        <f aca="false">BX6</f>
        <v>48000</v>
      </c>
      <c r="BY7" s="50" t="n">
        <f aca="false">BY6</f>
        <v>48</v>
      </c>
      <c r="BZ7" s="49" t="n">
        <f aca="false">BZ6</f>
        <v>72000</v>
      </c>
      <c r="CA7" s="50" t="n">
        <f aca="false">CA6</f>
        <v>48</v>
      </c>
      <c r="CB7" s="49" t="n">
        <f aca="false">CB6</f>
        <v>96000</v>
      </c>
      <c r="CC7" s="50" t="n">
        <f aca="false">CC6</f>
        <v>48</v>
      </c>
      <c r="CD7" s="49" t="n">
        <f aca="false">CD6</f>
        <v>120000</v>
      </c>
      <c r="CE7" s="50" t="n">
        <f aca="false">CE6</f>
        <v>48</v>
      </c>
      <c r="CF7" s="169" t="n">
        <f aca="false">CF6</f>
        <v>144000</v>
      </c>
      <c r="CG7" s="170" t="n">
        <f aca="false">CG6</f>
        <v>48</v>
      </c>
      <c r="CI7" s="54" t="n">
        <v>2010</v>
      </c>
      <c r="CJ7" s="55" t="n">
        <v>3</v>
      </c>
      <c r="CK7" s="49"/>
      <c r="CL7" s="50"/>
      <c r="CM7" s="49" t="n">
        <f aca="false">CM6</f>
        <v>24000</v>
      </c>
      <c r="CN7" s="50" t="n">
        <f aca="false">CN6</f>
        <v>110</v>
      </c>
      <c r="CO7" s="49" t="n">
        <f aca="false">CO6</f>
        <v>36000</v>
      </c>
      <c r="CP7" s="50" t="n">
        <f aca="false">CP6</f>
        <v>110</v>
      </c>
      <c r="CQ7" s="49" t="n">
        <f aca="false">CQ6</f>
        <v>48000</v>
      </c>
      <c r="CR7" s="50" t="n">
        <f aca="false">CR6</f>
        <v>110</v>
      </c>
      <c r="CS7" s="49" t="n">
        <f aca="false">CS6</f>
        <v>72000</v>
      </c>
      <c r="CT7" s="50" t="n">
        <f aca="false">CT6</f>
        <v>110</v>
      </c>
      <c r="CU7" s="49" t="n">
        <f aca="false">CU6</f>
        <v>96000</v>
      </c>
      <c r="CV7" s="50" t="n">
        <f aca="false">CV6</f>
        <v>110</v>
      </c>
      <c r="CW7" s="49" t="n">
        <f aca="false">CW6</f>
        <v>120000</v>
      </c>
      <c r="CX7" s="50" t="n">
        <f aca="false">CX6</f>
        <v>110</v>
      </c>
      <c r="CY7" s="169" t="n">
        <f aca="false">CY6</f>
        <v>144000</v>
      </c>
      <c r="CZ7" s="170" t="n">
        <f aca="false">CZ6</f>
        <v>110</v>
      </c>
      <c r="DA7" s="169" t="n">
        <f aca="false">DA6</f>
        <v>200000</v>
      </c>
      <c r="DB7" s="170" t="n">
        <f aca="false">DB6</f>
        <v>110</v>
      </c>
      <c r="DC7" s="169" t="n">
        <f aca="false">DC6</f>
        <v>235000</v>
      </c>
      <c r="DD7" s="170" t="n">
        <f aca="false">DD6</f>
        <v>110</v>
      </c>
      <c r="DE7" s="169" t="n">
        <f aca="false">DE6</f>
        <v>270000</v>
      </c>
      <c r="DF7" s="170" t="n">
        <f aca="false">DF6</f>
        <v>110</v>
      </c>
      <c r="DG7" s="169" t="n">
        <f aca="false">DG6</f>
        <v>300000</v>
      </c>
      <c r="DH7" s="170" t="n">
        <f aca="false">DH6</f>
        <v>110</v>
      </c>
      <c r="DI7" s="0" t="n">
        <f aca="false">DW7/12</f>
        <v>25560.7363753087</v>
      </c>
      <c r="DJ7" s="155"/>
      <c r="DK7" s="155"/>
      <c r="DM7" s="47" t="n">
        <v>1999</v>
      </c>
      <c r="DN7" s="48" t="n">
        <v>2</v>
      </c>
      <c r="DO7" s="49" t="n">
        <f aca="false">BR7*100/FI680</f>
        <v>51121.4727506173</v>
      </c>
      <c r="DP7" s="50" t="n">
        <f aca="false">BS7*100/FJ680</f>
        <v>403.247082699138</v>
      </c>
      <c r="DQ7" s="49" t="n">
        <f aca="false">BT7*100/FI680</f>
        <v>102242.945501235</v>
      </c>
      <c r="DR7" s="50" t="n">
        <f aca="false">BU7*100/FJ680</f>
        <v>403.247082699138</v>
      </c>
      <c r="DS7" s="49" t="n">
        <f aca="false">BV7*100/FI680</f>
        <v>153364.418251852</v>
      </c>
      <c r="DT7" s="50" t="n">
        <f aca="false">BW7*100/FJ680</f>
        <v>403.247082699138</v>
      </c>
      <c r="DU7" s="49" t="n">
        <f aca="false">BX7*100/FI680</f>
        <v>204485.891002469</v>
      </c>
      <c r="DV7" s="50" t="n">
        <f aca="false">BY7*100/FJ680</f>
        <v>403.247082699138</v>
      </c>
      <c r="DW7" s="49" t="n">
        <f aca="false">BZ7*100/FI680</f>
        <v>306728.836503704</v>
      </c>
      <c r="DX7" s="50" t="n">
        <f aca="false">CA7*100/FJ680</f>
        <v>403.247082699138</v>
      </c>
      <c r="DY7" s="49" t="n">
        <f aca="false">CB7*100/FI680</f>
        <v>408971.782004939</v>
      </c>
      <c r="DZ7" s="50" t="n">
        <f aca="false">CC7*100/FJ680</f>
        <v>403.247082699138</v>
      </c>
      <c r="EA7" s="49" t="n">
        <f aca="false">CD7*100/FI680</f>
        <v>511214.727506173</v>
      </c>
      <c r="EB7" s="50" t="n">
        <f aca="false">CE7*100/FJ680</f>
        <v>403.247082699138</v>
      </c>
      <c r="EC7" s="78" t="n">
        <f aca="false">CF7*100/FI680</f>
        <v>613457.673007408</v>
      </c>
      <c r="ED7" s="79" t="n">
        <f aca="false">CG7*100/FJ680</f>
        <v>403.247082699138</v>
      </c>
      <c r="EE7" s="174" t="n">
        <f aca="false">300*100/FJ676</f>
        <v>2520.29426686961</v>
      </c>
      <c r="EF7" s="0" t="n">
        <f aca="false">EF8+1</f>
        <v>1019</v>
      </c>
      <c r="EG7" s="47" t="n">
        <v>2010</v>
      </c>
      <c r="EH7" s="48" t="n">
        <v>3</v>
      </c>
      <c r="EI7" s="49" t="n">
        <f aca="false">CM7*100/FI815</f>
        <v>40933.4502647706</v>
      </c>
      <c r="EJ7" s="50" t="n">
        <f aca="false">CN7*100/FJ815</f>
        <v>397.119905293421</v>
      </c>
      <c r="EK7" s="49" t="n">
        <f aca="false">CO7*100/FI815</f>
        <v>61400.1753971559</v>
      </c>
      <c r="EL7" s="50" t="n">
        <f aca="false">CP7*100/FJ815</f>
        <v>397.119905293421</v>
      </c>
      <c r="EM7" s="49" t="n">
        <f aca="false">CQ7*100/FI815</f>
        <v>81866.9005295412</v>
      </c>
      <c r="EN7" s="50" t="n">
        <f aca="false">CR7*100/FJ815</f>
        <v>397.119905293421</v>
      </c>
      <c r="EO7" s="49" t="n">
        <f aca="false">CS7*100/FI815</f>
        <v>122800.350794312</v>
      </c>
      <c r="EP7" s="50" t="n">
        <f aca="false">CT7*100/FJ815</f>
        <v>397.119905293421</v>
      </c>
      <c r="EQ7" s="49" t="n">
        <f aca="false">CU7*100/FI815</f>
        <v>163733.801059082</v>
      </c>
      <c r="ER7" s="50" t="n">
        <f aca="false">CV7*100/FJ815</f>
        <v>397.119905293421</v>
      </c>
      <c r="ES7" s="49" t="n">
        <f aca="false">CW7*100/FI815</f>
        <v>204667.251323853</v>
      </c>
      <c r="ET7" s="50" t="n">
        <f aca="false">CX7*100/FJ815</f>
        <v>397.119905293421</v>
      </c>
      <c r="EU7" s="49" t="n">
        <f aca="false">CY7*100/FI815</f>
        <v>245600.701588624</v>
      </c>
      <c r="EV7" s="50" t="n">
        <f aca="false">CZ7*100/FJ815</f>
        <v>397.119905293421</v>
      </c>
      <c r="EW7" s="78" t="n">
        <f aca="false">DA7*100/FI815</f>
        <v>341112.085539755</v>
      </c>
      <c r="EX7" s="79" t="n">
        <f aca="false">DB7*100/FJ815</f>
        <v>397.119905293421</v>
      </c>
      <c r="EY7" s="49" t="n">
        <f aca="false">DC7*100/FI815</f>
        <v>400806.700509212</v>
      </c>
      <c r="EZ7" s="50" t="n">
        <f aca="false">DD7*100/FJ815</f>
        <v>397.119905293421</v>
      </c>
      <c r="FA7" s="49" t="n">
        <f aca="false">DE7*100/FI815</f>
        <v>460501.315478669</v>
      </c>
      <c r="FB7" s="50" t="n">
        <f aca="false">DF7*100/FJ815</f>
        <v>397.119905293421</v>
      </c>
      <c r="FC7" s="49" t="n">
        <f aca="false">DG7*100/FI815</f>
        <v>511668.128309633</v>
      </c>
      <c r="FD7" s="50" t="n">
        <f aca="false">DH7*100/FJ815</f>
        <v>397.119905293421</v>
      </c>
      <c r="FE7" s="174"/>
      <c r="FG7" s="167" t="n">
        <f aca="false">Movilidad!FV5</f>
        <v>1943</v>
      </c>
      <c r="FH7" s="167" t="n">
        <f aca="false">Movilidad!FW5</f>
        <v>9.95590256014742E-013</v>
      </c>
      <c r="FI7" s="167" t="n">
        <f aca="false">Movilidad!FX5</f>
        <v>4.86119281385595E-013</v>
      </c>
      <c r="FJ7" s="35" t="n">
        <f aca="false">Movilidad!FY5</f>
        <v>0</v>
      </c>
    </row>
    <row r="8" customFormat="false" ht="26.5" hidden="false" customHeight="false" outlineLevel="0" collapsed="false">
      <c r="B8" s="157" t="s">
        <v>33</v>
      </c>
      <c r="C8" s="157" t="n">
        <v>12000</v>
      </c>
      <c r="D8" s="157" t="s">
        <v>281</v>
      </c>
      <c r="E8" s="157" t="s">
        <v>253</v>
      </c>
      <c r="F8" s="157" t="s">
        <v>254</v>
      </c>
      <c r="G8" s="168" t="n">
        <v>33</v>
      </c>
      <c r="H8" s="157" t="n">
        <v>35</v>
      </c>
      <c r="I8" s="157" t="n">
        <v>46.75</v>
      </c>
      <c r="M8" s="0" t="s">
        <v>282</v>
      </c>
      <c r="W8" s="47" t="n">
        <v>1999</v>
      </c>
      <c r="X8" s="48" t="n">
        <v>3</v>
      </c>
      <c r="Y8" s="49" t="n">
        <f aca="false">Y7</f>
        <v>12000</v>
      </c>
      <c r="Z8" s="50" t="n">
        <f aca="false">Z7</f>
        <v>48</v>
      </c>
      <c r="AA8" s="49" t="n">
        <f aca="false">AA7</f>
        <v>24000</v>
      </c>
      <c r="AB8" s="50" t="n">
        <f aca="false">AB7</f>
        <v>48</v>
      </c>
      <c r="AC8" s="49" t="n">
        <f aca="false">AC7</f>
        <v>36000</v>
      </c>
      <c r="AD8" s="50" t="n">
        <f aca="false">AD7</f>
        <v>48</v>
      </c>
      <c r="AE8" s="49" t="n">
        <f aca="false">AE7</f>
        <v>48000</v>
      </c>
      <c r="AF8" s="50" t="n">
        <f aca="false">AF7</f>
        <v>48</v>
      </c>
      <c r="AG8" s="49" t="n">
        <f aca="false">AG7</f>
        <v>72000</v>
      </c>
      <c r="AH8" s="50" t="n">
        <f aca="false">AH7</f>
        <v>48</v>
      </c>
      <c r="AI8" s="49" t="n">
        <f aca="false">AI7</f>
        <v>96000</v>
      </c>
      <c r="AJ8" s="50" t="n">
        <f aca="false">AJ7</f>
        <v>48</v>
      </c>
      <c r="AK8" s="49" t="n">
        <f aca="false">AK7</f>
        <v>120000</v>
      </c>
      <c r="AL8" s="50" t="n">
        <f aca="false">AL7</f>
        <v>48</v>
      </c>
      <c r="AM8" s="169" t="n">
        <f aca="false">AM7</f>
        <v>144000</v>
      </c>
      <c r="AN8" s="170" t="n">
        <f aca="false">AN7</f>
        <v>48</v>
      </c>
      <c r="AQ8" s="47" t="n">
        <v>2010</v>
      </c>
      <c r="AR8" s="48" t="n">
        <v>4</v>
      </c>
      <c r="AS8" s="49" t="n">
        <f aca="false">AS7</f>
        <v>24000</v>
      </c>
      <c r="AT8" s="50" t="n">
        <f aca="false">AT7</f>
        <v>110</v>
      </c>
      <c r="AU8" s="49" t="n">
        <f aca="false">AU7</f>
        <v>36000</v>
      </c>
      <c r="AV8" s="50" t="n">
        <f aca="false">AV7</f>
        <v>110</v>
      </c>
      <c r="AW8" s="49" t="n">
        <f aca="false">AW7</f>
        <v>48000</v>
      </c>
      <c r="AX8" s="50" t="n">
        <f aca="false">AX7</f>
        <v>110</v>
      </c>
      <c r="AY8" s="49" t="n">
        <f aca="false">AY7</f>
        <v>72000</v>
      </c>
      <c r="AZ8" s="50" t="n">
        <f aca="false">AZ7</f>
        <v>110</v>
      </c>
      <c r="BA8" s="49" t="n">
        <f aca="false">BA7</f>
        <v>96000</v>
      </c>
      <c r="BB8" s="50" t="n">
        <f aca="false">BB7</f>
        <v>110</v>
      </c>
      <c r="BC8" s="49" t="n">
        <f aca="false">BC7</f>
        <v>120000</v>
      </c>
      <c r="BD8" s="50" t="n">
        <f aca="false">BD7</f>
        <v>110</v>
      </c>
      <c r="BE8" s="171" t="n">
        <f aca="false">BE7</f>
        <v>144000</v>
      </c>
      <c r="BF8" s="172" t="n">
        <f aca="false">BF7</f>
        <v>110</v>
      </c>
      <c r="BG8" s="171" t="n">
        <f aca="false">BG7</f>
        <v>200000</v>
      </c>
      <c r="BH8" s="172" t="n">
        <f aca="false">BH7</f>
        <v>110</v>
      </c>
      <c r="BI8" s="171" t="n">
        <f aca="false">BI7</f>
        <v>235000</v>
      </c>
      <c r="BJ8" s="172" t="n">
        <f aca="false">BJ7</f>
        <v>110</v>
      </c>
      <c r="BK8" s="171" t="n">
        <f aca="false">BK7</f>
        <v>270000</v>
      </c>
      <c r="BL8" s="172" t="n">
        <f aca="false">BL7</f>
        <v>110</v>
      </c>
      <c r="BM8" s="171" t="n">
        <f aca="false">BM7</f>
        <v>300000</v>
      </c>
      <c r="BN8" s="172" t="n">
        <f aca="false">BN7</f>
        <v>110</v>
      </c>
      <c r="BP8" s="47" t="n">
        <v>1999</v>
      </c>
      <c r="BQ8" s="48" t="n">
        <v>3</v>
      </c>
      <c r="BR8" s="49" t="n">
        <f aca="false">BR7</f>
        <v>12000</v>
      </c>
      <c r="BS8" s="50" t="n">
        <f aca="false">BS7</f>
        <v>48</v>
      </c>
      <c r="BT8" s="49" t="n">
        <f aca="false">BT7</f>
        <v>24000</v>
      </c>
      <c r="BU8" s="50" t="n">
        <f aca="false">BU7</f>
        <v>48</v>
      </c>
      <c r="BV8" s="49" t="n">
        <f aca="false">BV7</f>
        <v>36000</v>
      </c>
      <c r="BW8" s="50" t="n">
        <f aca="false">BW7</f>
        <v>48</v>
      </c>
      <c r="BX8" s="49" t="n">
        <f aca="false">BX7</f>
        <v>48000</v>
      </c>
      <c r="BY8" s="50" t="n">
        <f aca="false">BY7</f>
        <v>48</v>
      </c>
      <c r="BZ8" s="49" t="n">
        <f aca="false">BZ7</f>
        <v>72000</v>
      </c>
      <c r="CA8" s="50" t="n">
        <f aca="false">CA7</f>
        <v>48</v>
      </c>
      <c r="CB8" s="49" t="n">
        <f aca="false">CB7</f>
        <v>96000</v>
      </c>
      <c r="CC8" s="50" t="n">
        <f aca="false">CC7</f>
        <v>48</v>
      </c>
      <c r="CD8" s="49" t="n">
        <f aca="false">CD7</f>
        <v>120000</v>
      </c>
      <c r="CE8" s="50" t="n">
        <f aca="false">CE7</f>
        <v>48</v>
      </c>
      <c r="CF8" s="169" t="n">
        <f aca="false">CF7</f>
        <v>144000</v>
      </c>
      <c r="CG8" s="170" t="n">
        <f aca="false">CG7</f>
        <v>48</v>
      </c>
      <c r="CI8" s="47" t="n">
        <v>2010</v>
      </c>
      <c r="CJ8" s="48" t="n">
        <v>4</v>
      </c>
      <c r="CK8" s="49"/>
      <c r="CL8" s="50"/>
      <c r="CM8" s="49" t="n">
        <f aca="false">CM7</f>
        <v>24000</v>
      </c>
      <c r="CN8" s="50" t="n">
        <f aca="false">CN7</f>
        <v>110</v>
      </c>
      <c r="CO8" s="49" t="n">
        <f aca="false">CO7</f>
        <v>36000</v>
      </c>
      <c r="CP8" s="50" t="n">
        <f aca="false">CP7</f>
        <v>110</v>
      </c>
      <c r="CQ8" s="49" t="n">
        <f aca="false">CQ7</f>
        <v>48000</v>
      </c>
      <c r="CR8" s="50" t="n">
        <f aca="false">CR7</f>
        <v>110</v>
      </c>
      <c r="CS8" s="49" t="n">
        <f aca="false">CS7</f>
        <v>72000</v>
      </c>
      <c r="CT8" s="50" t="n">
        <f aca="false">CT7</f>
        <v>110</v>
      </c>
      <c r="CU8" s="49" t="n">
        <f aca="false">CU7</f>
        <v>96000</v>
      </c>
      <c r="CV8" s="50" t="n">
        <f aca="false">CV7</f>
        <v>110</v>
      </c>
      <c r="CW8" s="49" t="n">
        <f aca="false">CW7</f>
        <v>120000</v>
      </c>
      <c r="CX8" s="50" t="n">
        <f aca="false">CX7</f>
        <v>110</v>
      </c>
      <c r="CY8" s="169" t="n">
        <f aca="false">CY7</f>
        <v>144000</v>
      </c>
      <c r="CZ8" s="170" t="n">
        <f aca="false">CZ7</f>
        <v>110</v>
      </c>
      <c r="DA8" s="169" t="n">
        <f aca="false">DA7</f>
        <v>200000</v>
      </c>
      <c r="DB8" s="170" t="n">
        <f aca="false">DB7</f>
        <v>110</v>
      </c>
      <c r="DC8" s="169" t="n">
        <f aca="false">DC7</f>
        <v>235000</v>
      </c>
      <c r="DD8" s="170" t="n">
        <f aca="false">DD7</f>
        <v>110</v>
      </c>
      <c r="DE8" s="169" t="n">
        <f aca="false">DE7</f>
        <v>270000</v>
      </c>
      <c r="DF8" s="170" t="n">
        <f aca="false">DF7</f>
        <v>110</v>
      </c>
      <c r="DG8" s="169" t="n">
        <f aca="false">DG7</f>
        <v>300000</v>
      </c>
      <c r="DH8" s="170" t="n">
        <f aca="false">DH7</f>
        <v>110</v>
      </c>
      <c r="DI8" s="0" t="n">
        <f aca="false">DW8/12</f>
        <v>25611.2721108621</v>
      </c>
      <c r="DJ8" s="155"/>
      <c r="DK8" s="155"/>
      <c r="DM8" s="54" t="n">
        <v>1999</v>
      </c>
      <c r="DN8" s="55" t="n">
        <v>3</v>
      </c>
      <c r="DO8" s="49" t="n">
        <f aca="false">BR8*100/FI683</f>
        <v>51222.5442217242</v>
      </c>
      <c r="DP8" s="50" t="n">
        <f aca="false">BS8*100/FJ683</f>
        <v>403.247082699138</v>
      </c>
      <c r="DQ8" s="49" t="n">
        <f aca="false">BT8*100/FI683</f>
        <v>102445.088443448</v>
      </c>
      <c r="DR8" s="50" t="n">
        <f aca="false">BU8*100/FJ683</f>
        <v>403.247082699138</v>
      </c>
      <c r="DS8" s="49" t="n">
        <f aca="false">BV8*100/FI683</f>
        <v>153667.632665173</v>
      </c>
      <c r="DT8" s="50" t="n">
        <f aca="false">BW8*100/FJ683</f>
        <v>403.247082699138</v>
      </c>
      <c r="DU8" s="49" t="n">
        <f aca="false">BX8*100/FI683</f>
        <v>204890.176886897</v>
      </c>
      <c r="DV8" s="50" t="n">
        <f aca="false">BY8*100/FJ683</f>
        <v>403.247082699138</v>
      </c>
      <c r="DW8" s="49" t="n">
        <f aca="false">BZ8*100/FI683</f>
        <v>307335.265330345</v>
      </c>
      <c r="DX8" s="50" t="n">
        <f aca="false">CA8*100/FJ683</f>
        <v>403.247082699138</v>
      </c>
      <c r="DY8" s="49" t="n">
        <f aca="false">CB8*100/FI683</f>
        <v>409780.353773793</v>
      </c>
      <c r="DZ8" s="50" t="n">
        <f aca="false">CC8*100/FJ683</f>
        <v>403.247082699138</v>
      </c>
      <c r="EA8" s="49" t="n">
        <f aca="false">CD8*100/FI683</f>
        <v>512225.442217242</v>
      </c>
      <c r="EB8" s="50" t="n">
        <f aca="false">CE8*100/FJ683</f>
        <v>403.247082699138</v>
      </c>
      <c r="EC8" s="78" t="n">
        <f aca="false">CF8*100/FI683</f>
        <v>614670.53066069</v>
      </c>
      <c r="ED8" s="79" t="n">
        <f aca="false">CG8*100/FJ683</f>
        <v>403.247082699138</v>
      </c>
      <c r="EE8" s="177" t="n">
        <f aca="false">300*100/FJ677</f>
        <v>2520.29426686961</v>
      </c>
      <c r="EF8" s="0" t="n">
        <f aca="false">EF9+1</f>
        <v>1018</v>
      </c>
      <c r="EG8" s="54" t="n">
        <v>2010</v>
      </c>
      <c r="EH8" s="55" t="n">
        <v>4</v>
      </c>
      <c r="EI8" s="49" t="n">
        <f aca="false">CM8*100/FI818</f>
        <v>40007.233499867</v>
      </c>
      <c r="EJ8" s="50" t="n">
        <f aca="false">CN8*100/FJ818</f>
        <v>339.701505158126</v>
      </c>
      <c r="EK8" s="49" t="n">
        <f aca="false">CO8*100/FI818</f>
        <v>60010.8502498005</v>
      </c>
      <c r="EL8" s="50" t="n">
        <f aca="false">CP8*100/FJ818</f>
        <v>339.701505158126</v>
      </c>
      <c r="EM8" s="49" t="n">
        <f aca="false">CQ8*100/FI818</f>
        <v>80014.4669997339</v>
      </c>
      <c r="EN8" s="50" t="n">
        <f aca="false">CR8*100/FJ818</f>
        <v>339.701505158126</v>
      </c>
      <c r="EO8" s="49" t="n">
        <f aca="false">CS8*100/FI818</f>
        <v>120021.700499601</v>
      </c>
      <c r="EP8" s="50" t="n">
        <f aca="false">CT8*100/FJ818</f>
        <v>339.701505158126</v>
      </c>
      <c r="EQ8" s="49" t="n">
        <f aca="false">CU8*100/FI818</f>
        <v>160028.933999468</v>
      </c>
      <c r="ER8" s="50" t="n">
        <f aca="false">CV8*100/FJ818</f>
        <v>339.701505158126</v>
      </c>
      <c r="ES8" s="49" t="n">
        <f aca="false">CW8*100/FI818</f>
        <v>200036.167499335</v>
      </c>
      <c r="ET8" s="50" t="n">
        <f aca="false">CX8*100/FJ818</f>
        <v>339.701505158126</v>
      </c>
      <c r="EU8" s="49" t="n">
        <f aca="false">CY8*100/FI818</f>
        <v>240043.400999202</v>
      </c>
      <c r="EV8" s="50" t="n">
        <f aca="false">CZ8*100/FJ818</f>
        <v>339.701505158126</v>
      </c>
      <c r="EW8" s="78" t="n">
        <f aca="false">DA8*100/FI818</f>
        <v>333393.612498891</v>
      </c>
      <c r="EX8" s="79" t="n">
        <f aca="false">DB8*100/FJ818</f>
        <v>339.701505158126</v>
      </c>
      <c r="EY8" s="49" t="n">
        <f aca="false">DC8*100/FI818</f>
        <v>391737.494686197</v>
      </c>
      <c r="EZ8" s="50" t="n">
        <f aca="false">DD8*100/FJ818</f>
        <v>339.701505158126</v>
      </c>
      <c r="FA8" s="49" t="n">
        <f aca="false">DE8*100/FI818</f>
        <v>450081.376873503</v>
      </c>
      <c r="FB8" s="50" t="n">
        <f aca="false">DF8*100/FJ818</f>
        <v>339.701505158126</v>
      </c>
      <c r="FC8" s="49" t="n">
        <f aca="false">DG8*100/FI818</f>
        <v>500090.418748337</v>
      </c>
      <c r="FD8" s="50" t="n">
        <f aca="false">DH8*100/FJ818</f>
        <v>339.701505158126</v>
      </c>
      <c r="FE8" s="177"/>
      <c r="FG8" s="175" t="n">
        <f aca="false">Movilidad!FV6</f>
        <v>1943</v>
      </c>
      <c r="FH8" s="175" t="n">
        <f aca="false">Movilidad!FW6</f>
        <v>9.86942025544644E-013</v>
      </c>
      <c r="FI8" s="175" t="n">
        <f aca="false">Movilidad!FX6</f>
        <v>4.81896588811032E-013</v>
      </c>
      <c r="FJ8" s="57" t="n">
        <f aca="false">Movilidad!FY6</f>
        <v>0</v>
      </c>
    </row>
    <row r="9" customFormat="false" ht="26.5" hidden="false" customHeight="false" outlineLevel="0" collapsed="false">
      <c r="B9" s="157" t="s">
        <v>34</v>
      </c>
      <c r="C9" s="157" t="n">
        <v>24000</v>
      </c>
      <c r="D9" s="157" t="s">
        <v>281</v>
      </c>
      <c r="E9" s="157" t="s">
        <v>283</v>
      </c>
      <c r="F9" s="157" t="s">
        <v>266</v>
      </c>
      <c r="G9" s="168" t="n">
        <v>39</v>
      </c>
      <c r="H9" s="157" t="n">
        <v>35</v>
      </c>
      <c r="I9" s="157" t="n">
        <v>46.75</v>
      </c>
      <c r="W9" s="54" t="n">
        <f aca="false">W5+1</f>
        <v>1999</v>
      </c>
      <c r="X9" s="55" t="n">
        <f aca="false">X5</f>
        <v>4</v>
      </c>
      <c r="Y9" s="49" t="n">
        <f aca="false">Y8</f>
        <v>12000</v>
      </c>
      <c r="Z9" s="50" t="n">
        <f aca="false">Z8</f>
        <v>48</v>
      </c>
      <c r="AA9" s="49" t="n">
        <f aca="false">AA8</f>
        <v>24000</v>
      </c>
      <c r="AB9" s="50" t="n">
        <f aca="false">AB8</f>
        <v>48</v>
      </c>
      <c r="AC9" s="49" t="n">
        <f aca="false">AC8</f>
        <v>36000</v>
      </c>
      <c r="AD9" s="50" t="n">
        <f aca="false">AD8</f>
        <v>48</v>
      </c>
      <c r="AE9" s="49" t="n">
        <f aca="false">AE8</f>
        <v>48000</v>
      </c>
      <c r="AF9" s="50" t="n">
        <f aca="false">AF8</f>
        <v>48</v>
      </c>
      <c r="AG9" s="49" t="n">
        <f aca="false">AG8</f>
        <v>72000</v>
      </c>
      <c r="AH9" s="50" t="n">
        <f aca="false">AH8</f>
        <v>48</v>
      </c>
      <c r="AI9" s="49" t="n">
        <f aca="false">AI8</f>
        <v>96000</v>
      </c>
      <c r="AJ9" s="50" t="n">
        <f aca="false">AJ8</f>
        <v>48</v>
      </c>
      <c r="AK9" s="49" t="n">
        <f aca="false">AK8</f>
        <v>120000</v>
      </c>
      <c r="AL9" s="50" t="n">
        <f aca="false">AL8</f>
        <v>48</v>
      </c>
      <c r="AM9" s="169" t="n">
        <f aca="false">AM8</f>
        <v>144000</v>
      </c>
      <c r="AN9" s="170" t="n">
        <f aca="false">AN8</f>
        <v>48</v>
      </c>
      <c r="AQ9" s="54" t="n">
        <f aca="false">AQ5+1</f>
        <v>2011</v>
      </c>
      <c r="AR9" s="55" t="n">
        <f aca="false">AR5</f>
        <v>1</v>
      </c>
      <c r="AS9" s="49" t="n">
        <f aca="false">AS8</f>
        <v>24000</v>
      </c>
      <c r="AT9" s="50" t="n">
        <f aca="false">AT8</f>
        <v>110</v>
      </c>
      <c r="AU9" s="49" t="n">
        <f aca="false">AU8</f>
        <v>36000</v>
      </c>
      <c r="AV9" s="50" t="n">
        <f aca="false">AV8</f>
        <v>110</v>
      </c>
      <c r="AW9" s="49" t="n">
        <f aca="false">AW8</f>
        <v>48000</v>
      </c>
      <c r="AX9" s="50" t="n">
        <f aca="false">AX8</f>
        <v>110</v>
      </c>
      <c r="AY9" s="49" t="n">
        <f aca="false">AY8</f>
        <v>72000</v>
      </c>
      <c r="AZ9" s="50" t="n">
        <f aca="false">AZ8</f>
        <v>110</v>
      </c>
      <c r="BA9" s="49" t="n">
        <f aca="false">BA8</f>
        <v>96000</v>
      </c>
      <c r="BB9" s="50" t="n">
        <f aca="false">BB8</f>
        <v>110</v>
      </c>
      <c r="BC9" s="49" t="n">
        <f aca="false">BC8</f>
        <v>120000</v>
      </c>
      <c r="BD9" s="50" t="n">
        <f aca="false">BD8</f>
        <v>110</v>
      </c>
      <c r="BE9" s="171" t="n">
        <f aca="false">BE8</f>
        <v>144000</v>
      </c>
      <c r="BF9" s="172" t="n">
        <f aca="false">BF8</f>
        <v>110</v>
      </c>
      <c r="BG9" s="171" t="n">
        <f aca="false">BG8</f>
        <v>200000</v>
      </c>
      <c r="BH9" s="172" t="n">
        <f aca="false">BH8</f>
        <v>110</v>
      </c>
      <c r="BI9" s="171" t="n">
        <f aca="false">BI8</f>
        <v>235000</v>
      </c>
      <c r="BJ9" s="172" t="n">
        <f aca="false">BJ8</f>
        <v>110</v>
      </c>
      <c r="BK9" s="171" t="n">
        <f aca="false">BK8</f>
        <v>270000</v>
      </c>
      <c r="BL9" s="172" t="n">
        <f aca="false">BL8</f>
        <v>110</v>
      </c>
      <c r="BM9" s="171" t="n">
        <f aca="false">BM8</f>
        <v>300000</v>
      </c>
      <c r="BN9" s="172" t="n">
        <f aca="false">BN8</f>
        <v>110</v>
      </c>
      <c r="BP9" s="54" t="n">
        <f aca="false">BP5+1</f>
        <v>1999</v>
      </c>
      <c r="BQ9" s="55" t="n">
        <f aca="false">BQ5</f>
        <v>4</v>
      </c>
      <c r="BR9" s="49" t="n">
        <f aca="false">BR8</f>
        <v>12000</v>
      </c>
      <c r="BS9" s="50" t="n">
        <f aca="false">BS8</f>
        <v>48</v>
      </c>
      <c r="BT9" s="49" t="n">
        <f aca="false">BT8</f>
        <v>24000</v>
      </c>
      <c r="BU9" s="50" t="n">
        <f aca="false">BU8</f>
        <v>48</v>
      </c>
      <c r="BV9" s="49" t="n">
        <f aca="false">BV8</f>
        <v>36000</v>
      </c>
      <c r="BW9" s="50" t="n">
        <f aca="false">BW8</f>
        <v>48</v>
      </c>
      <c r="BX9" s="49" t="n">
        <f aca="false">BX8</f>
        <v>48000</v>
      </c>
      <c r="BY9" s="50" t="n">
        <f aca="false">BY8</f>
        <v>48</v>
      </c>
      <c r="BZ9" s="49" t="n">
        <f aca="false">BZ8</f>
        <v>72000</v>
      </c>
      <c r="CA9" s="50" t="n">
        <f aca="false">CA8</f>
        <v>48</v>
      </c>
      <c r="CB9" s="49" t="n">
        <f aca="false">CB8</f>
        <v>96000</v>
      </c>
      <c r="CC9" s="50" t="n">
        <f aca="false">CC8</f>
        <v>48</v>
      </c>
      <c r="CD9" s="49" t="n">
        <f aca="false">CD8</f>
        <v>120000</v>
      </c>
      <c r="CE9" s="50" t="n">
        <f aca="false">CE8</f>
        <v>48</v>
      </c>
      <c r="CF9" s="169" t="n">
        <f aca="false">CF8</f>
        <v>144000</v>
      </c>
      <c r="CG9" s="170" t="n">
        <f aca="false">CG8</f>
        <v>48</v>
      </c>
      <c r="CI9" s="54" t="n">
        <f aca="false">CI5+1</f>
        <v>2011</v>
      </c>
      <c r="CJ9" s="55" t="n">
        <f aca="false">CJ5</f>
        <v>1</v>
      </c>
      <c r="CK9" s="49"/>
      <c r="CL9" s="50"/>
      <c r="CM9" s="49" t="n">
        <f aca="false">CM8</f>
        <v>24000</v>
      </c>
      <c r="CN9" s="50" t="n">
        <f aca="false">CN8</f>
        <v>110</v>
      </c>
      <c r="CO9" s="49" t="n">
        <f aca="false">CO8</f>
        <v>36000</v>
      </c>
      <c r="CP9" s="50" t="n">
        <f aca="false">CP8</f>
        <v>110</v>
      </c>
      <c r="CQ9" s="49" t="n">
        <f aca="false">CQ8</f>
        <v>48000</v>
      </c>
      <c r="CR9" s="50" t="n">
        <f aca="false">CR8</f>
        <v>110</v>
      </c>
      <c r="CS9" s="49" t="n">
        <f aca="false">CS8</f>
        <v>72000</v>
      </c>
      <c r="CT9" s="50" t="n">
        <f aca="false">CT8</f>
        <v>110</v>
      </c>
      <c r="CU9" s="49" t="n">
        <f aca="false">CU8</f>
        <v>96000</v>
      </c>
      <c r="CV9" s="50" t="n">
        <f aca="false">CV8</f>
        <v>110</v>
      </c>
      <c r="CW9" s="49" t="n">
        <f aca="false">CW8</f>
        <v>120000</v>
      </c>
      <c r="CX9" s="50" t="n">
        <f aca="false">CX8</f>
        <v>110</v>
      </c>
      <c r="CY9" s="169" t="n">
        <f aca="false">CY8</f>
        <v>144000</v>
      </c>
      <c r="CZ9" s="170" t="n">
        <f aca="false">CZ8</f>
        <v>110</v>
      </c>
      <c r="DA9" s="169" t="n">
        <f aca="false">DA8</f>
        <v>200000</v>
      </c>
      <c r="DB9" s="170" t="n">
        <f aca="false">DB8</f>
        <v>110</v>
      </c>
      <c r="DC9" s="169" t="n">
        <f aca="false">DC8</f>
        <v>235000</v>
      </c>
      <c r="DD9" s="170" t="n">
        <f aca="false">DD8</f>
        <v>110</v>
      </c>
      <c r="DE9" s="169" t="n">
        <f aca="false">DE8</f>
        <v>270000</v>
      </c>
      <c r="DF9" s="170" t="n">
        <f aca="false">DF8</f>
        <v>110</v>
      </c>
      <c r="DG9" s="169" t="n">
        <f aca="false">DG8</f>
        <v>300000</v>
      </c>
      <c r="DH9" s="170" t="n">
        <f aca="false">DH8</f>
        <v>110</v>
      </c>
      <c r="DI9" s="0" t="n">
        <f aca="false">DW9/12</f>
        <v>25747.798432162</v>
      </c>
      <c r="DJ9" s="155"/>
      <c r="DK9" s="155"/>
      <c r="DM9" s="47" t="n">
        <v>1999</v>
      </c>
      <c r="DN9" s="48" t="n">
        <v>4</v>
      </c>
      <c r="DO9" s="49" t="n">
        <f aca="false">BR9*100/FI686</f>
        <v>51495.596864324</v>
      </c>
      <c r="DP9" s="50" t="n">
        <f aca="false">BS9*100/FJ686</f>
        <v>403.247082699138</v>
      </c>
      <c r="DQ9" s="49" t="n">
        <f aca="false">BT9*100/FI686</f>
        <v>102991.193728648</v>
      </c>
      <c r="DR9" s="50" t="n">
        <f aca="false">BU9*100/FJ686</f>
        <v>403.247082699138</v>
      </c>
      <c r="DS9" s="49" t="n">
        <f aca="false">BV9*100/FI686</f>
        <v>154486.790592972</v>
      </c>
      <c r="DT9" s="50" t="n">
        <f aca="false">BW9*100/FJ686</f>
        <v>403.247082699138</v>
      </c>
      <c r="DU9" s="49" t="n">
        <f aca="false">BX9*100/FI686</f>
        <v>205982.387457296</v>
      </c>
      <c r="DV9" s="50" t="n">
        <f aca="false">BY9*100/FJ686</f>
        <v>403.247082699138</v>
      </c>
      <c r="DW9" s="49" t="n">
        <f aca="false">BZ9*100/FI686</f>
        <v>308973.581185944</v>
      </c>
      <c r="DX9" s="50" t="n">
        <f aca="false">CA9*100/FJ686</f>
        <v>403.247082699138</v>
      </c>
      <c r="DY9" s="49" t="n">
        <f aca="false">CB9*100/FI686</f>
        <v>411964.774914592</v>
      </c>
      <c r="DZ9" s="50" t="n">
        <f aca="false">CC9*100/FJ686</f>
        <v>403.247082699138</v>
      </c>
      <c r="EA9" s="49" t="n">
        <f aca="false">CD9*100/FI686</f>
        <v>514955.96864324</v>
      </c>
      <c r="EB9" s="50" t="n">
        <f aca="false">CE9*100/FJ686</f>
        <v>403.247082699138</v>
      </c>
      <c r="EC9" s="78" t="n">
        <f aca="false">CF9*100/FI686</f>
        <v>617947.162371888</v>
      </c>
      <c r="ED9" s="79" t="n">
        <f aca="false">CG9*100/FJ686</f>
        <v>403.247082699138</v>
      </c>
      <c r="EE9" s="174" t="n">
        <f aca="false">300*100/FJ678</f>
        <v>2520.29426686961</v>
      </c>
      <c r="EF9" s="0" t="n">
        <f aca="false">EF10+1</f>
        <v>1017</v>
      </c>
      <c r="EG9" s="47" t="n">
        <v>2011</v>
      </c>
      <c r="EH9" s="48" t="n">
        <v>1</v>
      </c>
      <c r="EI9" s="49" t="n">
        <f aca="false">CM9*100/FI821</f>
        <v>39100.2204104181</v>
      </c>
      <c r="EJ9" s="50" t="n">
        <f aca="false">CN9*100/FJ821</f>
        <v>339.701505158126</v>
      </c>
      <c r="EK9" s="49" t="n">
        <f aca="false">CO9*100/FI821</f>
        <v>58650.3306156271</v>
      </c>
      <c r="EL9" s="50" t="n">
        <f aca="false">CP9*100/FJ821</f>
        <v>339.701505158126</v>
      </c>
      <c r="EM9" s="49" t="n">
        <f aca="false">CQ9*100/FI821</f>
        <v>78200.4408208361</v>
      </c>
      <c r="EN9" s="50" t="n">
        <f aca="false">CR9*100/FJ821</f>
        <v>339.701505158126</v>
      </c>
      <c r="EO9" s="49" t="n">
        <f aca="false">CS9*100/FI821</f>
        <v>117300.661231254</v>
      </c>
      <c r="EP9" s="50" t="n">
        <f aca="false">CT9*100/FJ821</f>
        <v>339.701505158126</v>
      </c>
      <c r="EQ9" s="49" t="n">
        <f aca="false">CU9*100/FI821</f>
        <v>156400.881641672</v>
      </c>
      <c r="ER9" s="50" t="n">
        <f aca="false">CV9*100/FJ821</f>
        <v>339.701505158126</v>
      </c>
      <c r="ES9" s="49" t="n">
        <f aca="false">CW9*100/FI821</f>
        <v>195501.10205209</v>
      </c>
      <c r="ET9" s="50" t="n">
        <f aca="false">CX9*100/FJ821</f>
        <v>339.701505158126</v>
      </c>
      <c r="EU9" s="49" t="n">
        <f aca="false">CY9*100/FI821</f>
        <v>234601.322462508</v>
      </c>
      <c r="EV9" s="50" t="n">
        <f aca="false">CZ9*100/FJ821</f>
        <v>339.701505158126</v>
      </c>
      <c r="EW9" s="78" t="n">
        <f aca="false">DA9*100/FI821</f>
        <v>325835.170086817</v>
      </c>
      <c r="EX9" s="79" t="n">
        <f aca="false">DB9*100/FJ821</f>
        <v>339.701505158126</v>
      </c>
      <c r="EY9" s="49" t="n">
        <f aca="false">DC9*100/FI821</f>
        <v>382856.32485201</v>
      </c>
      <c r="EZ9" s="50" t="n">
        <f aca="false">DD9*100/FJ821</f>
        <v>339.701505158126</v>
      </c>
      <c r="FA9" s="49" t="n">
        <f aca="false">DE9*100/FI821</f>
        <v>439877.479617203</v>
      </c>
      <c r="FB9" s="50" t="n">
        <f aca="false">DF9*100/FJ821</f>
        <v>339.701505158126</v>
      </c>
      <c r="FC9" s="49" t="n">
        <f aca="false">DG9*100/FI821</f>
        <v>488752.755130226</v>
      </c>
      <c r="FD9" s="50" t="n">
        <f aca="false">DH9*100/FJ821</f>
        <v>339.701505158126</v>
      </c>
      <c r="FE9" s="174"/>
      <c r="FG9" s="178" t="n">
        <f aca="false">Movilidad!FV7</f>
        <v>1943</v>
      </c>
      <c r="FH9" s="178" t="n">
        <f aca="false">Movilidad!FW7</f>
        <v>9.87985777497931E-013</v>
      </c>
      <c r="FI9" s="178" t="n">
        <f aca="false">Movilidad!FX7</f>
        <v>4.82406224121754E-013</v>
      </c>
      <c r="FJ9" s="12" t="n">
        <f aca="false">Movilidad!FY7</f>
        <v>0</v>
      </c>
    </row>
    <row r="10" customFormat="false" ht="26.5" hidden="false" customHeight="false" outlineLevel="0" collapsed="false">
      <c r="A10" s="0" t="n">
        <v>2</v>
      </c>
      <c r="B10" s="157" t="s">
        <v>35</v>
      </c>
      <c r="C10" s="157" t="n">
        <v>36000</v>
      </c>
      <c r="D10" s="157" t="s">
        <v>281</v>
      </c>
      <c r="E10" s="157" t="s">
        <v>270</v>
      </c>
      <c r="F10" s="157" t="s">
        <v>271</v>
      </c>
      <c r="G10" s="168" t="n">
        <v>75</v>
      </c>
      <c r="H10" s="157" t="n">
        <v>35</v>
      </c>
      <c r="I10" s="157" t="n">
        <v>46.75</v>
      </c>
      <c r="W10" s="47" t="n">
        <f aca="false">W6+1</f>
        <v>2000</v>
      </c>
      <c r="X10" s="48" t="n">
        <f aca="false">X6</f>
        <v>1</v>
      </c>
      <c r="Y10" s="49" t="n">
        <f aca="false">Y9</f>
        <v>12000</v>
      </c>
      <c r="Z10" s="50" t="n">
        <f aca="false">Z9</f>
        <v>48</v>
      </c>
      <c r="AA10" s="49" t="n">
        <f aca="false">AA9</f>
        <v>24000</v>
      </c>
      <c r="AB10" s="50" t="n">
        <f aca="false">AB9</f>
        <v>48</v>
      </c>
      <c r="AC10" s="49" t="n">
        <f aca="false">AC9</f>
        <v>36000</v>
      </c>
      <c r="AD10" s="50" t="n">
        <f aca="false">AD9</f>
        <v>48</v>
      </c>
      <c r="AE10" s="49" t="n">
        <f aca="false">AE9</f>
        <v>48000</v>
      </c>
      <c r="AF10" s="50" t="n">
        <f aca="false">AF9</f>
        <v>48</v>
      </c>
      <c r="AG10" s="49" t="n">
        <f aca="false">AG9</f>
        <v>72000</v>
      </c>
      <c r="AH10" s="50" t="n">
        <f aca="false">AH9</f>
        <v>48</v>
      </c>
      <c r="AI10" s="49" t="n">
        <f aca="false">AI9</f>
        <v>96000</v>
      </c>
      <c r="AJ10" s="50" t="n">
        <f aca="false">AJ9</f>
        <v>48</v>
      </c>
      <c r="AK10" s="49" t="n">
        <f aca="false">AK9</f>
        <v>120000</v>
      </c>
      <c r="AL10" s="50" t="n">
        <f aca="false">AL9</f>
        <v>48</v>
      </c>
      <c r="AM10" s="169" t="n">
        <f aca="false">AM9</f>
        <v>144000</v>
      </c>
      <c r="AN10" s="170" t="n">
        <f aca="false">AN9</f>
        <v>48</v>
      </c>
      <c r="AQ10" s="47" t="n">
        <f aca="false">AQ6+1</f>
        <v>2011</v>
      </c>
      <c r="AR10" s="48" t="n">
        <f aca="false">AR6</f>
        <v>2</v>
      </c>
      <c r="AS10" s="49" t="n">
        <f aca="false">AS9</f>
        <v>24000</v>
      </c>
      <c r="AT10" s="50" t="n">
        <f aca="false">AT9</f>
        <v>110</v>
      </c>
      <c r="AU10" s="49" t="n">
        <f aca="false">AU9</f>
        <v>36000</v>
      </c>
      <c r="AV10" s="50" t="n">
        <f aca="false">AV9</f>
        <v>110</v>
      </c>
      <c r="AW10" s="49" t="n">
        <f aca="false">AW9</f>
        <v>48000</v>
      </c>
      <c r="AX10" s="50" t="n">
        <f aca="false">AX9</f>
        <v>110</v>
      </c>
      <c r="AY10" s="49" t="n">
        <f aca="false">AY9</f>
        <v>72000</v>
      </c>
      <c r="AZ10" s="50" t="n">
        <f aca="false">AZ9</f>
        <v>110</v>
      </c>
      <c r="BA10" s="49" t="n">
        <f aca="false">BA9</f>
        <v>96000</v>
      </c>
      <c r="BB10" s="50" t="n">
        <f aca="false">BB9</f>
        <v>110</v>
      </c>
      <c r="BC10" s="49" t="n">
        <f aca="false">BC9</f>
        <v>120000</v>
      </c>
      <c r="BD10" s="50" t="n">
        <f aca="false">BD9</f>
        <v>110</v>
      </c>
      <c r="BE10" s="171" t="n">
        <f aca="false">BE9</f>
        <v>144000</v>
      </c>
      <c r="BF10" s="172" t="n">
        <f aca="false">BF9</f>
        <v>110</v>
      </c>
      <c r="BG10" s="171" t="n">
        <f aca="false">BG9</f>
        <v>200000</v>
      </c>
      <c r="BH10" s="172" t="n">
        <f aca="false">BH9</f>
        <v>110</v>
      </c>
      <c r="BI10" s="171" t="n">
        <f aca="false">BI9</f>
        <v>235000</v>
      </c>
      <c r="BJ10" s="172" t="n">
        <f aca="false">BJ9</f>
        <v>110</v>
      </c>
      <c r="BK10" s="171" t="n">
        <f aca="false">BK9</f>
        <v>270000</v>
      </c>
      <c r="BL10" s="172" t="n">
        <f aca="false">BL9</f>
        <v>110</v>
      </c>
      <c r="BM10" s="171" t="n">
        <f aca="false">BM9</f>
        <v>300000</v>
      </c>
      <c r="BN10" s="172" t="n">
        <f aca="false">BN9</f>
        <v>110</v>
      </c>
      <c r="BP10" s="47" t="n">
        <f aca="false">BP6+1</f>
        <v>2000</v>
      </c>
      <c r="BQ10" s="48" t="n">
        <f aca="false">BQ6</f>
        <v>1</v>
      </c>
      <c r="BR10" s="49" t="n">
        <f aca="false">BR9</f>
        <v>12000</v>
      </c>
      <c r="BS10" s="50" t="n">
        <f aca="false">BS9</f>
        <v>48</v>
      </c>
      <c r="BT10" s="49" t="n">
        <f aca="false">BT9</f>
        <v>24000</v>
      </c>
      <c r="BU10" s="50" t="n">
        <f aca="false">BU9</f>
        <v>48</v>
      </c>
      <c r="BV10" s="49" t="n">
        <f aca="false">BV9</f>
        <v>36000</v>
      </c>
      <c r="BW10" s="50" t="n">
        <f aca="false">BW9</f>
        <v>48</v>
      </c>
      <c r="BX10" s="49" t="n">
        <f aca="false">BX9</f>
        <v>48000</v>
      </c>
      <c r="BY10" s="50" t="n">
        <f aca="false">BY9</f>
        <v>48</v>
      </c>
      <c r="BZ10" s="49" t="n">
        <f aca="false">BZ9</f>
        <v>72000</v>
      </c>
      <c r="CA10" s="50" t="n">
        <f aca="false">CA9</f>
        <v>48</v>
      </c>
      <c r="CB10" s="49" t="n">
        <f aca="false">CB9</f>
        <v>96000</v>
      </c>
      <c r="CC10" s="50" t="n">
        <f aca="false">CC9</f>
        <v>48</v>
      </c>
      <c r="CD10" s="49" t="n">
        <f aca="false">CD9</f>
        <v>120000</v>
      </c>
      <c r="CE10" s="50" t="n">
        <f aca="false">CE9</f>
        <v>48</v>
      </c>
      <c r="CF10" s="169" t="n">
        <f aca="false">CF9</f>
        <v>144000</v>
      </c>
      <c r="CG10" s="170" t="n">
        <f aca="false">CG9</f>
        <v>48</v>
      </c>
      <c r="CI10" s="47" t="n">
        <f aca="false">CI6+1</f>
        <v>2011</v>
      </c>
      <c r="CJ10" s="48" t="n">
        <f aca="false">CJ6</f>
        <v>2</v>
      </c>
      <c r="CK10" s="49"/>
      <c r="CL10" s="50"/>
      <c r="CM10" s="49" t="n">
        <f aca="false">CM9</f>
        <v>24000</v>
      </c>
      <c r="CN10" s="50" t="n">
        <f aca="false">CN9</f>
        <v>110</v>
      </c>
      <c r="CO10" s="49" t="n">
        <f aca="false">CO9</f>
        <v>36000</v>
      </c>
      <c r="CP10" s="50" t="n">
        <f aca="false">CP9</f>
        <v>110</v>
      </c>
      <c r="CQ10" s="49" t="n">
        <f aca="false">CQ9</f>
        <v>48000</v>
      </c>
      <c r="CR10" s="50" t="n">
        <f aca="false">CR9</f>
        <v>110</v>
      </c>
      <c r="CS10" s="49" t="n">
        <f aca="false">CS9</f>
        <v>72000</v>
      </c>
      <c r="CT10" s="50" t="n">
        <f aca="false">CT9</f>
        <v>110</v>
      </c>
      <c r="CU10" s="49" t="n">
        <f aca="false">CU9</f>
        <v>96000</v>
      </c>
      <c r="CV10" s="50" t="n">
        <f aca="false">CV9</f>
        <v>110</v>
      </c>
      <c r="CW10" s="49" t="n">
        <f aca="false">CW9</f>
        <v>120000</v>
      </c>
      <c r="CX10" s="50" t="n">
        <f aca="false">CX9</f>
        <v>110</v>
      </c>
      <c r="CY10" s="169" t="n">
        <f aca="false">CY9</f>
        <v>144000</v>
      </c>
      <c r="CZ10" s="170" t="n">
        <f aca="false">CZ9</f>
        <v>110</v>
      </c>
      <c r="DA10" s="169" t="n">
        <f aca="false">DA9</f>
        <v>200000</v>
      </c>
      <c r="DB10" s="170" t="n">
        <f aca="false">DB9</f>
        <v>110</v>
      </c>
      <c r="DC10" s="169" t="n">
        <f aca="false">DC9</f>
        <v>235000</v>
      </c>
      <c r="DD10" s="170" t="n">
        <f aca="false">DD9</f>
        <v>110</v>
      </c>
      <c r="DE10" s="169" t="n">
        <f aca="false">DE9</f>
        <v>270000</v>
      </c>
      <c r="DF10" s="170" t="n">
        <f aca="false">DF9</f>
        <v>110</v>
      </c>
      <c r="DG10" s="169" t="n">
        <f aca="false">DG9</f>
        <v>300000</v>
      </c>
      <c r="DH10" s="170" t="n">
        <f aca="false">DH9</f>
        <v>110</v>
      </c>
      <c r="DI10" s="0" t="n">
        <f aca="false">DW10/12</f>
        <v>25546.8349553814</v>
      </c>
      <c r="DJ10" s="155"/>
      <c r="DK10" s="155"/>
      <c r="DM10" s="54" t="n">
        <v>2000</v>
      </c>
      <c r="DN10" s="55" t="n">
        <v>1</v>
      </c>
      <c r="DO10" s="49" t="n">
        <f aca="false">BR10*100/FI689</f>
        <v>51093.6699107629</v>
      </c>
      <c r="DP10" s="50" t="n">
        <f aca="false">BS10*100/FJ689</f>
        <v>403.247082699138</v>
      </c>
      <c r="DQ10" s="49" t="n">
        <f aca="false">BT10*100/FI689</f>
        <v>102187.339821526</v>
      </c>
      <c r="DR10" s="50" t="n">
        <f aca="false">BU10*100/FJ689</f>
        <v>403.247082699138</v>
      </c>
      <c r="DS10" s="49" t="n">
        <f aca="false">BV10*100/FI689</f>
        <v>153281.009732289</v>
      </c>
      <c r="DT10" s="50" t="n">
        <f aca="false">BW10*100/FJ689</f>
        <v>403.247082699138</v>
      </c>
      <c r="DU10" s="49" t="n">
        <f aca="false">BX10*100/FI689</f>
        <v>204374.679643052</v>
      </c>
      <c r="DV10" s="50" t="n">
        <f aca="false">BY10*100/FJ689</f>
        <v>403.247082699138</v>
      </c>
      <c r="DW10" s="49" t="n">
        <f aca="false">BZ10*100/FI689</f>
        <v>306562.019464577</v>
      </c>
      <c r="DX10" s="50" t="n">
        <f aca="false">CA10*100/FJ689</f>
        <v>403.247082699138</v>
      </c>
      <c r="DY10" s="49" t="n">
        <f aca="false">CB10*100/FI689</f>
        <v>408749.359286103</v>
      </c>
      <c r="DZ10" s="50" t="n">
        <f aca="false">CC10*100/FJ689</f>
        <v>403.247082699138</v>
      </c>
      <c r="EA10" s="49" t="n">
        <f aca="false">CD10*100/FI689</f>
        <v>510936.699107629</v>
      </c>
      <c r="EB10" s="50" t="n">
        <f aca="false">CE10*100/FJ689</f>
        <v>403.247082699138</v>
      </c>
      <c r="EC10" s="78" t="n">
        <f aca="false">CF10*100/FI689</f>
        <v>613124.038929155</v>
      </c>
      <c r="ED10" s="79" t="n">
        <f aca="false">CG10*100/FJ689</f>
        <v>403.247082699138</v>
      </c>
      <c r="EE10" s="177" t="n">
        <f aca="false">300*100/FJ679</f>
        <v>2520.29426686961</v>
      </c>
      <c r="EF10" s="0" t="n">
        <f aca="false">EF11+1</f>
        <v>1016</v>
      </c>
      <c r="EG10" s="54" t="n">
        <v>2011</v>
      </c>
      <c r="EH10" s="55" t="n">
        <v>2</v>
      </c>
      <c r="EI10" s="99" t="n">
        <f aca="false">CM10*100/FI824</f>
        <v>38171.070185553</v>
      </c>
      <c r="EJ10" s="50" t="n">
        <f aca="false">CN10*100/FJ824</f>
        <v>289.529003889735</v>
      </c>
      <c r="EK10" s="99" t="n">
        <f aca="false">CO10*100/FI824</f>
        <v>57256.6052783294</v>
      </c>
      <c r="EL10" s="50" t="n">
        <f aca="false">CP10*100/FJ824</f>
        <v>289.529003889735</v>
      </c>
      <c r="EM10" s="99" t="n">
        <f aca="false">CQ10*100/FI824</f>
        <v>76342.1403711059</v>
      </c>
      <c r="EN10" s="50" t="n">
        <f aca="false">CR10*100/FJ824</f>
        <v>289.529003889735</v>
      </c>
      <c r="EO10" s="99" t="n">
        <f aca="false">CS10*100/FI824</f>
        <v>114513.210556659</v>
      </c>
      <c r="EP10" s="50" t="n">
        <f aca="false">CT10*100/FJ824</f>
        <v>289.529003889735</v>
      </c>
      <c r="EQ10" s="99" t="n">
        <f aca="false">CU10*100/FI824</f>
        <v>152684.280742212</v>
      </c>
      <c r="ER10" s="50" t="n">
        <f aca="false">CV10*100/FJ824</f>
        <v>289.529003889735</v>
      </c>
      <c r="ES10" s="99" t="n">
        <f aca="false">CW10*100/FI824</f>
        <v>190855.350927765</v>
      </c>
      <c r="ET10" s="50" t="n">
        <f aca="false">CX10*100/FJ824</f>
        <v>289.529003889735</v>
      </c>
      <c r="EU10" s="99" t="n">
        <f aca="false">CY10*100/FI824</f>
        <v>229026.421113318</v>
      </c>
      <c r="EV10" s="50" t="n">
        <f aca="false">CZ10*100/FJ824</f>
        <v>289.529003889735</v>
      </c>
      <c r="EW10" s="179" t="n">
        <f aca="false">DA10*100/FI824</f>
        <v>318092.251546275</v>
      </c>
      <c r="EX10" s="79" t="n">
        <f aca="false">DB10*100/FJ824</f>
        <v>289.529003889735</v>
      </c>
      <c r="EY10" s="99" t="n">
        <f aca="false">DC10*100/FI824</f>
        <v>373758.395566873</v>
      </c>
      <c r="EZ10" s="50" t="n">
        <f aca="false">DD10*100/FJ824</f>
        <v>289.529003889735</v>
      </c>
      <c r="FA10" s="99" t="n">
        <f aca="false">DE10*100/FI824</f>
        <v>429424.539587471</v>
      </c>
      <c r="FB10" s="50" t="n">
        <f aca="false">DF10*100/FJ824</f>
        <v>289.529003889735</v>
      </c>
      <c r="FC10" s="99" t="n">
        <f aca="false">DG10*100/FI824</f>
        <v>477138.377319412</v>
      </c>
      <c r="FD10" s="50" t="n">
        <f aca="false">DH10*100/FJ824</f>
        <v>289.529003889735</v>
      </c>
      <c r="FE10" s="177"/>
      <c r="FG10" s="167" t="n">
        <f aca="false">Movilidad!FV8</f>
        <v>1943</v>
      </c>
      <c r="FH10" s="167" t="n">
        <f aca="false">Movilidad!FW8</f>
        <v>9.32219601707978E-013</v>
      </c>
      <c r="FI10" s="167" t="n">
        <f aca="false">Movilidad!FX8</f>
        <v>4.55177137520254E-013</v>
      </c>
      <c r="FJ10" s="35" t="n">
        <f aca="false">Movilidad!FY8</f>
        <v>0</v>
      </c>
    </row>
    <row r="11" customFormat="false" ht="26.5" hidden="false" customHeight="false" outlineLevel="0" collapsed="false">
      <c r="B11" s="157" t="s">
        <v>36</v>
      </c>
      <c r="C11" s="157" t="n">
        <v>48000</v>
      </c>
      <c r="D11" s="157" t="s">
        <v>281</v>
      </c>
      <c r="E11" s="157" t="s">
        <v>273</v>
      </c>
      <c r="F11" s="157" t="s">
        <v>274</v>
      </c>
      <c r="G11" s="168" t="n">
        <v>118</v>
      </c>
      <c r="H11" s="157" t="n">
        <v>35</v>
      </c>
      <c r="I11" s="157" t="n">
        <v>46.75</v>
      </c>
      <c r="W11" s="54" t="n">
        <f aca="false">W7+1</f>
        <v>2000</v>
      </c>
      <c r="X11" s="55" t="n">
        <f aca="false">X7</f>
        <v>2</v>
      </c>
      <c r="Y11" s="49" t="n">
        <f aca="false">Y10</f>
        <v>12000</v>
      </c>
      <c r="Z11" s="50" t="n">
        <f aca="false">Z10</f>
        <v>48</v>
      </c>
      <c r="AA11" s="49" t="n">
        <f aca="false">AA10</f>
        <v>24000</v>
      </c>
      <c r="AB11" s="50" t="n">
        <f aca="false">AB10</f>
        <v>48</v>
      </c>
      <c r="AC11" s="49" t="n">
        <f aca="false">AC10</f>
        <v>36000</v>
      </c>
      <c r="AD11" s="50" t="n">
        <f aca="false">AD10</f>
        <v>48</v>
      </c>
      <c r="AE11" s="49" t="n">
        <f aca="false">AE10</f>
        <v>48000</v>
      </c>
      <c r="AF11" s="50" t="n">
        <f aca="false">AF10</f>
        <v>48</v>
      </c>
      <c r="AG11" s="49" t="n">
        <f aca="false">AG10</f>
        <v>72000</v>
      </c>
      <c r="AH11" s="50" t="n">
        <f aca="false">AH10</f>
        <v>48</v>
      </c>
      <c r="AI11" s="49" t="n">
        <f aca="false">AI10</f>
        <v>96000</v>
      </c>
      <c r="AJ11" s="50" t="n">
        <f aca="false">AJ10</f>
        <v>48</v>
      </c>
      <c r="AK11" s="49" t="n">
        <f aca="false">AK10</f>
        <v>120000</v>
      </c>
      <c r="AL11" s="50" t="n">
        <f aca="false">AL10</f>
        <v>48</v>
      </c>
      <c r="AM11" s="49" t="n">
        <f aca="false">AM10</f>
        <v>144000</v>
      </c>
      <c r="AN11" s="170" t="n">
        <f aca="false">AN10</f>
        <v>48</v>
      </c>
      <c r="AQ11" s="54" t="n">
        <f aca="false">AQ7+1</f>
        <v>2011</v>
      </c>
      <c r="AR11" s="55" t="n">
        <f aca="false">AR7</f>
        <v>3</v>
      </c>
      <c r="AS11" s="49" t="n">
        <f aca="false">AS10</f>
        <v>24000</v>
      </c>
      <c r="AT11" s="50" t="n">
        <f aca="false">AT10</f>
        <v>110</v>
      </c>
      <c r="AU11" s="49" t="n">
        <f aca="false">AU10</f>
        <v>36000</v>
      </c>
      <c r="AV11" s="50" t="n">
        <f aca="false">AV10</f>
        <v>110</v>
      </c>
      <c r="AW11" s="49" t="n">
        <f aca="false">AW10</f>
        <v>48000</v>
      </c>
      <c r="AX11" s="50" t="n">
        <f aca="false">AX10</f>
        <v>110</v>
      </c>
      <c r="AY11" s="49" t="n">
        <f aca="false">AY10</f>
        <v>72000</v>
      </c>
      <c r="AZ11" s="50" t="n">
        <f aca="false">AZ10</f>
        <v>110</v>
      </c>
      <c r="BA11" s="49" t="n">
        <f aca="false">BA10</f>
        <v>96000</v>
      </c>
      <c r="BB11" s="50" t="n">
        <f aca="false">BB10</f>
        <v>110</v>
      </c>
      <c r="BC11" s="49" t="n">
        <f aca="false">BC10</f>
        <v>120000</v>
      </c>
      <c r="BD11" s="50" t="n">
        <f aca="false">BD10</f>
        <v>110</v>
      </c>
      <c r="BE11" s="49" t="n">
        <f aca="false">BE10</f>
        <v>144000</v>
      </c>
      <c r="BF11" s="172" t="n">
        <f aca="false">BF10</f>
        <v>110</v>
      </c>
      <c r="BG11" s="49" t="n">
        <f aca="false">BG10</f>
        <v>200000</v>
      </c>
      <c r="BH11" s="172" t="n">
        <f aca="false">BH10</f>
        <v>110</v>
      </c>
      <c r="BI11" s="49" t="n">
        <f aca="false">BI10</f>
        <v>235000</v>
      </c>
      <c r="BJ11" s="172" t="n">
        <f aca="false">BJ10</f>
        <v>110</v>
      </c>
      <c r="BK11" s="49" t="n">
        <f aca="false">BK10</f>
        <v>270000</v>
      </c>
      <c r="BL11" s="172" t="n">
        <f aca="false">BL10</f>
        <v>110</v>
      </c>
      <c r="BM11" s="49" t="n">
        <f aca="false">BM10</f>
        <v>300000</v>
      </c>
      <c r="BN11" s="172" t="n">
        <f aca="false">BN10</f>
        <v>110</v>
      </c>
      <c r="BP11" s="54" t="n">
        <f aca="false">BP7+1</f>
        <v>2000</v>
      </c>
      <c r="BQ11" s="55" t="n">
        <f aca="false">BQ7</f>
        <v>2</v>
      </c>
      <c r="BR11" s="49" t="n">
        <f aca="false">BR10</f>
        <v>12000</v>
      </c>
      <c r="BS11" s="50" t="n">
        <f aca="false">BS10</f>
        <v>48</v>
      </c>
      <c r="BT11" s="49" t="n">
        <f aca="false">BT10</f>
        <v>24000</v>
      </c>
      <c r="BU11" s="50" t="n">
        <f aca="false">BU10</f>
        <v>48</v>
      </c>
      <c r="BV11" s="49" t="n">
        <f aca="false">BV10</f>
        <v>36000</v>
      </c>
      <c r="BW11" s="50" t="n">
        <f aca="false">BW10</f>
        <v>48</v>
      </c>
      <c r="BX11" s="49" t="n">
        <f aca="false">BX10</f>
        <v>48000</v>
      </c>
      <c r="BY11" s="50" t="n">
        <f aca="false">BY10</f>
        <v>48</v>
      </c>
      <c r="BZ11" s="49" t="n">
        <f aca="false">BZ10</f>
        <v>72000</v>
      </c>
      <c r="CA11" s="50" t="n">
        <f aca="false">CA10</f>
        <v>48</v>
      </c>
      <c r="CB11" s="49" t="n">
        <f aca="false">CB10</f>
        <v>96000</v>
      </c>
      <c r="CC11" s="50" t="n">
        <f aca="false">CC10</f>
        <v>48</v>
      </c>
      <c r="CD11" s="49" t="n">
        <f aca="false">CD10</f>
        <v>120000</v>
      </c>
      <c r="CE11" s="50" t="n">
        <f aca="false">CE10</f>
        <v>48</v>
      </c>
      <c r="CF11" s="49" t="n">
        <f aca="false">CF10</f>
        <v>144000</v>
      </c>
      <c r="CG11" s="170" t="n">
        <f aca="false">CG10</f>
        <v>48</v>
      </c>
      <c r="CI11" s="54" t="n">
        <f aca="false">CI7+1</f>
        <v>2011</v>
      </c>
      <c r="CJ11" s="55" t="n">
        <f aca="false">CJ7</f>
        <v>3</v>
      </c>
      <c r="CK11" s="49"/>
      <c r="CL11" s="50"/>
      <c r="CM11" s="49" t="n">
        <f aca="false">CM10</f>
        <v>24000</v>
      </c>
      <c r="CN11" s="50" t="n">
        <f aca="false">CN10</f>
        <v>110</v>
      </c>
      <c r="CO11" s="49" t="n">
        <f aca="false">CO10</f>
        <v>36000</v>
      </c>
      <c r="CP11" s="50" t="n">
        <f aca="false">CP10</f>
        <v>110</v>
      </c>
      <c r="CQ11" s="49" t="n">
        <f aca="false">CQ10</f>
        <v>48000</v>
      </c>
      <c r="CR11" s="50" t="n">
        <f aca="false">CR10</f>
        <v>110</v>
      </c>
      <c r="CS11" s="49" t="n">
        <f aca="false">CS10</f>
        <v>72000</v>
      </c>
      <c r="CT11" s="50" t="n">
        <f aca="false">CT10</f>
        <v>110</v>
      </c>
      <c r="CU11" s="49" t="n">
        <f aca="false">CU10</f>
        <v>96000</v>
      </c>
      <c r="CV11" s="50" t="n">
        <f aca="false">CV10</f>
        <v>110</v>
      </c>
      <c r="CW11" s="49" t="n">
        <f aca="false">CW10</f>
        <v>120000</v>
      </c>
      <c r="CX11" s="50" t="n">
        <f aca="false">CX10</f>
        <v>110</v>
      </c>
      <c r="CY11" s="49" t="n">
        <f aca="false">CY10</f>
        <v>144000</v>
      </c>
      <c r="CZ11" s="170" t="n">
        <f aca="false">CZ10</f>
        <v>110</v>
      </c>
      <c r="DA11" s="49" t="n">
        <f aca="false">DA10</f>
        <v>200000</v>
      </c>
      <c r="DB11" s="170" t="n">
        <f aca="false">DB10</f>
        <v>110</v>
      </c>
      <c r="DC11" s="49" t="n">
        <f aca="false">DC10</f>
        <v>235000</v>
      </c>
      <c r="DD11" s="170" t="n">
        <f aca="false">DD10</f>
        <v>110</v>
      </c>
      <c r="DE11" s="49" t="n">
        <f aca="false">DE10</f>
        <v>270000</v>
      </c>
      <c r="DF11" s="170" t="n">
        <f aca="false">DF10</f>
        <v>110</v>
      </c>
      <c r="DG11" s="49" t="n">
        <f aca="false">DG10</f>
        <v>300000</v>
      </c>
      <c r="DH11" s="170" t="n">
        <f aca="false">DH10</f>
        <v>110</v>
      </c>
      <c r="DI11" s="0" t="n">
        <f aca="false">DW11/12</f>
        <v>25811.768991114</v>
      </c>
      <c r="DJ11" s="155"/>
      <c r="DK11" s="155"/>
      <c r="DM11" s="47" t="n">
        <v>2000</v>
      </c>
      <c r="DN11" s="48" t="n">
        <v>2</v>
      </c>
      <c r="DO11" s="49" t="n">
        <f aca="false">BR11*100/FI692</f>
        <v>51623.537982228</v>
      </c>
      <c r="DP11" s="50" t="n">
        <f aca="false">BS11*100/FJ692</f>
        <v>403.247082699138</v>
      </c>
      <c r="DQ11" s="49" t="n">
        <f aca="false">BT11*100/FI692</f>
        <v>103247.075964456</v>
      </c>
      <c r="DR11" s="50" t="n">
        <f aca="false">BU11*100/FJ692</f>
        <v>403.247082699138</v>
      </c>
      <c r="DS11" s="49" t="n">
        <f aca="false">BV11*100/FI692</f>
        <v>154870.613946684</v>
      </c>
      <c r="DT11" s="50" t="n">
        <f aca="false">BW11*100/FJ692</f>
        <v>403.247082699138</v>
      </c>
      <c r="DU11" s="49" t="n">
        <f aca="false">BX11*100/FI692</f>
        <v>206494.151928912</v>
      </c>
      <c r="DV11" s="50" t="n">
        <f aca="false">BY11*100/FJ692</f>
        <v>403.247082699138</v>
      </c>
      <c r="DW11" s="49" t="n">
        <f aca="false">BZ11*100/FI692</f>
        <v>309741.227893368</v>
      </c>
      <c r="DX11" s="50" t="n">
        <f aca="false">CA11*100/FJ692</f>
        <v>403.247082699138</v>
      </c>
      <c r="DY11" s="49" t="n">
        <f aca="false">CB11*100/FI692</f>
        <v>412988.303857824</v>
      </c>
      <c r="DZ11" s="50" t="n">
        <f aca="false">CC11*100/FJ692</f>
        <v>403.247082699138</v>
      </c>
      <c r="EA11" s="49" t="n">
        <f aca="false">CD11*100/FI692</f>
        <v>516235.37982228</v>
      </c>
      <c r="EB11" s="50" t="n">
        <f aca="false">CE11*100/FJ692</f>
        <v>403.247082699138</v>
      </c>
      <c r="EC11" s="78" t="n">
        <f aca="false">CF11*100/FI692</f>
        <v>619482.455786736</v>
      </c>
      <c r="ED11" s="79" t="n">
        <f aca="false">CG11*100/FJ692</f>
        <v>403.247082699138</v>
      </c>
      <c r="EE11" s="174"/>
      <c r="EF11" s="0" t="n">
        <f aca="false">EF12+1</f>
        <v>1015</v>
      </c>
      <c r="EG11" s="47" t="n">
        <v>2011</v>
      </c>
      <c r="EH11" s="48" t="n">
        <v>3</v>
      </c>
      <c r="EI11" s="49" t="n">
        <f aca="false">CM11*100/FI827</f>
        <v>37290.711689505</v>
      </c>
      <c r="EJ11" s="50" t="n">
        <f aca="false">CN11*100/FJ827</f>
        <v>289.529003889735</v>
      </c>
      <c r="EK11" s="49" t="n">
        <f aca="false">CO11*100/FI827</f>
        <v>55936.0675342575</v>
      </c>
      <c r="EL11" s="50" t="n">
        <f aca="false">CP11*100/FJ827</f>
        <v>289.529003889735</v>
      </c>
      <c r="EM11" s="49" t="n">
        <f aca="false">CQ11*100/FI827</f>
        <v>74581.42337901</v>
      </c>
      <c r="EN11" s="50" t="n">
        <f aca="false">CR11*100/FJ827</f>
        <v>289.529003889735</v>
      </c>
      <c r="EO11" s="49" t="n">
        <f aca="false">CS11*100/FI827</f>
        <v>111872.135068515</v>
      </c>
      <c r="EP11" s="50" t="n">
        <f aca="false">CT11*100/FJ827</f>
        <v>289.529003889735</v>
      </c>
      <c r="EQ11" s="49" t="n">
        <f aca="false">CU11*100/FI827</f>
        <v>149162.84675802</v>
      </c>
      <c r="ER11" s="50" t="n">
        <f aca="false">CV11*100/FJ827</f>
        <v>289.529003889735</v>
      </c>
      <c r="ES11" s="49" t="n">
        <f aca="false">CW11*100/FI827</f>
        <v>186453.558447525</v>
      </c>
      <c r="ET11" s="50" t="n">
        <f aca="false">CX11*100/FJ827</f>
        <v>289.529003889735</v>
      </c>
      <c r="EU11" s="49" t="n">
        <f aca="false">CY11*100/FI827</f>
        <v>223744.27013703</v>
      </c>
      <c r="EV11" s="50" t="n">
        <f aca="false">CZ11*100/FJ827</f>
        <v>289.529003889735</v>
      </c>
      <c r="EW11" s="78" t="n">
        <f aca="false">DA11*100/FI827</f>
        <v>310755.930745875</v>
      </c>
      <c r="EX11" s="79" t="n">
        <f aca="false">DB11*100/FJ827</f>
        <v>289.529003889735</v>
      </c>
      <c r="EY11" s="49" t="n">
        <f aca="false">DC11*100/FI827</f>
        <v>365138.218626403</v>
      </c>
      <c r="EZ11" s="50" t="n">
        <f aca="false">DD11*100/FJ827</f>
        <v>289.529003889735</v>
      </c>
      <c r="FA11" s="49" t="n">
        <f aca="false">DE11*100/FI827</f>
        <v>419520.506506931</v>
      </c>
      <c r="FB11" s="50" t="n">
        <f aca="false">DF11*100/FJ827</f>
        <v>289.529003889735</v>
      </c>
      <c r="FC11" s="49" t="n">
        <f aca="false">DG11*100/FI827</f>
        <v>466133.896118813</v>
      </c>
      <c r="FD11" s="50" t="n">
        <f aca="false">DH11*100/FJ827</f>
        <v>289.529003889735</v>
      </c>
      <c r="FE11" s="174"/>
      <c r="FG11" s="175" t="n">
        <f aca="false">Movilidad!FV9</f>
        <v>1943</v>
      </c>
      <c r="FH11" s="175" t="n">
        <f aca="false">Movilidad!FW9</f>
        <v>9.41911584131367E-013</v>
      </c>
      <c r="FI11" s="175" t="n">
        <f aca="false">Movilidad!FX9</f>
        <v>4.59909465405543E-013</v>
      </c>
      <c r="FJ11" s="57" t="n">
        <f aca="false">Movilidad!FY9</f>
        <v>0</v>
      </c>
    </row>
    <row r="12" customFormat="false" ht="26.5" hidden="false" customHeight="false" outlineLevel="0" collapsed="false">
      <c r="B12" s="157" t="s">
        <v>37</v>
      </c>
      <c r="C12" s="157" t="n">
        <v>72000</v>
      </c>
      <c r="D12" s="157" t="s">
        <v>281</v>
      </c>
      <c r="E12" s="157" t="s">
        <v>277</v>
      </c>
      <c r="F12" s="157" t="s">
        <v>278</v>
      </c>
      <c r="G12" s="168" t="n">
        <v>194</v>
      </c>
      <c r="H12" s="157" t="n">
        <v>35</v>
      </c>
      <c r="I12" s="157" t="n">
        <v>46.75</v>
      </c>
      <c r="W12" s="47" t="n">
        <f aca="false">W8+1</f>
        <v>2000</v>
      </c>
      <c r="X12" s="48" t="n">
        <f aca="false">X8</f>
        <v>3</v>
      </c>
      <c r="Y12" s="49" t="n">
        <f aca="false">Y11</f>
        <v>12000</v>
      </c>
      <c r="Z12" s="50" t="n">
        <v>35</v>
      </c>
      <c r="AA12" s="49" t="n">
        <f aca="false">AA11</f>
        <v>24000</v>
      </c>
      <c r="AB12" s="50" t="n">
        <v>35</v>
      </c>
      <c r="AC12" s="49" t="n">
        <f aca="false">AC11</f>
        <v>36000</v>
      </c>
      <c r="AD12" s="50" t="n">
        <v>35</v>
      </c>
      <c r="AE12" s="49" t="n">
        <f aca="false">AE11</f>
        <v>48000</v>
      </c>
      <c r="AF12" s="50" t="n">
        <v>35</v>
      </c>
      <c r="AG12" s="49" t="n">
        <f aca="false">AG11</f>
        <v>72000</v>
      </c>
      <c r="AH12" s="50" t="n">
        <v>35</v>
      </c>
      <c r="AI12" s="49" t="n">
        <f aca="false">AI11</f>
        <v>96000</v>
      </c>
      <c r="AJ12" s="50" t="n">
        <v>35</v>
      </c>
      <c r="AK12" s="49" t="n">
        <f aca="false">AK11</f>
        <v>120000</v>
      </c>
      <c r="AL12" s="50" t="n">
        <v>35</v>
      </c>
      <c r="AM12" s="169" t="n">
        <f aca="false">AM11</f>
        <v>144000</v>
      </c>
      <c r="AN12" s="170" t="n">
        <v>35</v>
      </c>
      <c r="AQ12" s="47" t="n">
        <f aca="false">AQ8+1</f>
        <v>2011</v>
      </c>
      <c r="AR12" s="48" t="n">
        <f aca="false">AR8</f>
        <v>4</v>
      </c>
      <c r="AS12" s="49" t="n">
        <f aca="false">AS11</f>
        <v>24000</v>
      </c>
      <c r="AT12" s="50" t="n">
        <f aca="false">AT11</f>
        <v>110</v>
      </c>
      <c r="AU12" s="49" t="n">
        <f aca="false">AU11</f>
        <v>36000</v>
      </c>
      <c r="AV12" s="50" t="n">
        <f aca="false">AV11</f>
        <v>110</v>
      </c>
      <c r="AW12" s="49" t="n">
        <f aca="false">AW11</f>
        <v>48000</v>
      </c>
      <c r="AX12" s="50" t="n">
        <f aca="false">AX11</f>
        <v>110</v>
      </c>
      <c r="AY12" s="49" t="n">
        <f aca="false">AY11</f>
        <v>72000</v>
      </c>
      <c r="AZ12" s="50" t="n">
        <f aca="false">AZ11</f>
        <v>110</v>
      </c>
      <c r="BA12" s="49" t="n">
        <f aca="false">BA11</f>
        <v>96000</v>
      </c>
      <c r="BB12" s="50" t="n">
        <f aca="false">BB11</f>
        <v>110</v>
      </c>
      <c r="BC12" s="49" t="n">
        <f aca="false">BC11</f>
        <v>120000</v>
      </c>
      <c r="BD12" s="50" t="n">
        <f aca="false">BD11</f>
        <v>110</v>
      </c>
      <c r="BE12" s="171" t="n">
        <f aca="false">BE11</f>
        <v>144000</v>
      </c>
      <c r="BF12" s="172" t="n">
        <f aca="false">BF11</f>
        <v>110</v>
      </c>
      <c r="BG12" s="171" t="n">
        <f aca="false">BG11</f>
        <v>200000</v>
      </c>
      <c r="BH12" s="172" t="n">
        <f aca="false">BH11</f>
        <v>110</v>
      </c>
      <c r="BI12" s="171" t="n">
        <f aca="false">BI11</f>
        <v>235000</v>
      </c>
      <c r="BJ12" s="172" t="n">
        <f aca="false">BJ11</f>
        <v>110</v>
      </c>
      <c r="BK12" s="171" t="n">
        <f aca="false">BK11</f>
        <v>270000</v>
      </c>
      <c r="BL12" s="172" t="n">
        <f aca="false">BL11</f>
        <v>110</v>
      </c>
      <c r="BM12" s="171" t="n">
        <f aca="false">BM11</f>
        <v>300000</v>
      </c>
      <c r="BN12" s="172" t="n">
        <f aca="false">BN11</f>
        <v>110</v>
      </c>
      <c r="BP12" s="47" t="n">
        <f aca="false">BP8+1</f>
        <v>2000</v>
      </c>
      <c r="BQ12" s="48" t="n">
        <f aca="false">BQ8</f>
        <v>3</v>
      </c>
      <c r="BR12" s="49" t="n">
        <f aca="false">BR11</f>
        <v>12000</v>
      </c>
      <c r="BS12" s="50" t="n">
        <v>35</v>
      </c>
      <c r="BT12" s="49" t="n">
        <f aca="false">BT11</f>
        <v>24000</v>
      </c>
      <c r="BU12" s="50" t="n">
        <v>35</v>
      </c>
      <c r="BV12" s="49" t="n">
        <f aca="false">BV11</f>
        <v>36000</v>
      </c>
      <c r="BW12" s="50" t="n">
        <v>35</v>
      </c>
      <c r="BX12" s="49" t="n">
        <f aca="false">BX11</f>
        <v>48000</v>
      </c>
      <c r="BY12" s="50" t="n">
        <v>35</v>
      </c>
      <c r="BZ12" s="49" t="n">
        <f aca="false">BZ11</f>
        <v>72000</v>
      </c>
      <c r="CA12" s="50" t="n">
        <v>35</v>
      </c>
      <c r="CB12" s="49" t="n">
        <f aca="false">CB11</f>
        <v>96000</v>
      </c>
      <c r="CC12" s="50" t="n">
        <v>35</v>
      </c>
      <c r="CD12" s="49" t="n">
        <f aca="false">CD11</f>
        <v>120000</v>
      </c>
      <c r="CE12" s="50" t="n">
        <v>35</v>
      </c>
      <c r="CF12" s="169" t="n">
        <f aca="false">CF11</f>
        <v>144000</v>
      </c>
      <c r="CG12" s="170" t="n">
        <v>35</v>
      </c>
      <c r="CI12" s="47" t="n">
        <f aca="false">CI8+1</f>
        <v>2011</v>
      </c>
      <c r="CJ12" s="48" t="n">
        <f aca="false">CJ8</f>
        <v>4</v>
      </c>
      <c r="CK12" s="49"/>
      <c r="CL12" s="50"/>
      <c r="CM12" s="49" t="n">
        <f aca="false">CM11</f>
        <v>24000</v>
      </c>
      <c r="CN12" s="50" t="n">
        <f aca="false">CN11</f>
        <v>110</v>
      </c>
      <c r="CO12" s="49" t="n">
        <f aca="false">CO11</f>
        <v>36000</v>
      </c>
      <c r="CP12" s="50" t="n">
        <f aca="false">CP11</f>
        <v>110</v>
      </c>
      <c r="CQ12" s="49" t="n">
        <f aca="false">CQ11</f>
        <v>48000</v>
      </c>
      <c r="CR12" s="50" t="n">
        <f aca="false">CR11</f>
        <v>110</v>
      </c>
      <c r="CS12" s="49" t="n">
        <f aca="false">CS11</f>
        <v>72000</v>
      </c>
      <c r="CT12" s="50" t="n">
        <f aca="false">CT11</f>
        <v>110</v>
      </c>
      <c r="CU12" s="49" t="n">
        <f aca="false">CU11</f>
        <v>96000</v>
      </c>
      <c r="CV12" s="50" t="n">
        <f aca="false">CV11</f>
        <v>110</v>
      </c>
      <c r="CW12" s="49" t="n">
        <f aca="false">CW11</f>
        <v>120000</v>
      </c>
      <c r="CX12" s="50" t="n">
        <f aca="false">CX11</f>
        <v>110</v>
      </c>
      <c r="CY12" s="169" t="n">
        <f aca="false">CY11</f>
        <v>144000</v>
      </c>
      <c r="CZ12" s="170" t="n">
        <f aca="false">CZ11</f>
        <v>110</v>
      </c>
      <c r="DA12" s="169" t="n">
        <f aca="false">DA11</f>
        <v>200000</v>
      </c>
      <c r="DB12" s="170" t="n">
        <f aca="false">DB11</f>
        <v>110</v>
      </c>
      <c r="DC12" s="169" t="n">
        <f aca="false">DC11</f>
        <v>235000</v>
      </c>
      <c r="DD12" s="170" t="n">
        <f aca="false">DD11</f>
        <v>110</v>
      </c>
      <c r="DE12" s="169" t="n">
        <f aca="false">DE11</f>
        <v>270000</v>
      </c>
      <c r="DF12" s="170" t="n">
        <f aca="false">DF11</f>
        <v>110</v>
      </c>
      <c r="DG12" s="169" t="n">
        <f aca="false">DG11</f>
        <v>300000</v>
      </c>
      <c r="DH12" s="170" t="n">
        <f aca="false">DH11</f>
        <v>110</v>
      </c>
      <c r="DI12" s="0" t="n">
        <f aca="false">DW12/12</f>
        <v>25803.2703490206</v>
      </c>
      <c r="DJ12" s="155"/>
      <c r="DK12" s="155"/>
      <c r="DM12" s="54" t="n">
        <v>2000</v>
      </c>
      <c r="DN12" s="55" t="n">
        <v>3</v>
      </c>
      <c r="DO12" s="49" t="n">
        <f aca="false">BR12*100/FI695</f>
        <v>51606.5406980412</v>
      </c>
      <c r="DP12" s="50" t="n">
        <f aca="false">BS12*100/FJ695</f>
        <v>294.034331134788</v>
      </c>
      <c r="DQ12" s="49" t="n">
        <f aca="false">BT12*100/FI695</f>
        <v>103213.081396082</v>
      </c>
      <c r="DR12" s="50" t="n">
        <f aca="false">BU12*100/FJ695</f>
        <v>294.034331134788</v>
      </c>
      <c r="DS12" s="49" t="n">
        <f aca="false">BV12*100/FI695</f>
        <v>154819.622094124</v>
      </c>
      <c r="DT12" s="50" t="n">
        <f aca="false">BW12*100/FJ695</f>
        <v>294.034331134788</v>
      </c>
      <c r="DU12" s="49" t="n">
        <f aca="false">BX12*100/FI695</f>
        <v>206426.162792165</v>
      </c>
      <c r="DV12" s="50" t="n">
        <f aca="false">BY12*100/FJ695</f>
        <v>294.034331134788</v>
      </c>
      <c r="DW12" s="49" t="n">
        <f aca="false">BZ12*100/FI695</f>
        <v>309639.244188247</v>
      </c>
      <c r="DX12" s="50" t="n">
        <f aca="false">CA12*100/FJ695</f>
        <v>294.034331134788</v>
      </c>
      <c r="DY12" s="49" t="n">
        <f aca="false">CB12*100/FI695</f>
        <v>412852.32558433</v>
      </c>
      <c r="DZ12" s="50" t="n">
        <f aca="false">CC12*100/FJ695</f>
        <v>294.034331134788</v>
      </c>
      <c r="EA12" s="49" t="n">
        <f aca="false">CD12*100/FI695</f>
        <v>516065.406980412</v>
      </c>
      <c r="EB12" s="50" t="n">
        <f aca="false">CE12*100/FJ695</f>
        <v>294.034331134788</v>
      </c>
      <c r="EC12" s="78" t="n">
        <f aca="false">CF12*100/FI695</f>
        <v>619278.488376495</v>
      </c>
      <c r="ED12" s="79" t="n">
        <f aca="false">CG12*100/FJ695</f>
        <v>294.034331134788</v>
      </c>
      <c r="EE12" s="177"/>
      <c r="EF12" s="0" t="n">
        <f aca="false">EF13+1</f>
        <v>1014</v>
      </c>
      <c r="EG12" s="54" t="n">
        <v>2011</v>
      </c>
      <c r="EH12" s="55" t="n">
        <v>4</v>
      </c>
      <c r="EI12" s="49" t="n">
        <f aca="false">CM12*100/FI830</f>
        <v>36534.0323159927</v>
      </c>
      <c r="EJ12" s="50" t="n">
        <f aca="false">CN12*100/FJ830</f>
        <v>247.83950617284</v>
      </c>
      <c r="EK12" s="49" t="n">
        <f aca="false">CO12*100/FI830</f>
        <v>54801.048473989</v>
      </c>
      <c r="EL12" s="50" t="n">
        <f aca="false">CP12*100/FJ830</f>
        <v>247.83950617284</v>
      </c>
      <c r="EM12" s="49" t="n">
        <f aca="false">CQ12*100/FI830</f>
        <v>73068.0646319854</v>
      </c>
      <c r="EN12" s="50" t="n">
        <f aca="false">CR12*100/FJ830</f>
        <v>247.83950617284</v>
      </c>
      <c r="EO12" s="49" t="n">
        <f aca="false">CS12*100/FI830</f>
        <v>109602.096947978</v>
      </c>
      <c r="EP12" s="50" t="n">
        <f aca="false">CT12*100/FJ830</f>
        <v>247.83950617284</v>
      </c>
      <c r="EQ12" s="49" t="n">
        <f aca="false">CU12*100/FI830</f>
        <v>146136.129263971</v>
      </c>
      <c r="ER12" s="50" t="n">
        <f aca="false">CV12*100/FJ830</f>
        <v>247.83950617284</v>
      </c>
      <c r="ES12" s="49" t="n">
        <f aca="false">CW12*100/FI830</f>
        <v>182670.161579963</v>
      </c>
      <c r="ET12" s="50" t="n">
        <f aca="false">CX12*100/FJ830</f>
        <v>247.83950617284</v>
      </c>
      <c r="EU12" s="49" t="n">
        <f aca="false">CY12*100/FI830</f>
        <v>219204.193895956</v>
      </c>
      <c r="EV12" s="50" t="n">
        <f aca="false">CZ12*100/FJ830</f>
        <v>247.83950617284</v>
      </c>
      <c r="EW12" s="78" t="n">
        <f aca="false">DA12*100/FI830</f>
        <v>304450.269299939</v>
      </c>
      <c r="EX12" s="79" t="n">
        <f aca="false">DB12*100/FJ830</f>
        <v>247.83950617284</v>
      </c>
      <c r="EY12" s="49" t="n">
        <f aca="false">DC12*100/FI830</f>
        <v>357729.066427428</v>
      </c>
      <c r="EZ12" s="50" t="n">
        <f aca="false">DD12*100/FJ830</f>
        <v>247.83950617284</v>
      </c>
      <c r="FA12" s="49" t="n">
        <f aca="false">DE12*100/FI830</f>
        <v>411007.863554918</v>
      </c>
      <c r="FB12" s="50" t="n">
        <f aca="false">DF12*100/FJ830</f>
        <v>247.83950617284</v>
      </c>
      <c r="FC12" s="49" t="n">
        <f aca="false">DG12*100/FI830</f>
        <v>456675.403949909</v>
      </c>
      <c r="FD12" s="50" t="n">
        <f aca="false">DH12*100/FJ830</f>
        <v>247.83950617284</v>
      </c>
      <c r="FE12" s="177"/>
      <c r="FG12" s="178" t="n">
        <f aca="false">Movilidad!FV10</f>
        <v>1943</v>
      </c>
      <c r="FH12" s="178" t="n">
        <f aca="false">Movilidad!FW10</f>
        <v>9.33263353661265E-013</v>
      </c>
      <c r="FI12" s="178" t="n">
        <f aca="false">Movilidad!FX10</f>
        <v>4.55686772830978E-013</v>
      </c>
      <c r="FJ12" s="12" t="n">
        <f aca="false">Movilidad!FY10</f>
        <v>0</v>
      </c>
    </row>
    <row r="13" customFormat="false" ht="12.75" hidden="false" customHeight="true" outlineLevel="0" collapsed="false">
      <c r="B13" s="157" t="s">
        <v>261</v>
      </c>
      <c r="C13" s="157" t="n">
        <v>96000</v>
      </c>
      <c r="D13" s="157" t="s">
        <v>281</v>
      </c>
      <c r="E13" s="157" t="s">
        <v>284</v>
      </c>
      <c r="F13" s="157" t="s">
        <v>285</v>
      </c>
      <c r="G13" s="168" t="n">
        <v>310</v>
      </c>
      <c r="H13" s="157" t="n">
        <v>35</v>
      </c>
      <c r="I13" s="157" t="n">
        <v>46.75</v>
      </c>
      <c r="J13" s="180"/>
      <c r="K13" s="180"/>
      <c r="L13" s="180"/>
      <c r="W13" s="54" t="n">
        <f aca="false">W9+1</f>
        <v>2000</v>
      </c>
      <c r="X13" s="55" t="n">
        <f aca="false">X9</f>
        <v>4</v>
      </c>
      <c r="Y13" s="49" t="n">
        <f aca="false">Y12</f>
        <v>12000</v>
      </c>
      <c r="Z13" s="50" t="n">
        <f aca="false">Z12</f>
        <v>35</v>
      </c>
      <c r="AA13" s="49" t="n">
        <f aca="false">AA12</f>
        <v>24000</v>
      </c>
      <c r="AB13" s="50" t="n">
        <f aca="false">AB12</f>
        <v>35</v>
      </c>
      <c r="AC13" s="49" t="n">
        <f aca="false">AC12</f>
        <v>36000</v>
      </c>
      <c r="AD13" s="50" t="n">
        <f aca="false">AD12</f>
        <v>35</v>
      </c>
      <c r="AE13" s="49" t="n">
        <f aca="false">AE12</f>
        <v>48000</v>
      </c>
      <c r="AF13" s="50" t="n">
        <f aca="false">AF12</f>
        <v>35</v>
      </c>
      <c r="AG13" s="49" t="n">
        <f aca="false">AG12</f>
        <v>72000</v>
      </c>
      <c r="AH13" s="50" t="n">
        <f aca="false">AH12</f>
        <v>35</v>
      </c>
      <c r="AI13" s="49" t="n">
        <f aca="false">AI12</f>
        <v>96000</v>
      </c>
      <c r="AJ13" s="50" t="n">
        <f aca="false">AJ12</f>
        <v>35</v>
      </c>
      <c r="AK13" s="49" t="n">
        <f aca="false">AK12</f>
        <v>120000</v>
      </c>
      <c r="AL13" s="50" t="n">
        <f aca="false">AL12</f>
        <v>35</v>
      </c>
      <c r="AM13" s="169" t="n">
        <f aca="false">AM12</f>
        <v>144000</v>
      </c>
      <c r="AN13" s="170" t="n">
        <f aca="false">AN12</f>
        <v>35</v>
      </c>
      <c r="AQ13" s="54" t="n">
        <f aca="false">AQ9+1</f>
        <v>2012</v>
      </c>
      <c r="AR13" s="55" t="n">
        <f aca="false">AR9</f>
        <v>1</v>
      </c>
      <c r="AS13" s="49" t="n">
        <f aca="false">AS12</f>
        <v>24000</v>
      </c>
      <c r="AT13" s="50" t="n">
        <f aca="false">AT12</f>
        <v>110</v>
      </c>
      <c r="AU13" s="49" t="n">
        <f aca="false">AU12</f>
        <v>36000</v>
      </c>
      <c r="AV13" s="50" t="n">
        <f aca="false">AV12</f>
        <v>110</v>
      </c>
      <c r="AW13" s="49" t="n">
        <f aca="false">AW12</f>
        <v>48000</v>
      </c>
      <c r="AX13" s="50" t="n">
        <f aca="false">AX12</f>
        <v>110</v>
      </c>
      <c r="AY13" s="49" t="n">
        <f aca="false">AY12</f>
        <v>72000</v>
      </c>
      <c r="AZ13" s="50" t="n">
        <f aca="false">AZ12</f>
        <v>110</v>
      </c>
      <c r="BA13" s="49" t="n">
        <f aca="false">BA12</f>
        <v>96000</v>
      </c>
      <c r="BB13" s="50" t="n">
        <f aca="false">BB12</f>
        <v>110</v>
      </c>
      <c r="BC13" s="49" t="n">
        <f aca="false">BC12</f>
        <v>120000</v>
      </c>
      <c r="BD13" s="50" t="n">
        <f aca="false">BD12</f>
        <v>110</v>
      </c>
      <c r="BE13" s="171" t="n">
        <f aca="false">BE12</f>
        <v>144000</v>
      </c>
      <c r="BF13" s="172" t="n">
        <f aca="false">BF12</f>
        <v>110</v>
      </c>
      <c r="BG13" s="171" t="n">
        <f aca="false">BG12</f>
        <v>200000</v>
      </c>
      <c r="BH13" s="172" t="n">
        <f aca="false">BH12</f>
        <v>110</v>
      </c>
      <c r="BI13" s="171" t="n">
        <f aca="false">BI12</f>
        <v>235000</v>
      </c>
      <c r="BJ13" s="172" t="n">
        <f aca="false">BJ12</f>
        <v>110</v>
      </c>
      <c r="BK13" s="171" t="n">
        <f aca="false">BK12</f>
        <v>270000</v>
      </c>
      <c r="BL13" s="172" t="n">
        <f aca="false">BL12</f>
        <v>110</v>
      </c>
      <c r="BM13" s="171" t="n">
        <f aca="false">BM12</f>
        <v>300000</v>
      </c>
      <c r="BN13" s="172" t="n">
        <f aca="false">BN12</f>
        <v>110</v>
      </c>
      <c r="BP13" s="54" t="n">
        <f aca="false">BP9+1</f>
        <v>2000</v>
      </c>
      <c r="BQ13" s="55" t="n">
        <f aca="false">BQ9</f>
        <v>4</v>
      </c>
      <c r="BR13" s="49" t="n">
        <f aca="false">BR12</f>
        <v>12000</v>
      </c>
      <c r="BS13" s="50" t="n">
        <f aca="false">BS12</f>
        <v>35</v>
      </c>
      <c r="BT13" s="49" t="n">
        <f aca="false">BT12</f>
        <v>24000</v>
      </c>
      <c r="BU13" s="50" t="n">
        <f aca="false">BU12</f>
        <v>35</v>
      </c>
      <c r="BV13" s="49" t="n">
        <f aca="false">BV12</f>
        <v>36000</v>
      </c>
      <c r="BW13" s="50" t="n">
        <f aca="false">BW12</f>
        <v>35</v>
      </c>
      <c r="BX13" s="49" t="n">
        <f aca="false">BX12</f>
        <v>48000</v>
      </c>
      <c r="BY13" s="50" t="n">
        <f aca="false">BY12</f>
        <v>35</v>
      </c>
      <c r="BZ13" s="49" t="n">
        <f aca="false">BZ12</f>
        <v>72000</v>
      </c>
      <c r="CA13" s="50" t="n">
        <f aca="false">CA12</f>
        <v>35</v>
      </c>
      <c r="CB13" s="49" t="n">
        <f aca="false">CB12</f>
        <v>96000</v>
      </c>
      <c r="CC13" s="50" t="n">
        <f aca="false">CC12</f>
        <v>35</v>
      </c>
      <c r="CD13" s="49" t="n">
        <f aca="false">CD12</f>
        <v>120000</v>
      </c>
      <c r="CE13" s="50" t="n">
        <f aca="false">CE12</f>
        <v>35</v>
      </c>
      <c r="CF13" s="169" t="n">
        <f aca="false">CF12</f>
        <v>144000</v>
      </c>
      <c r="CG13" s="170" t="n">
        <f aca="false">CG12</f>
        <v>35</v>
      </c>
      <c r="CI13" s="54" t="n">
        <f aca="false">CI9+1</f>
        <v>2012</v>
      </c>
      <c r="CJ13" s="55" t="n">
        <f aca="false">CJ9</f>
        <v>1</v>
      </c>
      <c r="CK13" s="49"/>
      <c r="CL13" s="50"/>
      <c r="CM13" s="49" t="n">
        <f aca="false">CM12</f>
        <v>24000</v>
      </c>
      <c r="CN13" s="50" t="n">
        <f aca="false">CN12</f>
        <v>110</v>
      </c>
      <c r="CO13" s="49" t="n">
        <f aca="false">CO12</f>
        <v>36000</v>
      </c>
      <c r="CP13" s="50" t="n">
        <f aca="false">CP12</f>
        <v>110</v>
      </c>
      <c r="CQ13" s="49" t="n">
        <f aca="false">CQ12</f>
        <v>48000</v>
      </c>
      <c r="CR13" s="50" t="n">
        <f aca="false">CR12</f>
        <v>110</v>
      </c>
      <c r="CS13" s="49" t="n">
        <f aca="false">CS12</f>
        <v>72000</v>
      </c>
      <c r="CT13" s="50" t="n">
        <f aca="false">CT12</f>
        <v>110</v>
      </c>
      <c r="CU13" s="49" t="n">
        <f aca="false">CU12</f>
        <v>96000</v>
      </c>
      <c r="CV13" s="50" t="n">
        <f aca="false">CV12</f>
        <v>110</v>
      </c>
      <c r="CW13" s="49" t="n">
        <f aca="false">CW12</f>
        <v>120000</v>
      </c>
      <c r="CX13" s="50" t="n">
        <f aca="false">CX12</f>
        <v>110</v>
      </c>
      <c r="CY13" s="169" t="n">
        <f aca="false">CY12</f>
        <v>144000</v>
      </c>
      <c r="CZ13" s="170" t="n">
        <f aca="false">CZ12</f>
        <v>110</v>
      </c>
      <c r="DA13" s="169" t="n">
        <f aca="false">DA12</f>
        <v>200000</v>
      </c>
      <c r="DB13" s="170" t="n">
        <f aca="false">DB12</f>
        <v>110</v>
      </c>
      <c r="DC13" s="169" t="n">
        <f aca="false">DC12</f>
        <v>235000</v>
      </c>
      <c r="DD13" s="170" t="n">
        <f aca="false">DD12</f>
        <v>110</v>
      </c>
      <c r="DE13" s="169" t="n">
        <f aca="false">DE12</f>
        <v>270000</v>
      </c>
      <c r="DF13" s="170" t="n">
        <f aca="false">DF12</f>
        <v>110</v>
      </c>
      <c r="DG13" s="169" t="n">
        <f aca="false">DG12</f>
        <v>300000</v>
      </c>
      <c r="DH13" s="170" t="n">
        <f aca="false">DH12</f>
        <v>110</v>
      </c>
      <c r="DI13" s="0" t="n">
        <f aca="false">DW13/12</f>
        <v>25924.1630008959</v>
      </c>
      <c r="DJ13" s="155"/>
      <c r="DK13" s="155"/>
      <c r="DM13" s="47" t="n">
        <v>2000</v>
      </c>
      <c r="DN13" s="48" t="n">
        <v>4</v>
      </c>
      <c r="DO13" s="49" t="n">
        <f aca="false">BR13*100/FI698</f>
        <v>51848.3260017917</v>
      </c>
      <c r="DP13" s="50" t="n">
        <f aca="false">BS13*100/FJ698</f>
        <v>294.034331134788</v>
      </c>
      <c r="DQ13" s="49" t="n">
        <f aca="false">BT13*100/FI698</f>
        <v>103696.652003583</v>
      </c>
      <c r="DR13" s="50" t="n">
        <f aca="false">BU13*100/FJ698</f>
        <v>294.034331134788</v>
      </c>
      <c r="DS13" s="49" t="n">
        <f aca="false">BV13*100/FI698</f>
        <v>155544.978005375</v>
      </c>
      <c r="DT13" s="50" t="n">
        <f aca="false">BW13*100/FJ698</f>
        <v>294.034331134788</v>
      </c>
      <c r="DU13" s="49" t="n">
        <f aca="false">BX13*100/FI698</f>
        <v>207393.304007167</v>
      </c>
      <c r="DV13" s="50" t="n">
        <f aca="false">BY13*100/FJ698</f>
        <v>294.034331134788</v>
      </c>
      <c r="DW13" s="49" t="n">
        <f aca="false">BZ13*100/FI698</f>
        <v>311089.95601075</v>
      </c>
      <c r="DX13" s="50" t="n">
        <f aca="false">CA13*100/FJ698</f>
        <v>294.034331134788</v>
      </c>
      <c r="DY13" s="49" t="n">
        <f aca="false">CB13*100/FI698</f>
        <v>414786.608014334</v>
      </c>
      <c r="DZ13" s="50" t="n">
        <f aca="false">CC13*100/FJ698</f>
        <v>294.034331134788</v>
      </c>
      <c r="EA13" s="49" t="n">
        <f aca="false">CD13*100/FI698</f>
        <v>518483.260017917</v>
      </c>
      <c r="EB13" s="50" t="n">
        <f aca="false">CE13*100/FJ698</f>
        <v>294.034331134788</v>
      </c>
      <c r="EC13" s="78" t="n">
        <f aca="false">CF13*100/FI698</f>
        <v>622179.912021501</v>
      </c>
      <c r="ED13" s="79" t="n">
        <f aca="false">CG13*100/FJ698</f>
        <v>294.034331134788</v>
      </c>
      <c r="EE13" s="174"/>
      <c r="EF13" s="0" t="n">
        <f aca="false">EF14+1</f>
        <v>1013</v>
      </c>
      <c r="EG13" s="47" t="n">
        <v>2012</v>
      </c>
      <c r="EH13" s="48" t="n">
        <v>1</v>
      </c>
      <c r="EI13" s="49" t="n">
        <f aca="false">CM13*100/FI833</f>
        <v>35638.6942270422</v>
      </c>
      <c r="EJ13" s="50" t="n">
        <f aca="false">CN13*100/FJ833</f>
        <v>247.83950617284</v>
      </c>
      <c r="EK13" s="49" t="n">
        <f aca="false">CO13*100/FI833</f>
        <v>53458.0413405633</v>
      </c>
      <c r="EL13" s="50" t="n">
        <f aca="false">CP13*100/FJ833</f>
        <v>247.83950617284</v>
      </c>
      <c r="EM13" s="49" t="n">
        <f aca="false">CQ13*100/FI833</f>
        <v>71277.3884540844</v>
      </c>
      <c r="EN13" s="50" t="n">
        <f aca="false">CR13*100/FJ833</f>
        <v>247.83950617284</v>
      </c>
      <c r="EO13" s="49" t="n">
        <f aca="false">CS13*100/FI833</f>
        <v>106916.082681127</v>
      </c>
      <c r="EP13" s="50" t="n">
        <f aca="false">CT13*100/FJ833</f>
        <v>247.83950617284</v>
      </c>
      <c r="EQ13" s="49" t="n">
        <f aca="false">CU13*100/FI833</f>
        <v>142554.776908169</v>
      </c>
      <c r="ER13" s="50" t="n">
        <f aca="false">CV13*100/FJ833</f>
        <v>247.83950617284</v>
      </c>
      <c r="ES13" s="49" t="n">
        <f aca="false">CW13*100/FI833</f>
        <v>178193.471135211</v>
      </c>
      <c r="ET13" s="50" t="n">
        <f aca="false">CX13*100/FJ833</f>
        <v>247.83950617284</v>
      </c>
      <c r="EU13" s="49" t="n">
        <f aca="false">CY13*100/FI833</f>
        <v>213832.165362253</v>
      </c>
      <c r="EV13" s="50" t="n">
        <f aca="false">CZ13*100/FJ833</f>
        <v>247.83950617284</v>
      </c>
      <c r="EW13" s="78" t="n">
        <f aca="false">DA13*100/FI833</f>
        <v>296989.118558685</v>
      </c>
      <c r="EX13" s="79" t="n">
        <f aca="false">DB13*100/FJ833</f>
        <v>247.83950617284</v>
      </c>
      <c r="EY13" s="49" t="n">
        <f aca="false">DC13*100/FI833</f>
        <v>348962.214306455</v>
      </c>
      <c r="EZ13" s="50" t="n">
        <f aca="false">DD13*100/FJ833</f>
        <v>247.83950617284</v>
      </c>
      <c r="FA13" s="49" t="n">
        <f aca="false">DE13*100/FI833</f>
        <v>400935.310054224</v>
      </c>
      <c r="FB13" s="50" t="n">
        <f aca="false">DF13*100/FJ833</f>
        <v>247.83950617284</v>
      </c>
      <c r="FC13" s="49" t="n">
        <f aca="false">DG13*100/FI833</f>
        <v>445483.677838027</v>
      </c>
      <c r="FD13" s="50" t="n">
        <f aca="false">DH13*100/FJ833</f>
        <v>247.83950617284</v>
      </c>
      <c r="FE13" s="174"/>
      <c r="FG13" s="167" t="n">
        <f aca="false">Movilidad!FV11</f>
        <v>1943</v>
      </c>
      <c r="FH13" s="167" t="n">
        <f aca="false">Movilidad!FW11</f>
        <v>9.42955336084654E-013</v>
      </c>
      <c r="FI13" s="167" t="n">
        <f aca="false">Movilidad!FX11</f>
        <v>4.60419100716266E-013</v>
      </c>
      <c r="FJ13" s="35" t="n">
        <f aca="false">Movilidad!FY11</f>
        <v>0</v>
      </c>
    </row>
    <row r="14" customFormat="false" ht="26.5" hidden="false" customHeight="false" outlineLevel="0" collapsed="false">
      <c r="B14" s="157" t="s">
        <v>262</v>
      </c>
      <c r="C14" s="157" t="n">
        <v>120000</v>
      </c>
      <c r="D14" s="157" t="s">
        <v>281</v>
      </c>
      <c r="E14" s="157" t="s">
        <v>286</v>
      </c>
      <c r="F14" s="157" t="s">
        <v>287</v>
      </c>
      <c r="G14" s="157" t="n">
        <v>405</v>
      </c>
      <c r="H14" s="157" t="n">
        <v>35</v>
      </c>
      <c r="I14" s="157" t="n">
        <v>46.75</v>
      </c>
      <c r="J14" s="181"/>
      <c r="K14" s="181"/>
      <c r="L14" s="181"/>
      <c r="W14" s="47" t="n">
        <f aca="false">W10+1</f>
        <v>2001</v>
      </c>
      <c r="X14" s="48" t="n">
        <f aca="false">X10</f>
        <v>1</v>
      </c>
      <c r="Y14" s="49" t="n">
        <f aca="false">Y13</f>
        <v>12000</v>
      </c>
      <c r="Z14" s="50" t="n">
        <f aca="false">Z13</f>
        <v>35</v>
      </c>
      <c r="AA14" s="49" t="n">
        <f aca="false">AA13</f>
        <v>24000</v>
      </c>
      <c r="AB14" s="50" t="n">
        <f aca="false">AB13</f>
        <v>35</v>
      </c>
      <c r="AC14" s="49" t="n">
        <f aca="false">AC13</f>
        <v>36000</v>
      </c>
      <c r="AD14" s="50" t="n">
        <f aca="false">AD13</f>
        <v>35</v>
      </c>
      <c r="AE14" s="49" t="n">
        <f aca="false">AE13</f>
        <v>48000</v>
      </c>
      <c r="AF14" s="50" t="n">
        <f aca="false">AF13</f>
        <v>35</v>
      </c>
      <c r="AG14" s="49" t="n">
        <f aca="false">AG13</f>
        <v>72000</v>
      </c>
      <c r="AH14" s="50" t="n">
        <f aca="false">AH13</f>
        <v>35</v>
      </c>
      <c r="AI14" s="49" t="n">
        <f aca="false">AI13</f>
        <v>96000</v>
      </c>
      <c r="AJ14" s="50" t="n">
        <f aca="false">AJ13</f>
        <v>35</v>
      </c>
      <c r="AK14" s="49" t="n">
        <f aca="false">AK13</f>
        <v>120000</v>
      </c>
      <c r="AL14" s="50" t="n">
        <f aca="false">AL13</f>
        <v>35</v>
      </c>
      <c r="AM14" s="169" t="n">
        <f aca="false">AM13</f>
        <v>144000</v>
      </c>
      <c r="AN14" s="170" t="n">
        <f aca="false">AN13</f>
        <v>35</v>
      </c>
      <c r="AQ14" s="47" t="n">
        <f aca="false">AQ10+1</f>
        <v>2012</v>
      </c>
      <c r="AR14" s="48" t="n">
        <f aca="false">AR10</f>
        <v>2</v>
      </c>
      <c r="AS14" s="49" t="n">
        <f aca="false">AS13</f>
        <v>24000</v>
      </c>
      <c r="AT14" s="50" t="n">
        <f aca="false">AT13</f>
        <v>110</v>
      </c>
      <c r="AU14" s="49" t="n">
        <f aca="false">AU13</f>
        <v>36000</v>
      </c>
      <c r="AV14" s="50" t="n">
        <f aca="false">AV13</f>
        <v>110</v>
      </c>
      <c r="AW14" s="49" t="n">
        <f aca="false">AW13</f>
        <v>48000</v>
      </c>
      <c r="AX14" s="50" t="n">
        <f aca="false">AX13</f>
        <v>110</v>
      </c>
      <c r="AY14" s="49" t="n">
        <f aca="false">AY13</f>
        <v>72000</v>
      </c>
      <c r="AZ14" s="50" t="n">
        <f aca="false">AZ13</f>
        <v>110</v>
      </c>
      <c r="BA14" s="49" t="n">
        <f aca="false">BA13</f>
        <v>96000</v>
      </c>
      <c r="BB14" s="50" t="n">
        <f aca="false">BB13</f>
        <v>110</v>
      </c>
      <c r="BC14" s="49" t="n">
        <f aca="false">BC13</f>
        <v>120000</v>
      </c>
      <c r="BD14" s="50" t="n">
        <f aca="false">BD13</f>
        <v>110</v>
      </c>
      <c r="BE14" s="171" t="n">
        <f aca="false">BE13</f>
        <v>144000</v>
      </c>
      <c r="BF14" s="172" t="n">
        <f aca="false">BF13</f>
        <v>110</v>
      </c>
      <c r="BG14" s="171" t="n">
        <f aca="false">BG13</f>
        <v>200000</v>
      </c>
      <c r="BH14" s="172" t="n">
        <f aca="false">BH13</f>
        <v>110</v>
      </c>
      <c r="BI14" s="171" t="n">
        <f aca="false">BI13</f>
        <v>235000</v>
      </c>
      <c r="BJ14" s="172" t="n">
        <f aca="false">BJ13</f>
        <v>110</v>
      </c>
      <c r="BK14" s="171" t="n">
        <f aca="false">BK13</f>
        <v>270000</v>
      </c>
      <c r="BL14" s="172" t="n">
        <f aca="false">BL13</f>
        <v>110</v>
      </c>
      <c r="BM14" s="171" t="n">
        <f aca="false">BM13</f>
        <v>300000</v>
      </c>
      <c r="BN14" s="172" t="n">
        <f aca="false">BN13</f>
        <v>110</v>
      </c>
      <c r="BP14" s="47" t="n">
        <f aca="false">BP10+1</f>
        <v>2001</v>
      </c>
      <c r="BQ14" s="48" t="n">
        <f aca="false">BQ10</f>
        <v>1</v>
      </c>
      <c r="BR14" s="49" t="n">
        <f aca="false">BR13</f>
        <v>12000</v>
      </c>
      <c r="BS14" s="50" t="n">
        <f aca="false">BS13</f>
        <v>35</v>
      </c>
      <c r="BT14" s="49" t="n">
        <f aca="false">BT13</f>
        <v>24000</v>
      </c>
      <c r="BU14" s="50" t="n">
        <f aca="false">BU13</f>
        <v>35</v>
      </c>
      <c r="BV14" s="49" t="n">
        <f aca="false">BV13</f>
        <v>36000</v>
      </c>
      <c r="BW14" s="50" t="n">
        <f aca="false">BW13</f>
        <v>35</v>
      </c>
      <c r="BX14" s="49" t="n">
        <f aca="false">BX13</f>
        <v>48000</v>
      </c>
      <c r="BY14" s="50" t="n">
        <f aca="false">BY13</f>
        <v>35</v>
      </c>
      <c r="BZ14" s="49" t="n">
        <f aca="false">BZ13</f>
        <v>72000</v>
      </c>
      <c r="CA14" s="50" t="n">
        <f aca="false">CA13</f>
        <v>35</v>
      </c>
      <c r="CB14" s="49" t="n">
        <f aca="false">CB13</f>
        <v>96000</v>
      </c>
      <c r="CC14" s="50" t="n">
        <f aca="false">CC13</f>
        <v>35</v>
      </c>
      <c r="CD14" s="49" t="n">
        <f aca="false">CD13</f>
        <v>120000</v>
      </c>
      <c r="CE14" s="50" t="n">
        <f aca="false">CE13</f>
        <v>35</v>
      </c>
      <c r="CF14" s="169" t="n">
        <f aca="false">CF13</f>
        <v>144000</v>
      </c>
      <c r="CG14" s="170" t="n">
        <f aca="false">CG13</f>
        <v>35</v>
      </c>
      <c r="CI14" s="47" t="n">
        <f aca="false">CI10+1</f>
        <v>2012</v>
      </c>
      <c r="CJ14" s="48" t="n">
        <f aca="false">CJ10</f>
        <v>2</v>
      </c>
      <c r="CK14" s="49"/>
      <c r="CL14" s="50"/>
      <c r="CM14" s="49" t="n">
        <f aca="false">CM13</f>
        <v>24000</v>
      </c>
      <c r="CN14" s="50" t="n">
        <f aca="false">CN13</f>
        <v>110</v>
      </c>
      <c r="CO14" s="49" t="n">
        <f aca="false">CO13</f>
        <v>36000</v>
      </c>
      <c r="CP14" s="50" t="n">
        <f aca="false">CP13</f>
        <v>110</v>
      </c>
      <c r="CQ14" s="49" t="n">
        <f aca="false">CQ13</f>
        <v>48000</v>
      </c>
      <c r="CR14" s="50" t="n">
        <f aca="false">CR13</f>
        <v>110</v>
      </c>
      <c r="CS14" s="49" t="n">
        <f aca="false">CS13</f>
        <v>72000</v>
      </c>
      <c r="CT14" s="50" t="n">
        <f aca="false">CT13</f>
        <v>110</v>
      </c>
      <c r="CU14" s="49" t="n">
        <f aca="false">CU13</f>
        <v>96000</v>
      </c>
      <c r="CV14" s="50" t="n">
        <f aca="false">CV13</f>
        <v>110</v>
      </c>
      <c r="CW14" s="49" t="n">
        <f aca="false">CW13</f>
        <v>120000</v>
      </c>
      <c r="CX14" s="50" t="n">
        <f aca="false">CX13</f>
        <v>110</v>
      </c>
      <c r="CY14" s="169" t="n">
        <f aca="false">CY13</f>
        <v>144000</v>
      </c>
      <c r="CZ14" s="170" t="n">
        <f aca="false">CZ13</f>
        <v>110</v>
      </c>
      <c r="DA14" s="169" t="n">
        <f aca="false">DA13</f>
        <v>200000</v>
      </c>
      <c r="DB14" s="170" t="n">
        <f aca="false">DB13</f>
        <v>110</v>
      </c>
      <c r="DC14" s="169" t="n">
        <f aca="false">DC13</f>
        <v>235000</v>
      </c>
      <c r="DD14" s="170" t="n">
        <f aca="false">DD13</f>
        <v>110</v>
      </c>
      <c r="DE14" s="169" t="n">
        <f aca="false">DE13</f>
        <v>270000</v>
      </c>
      <c r="DF14" s="170" t="n">
        <f aca="false">DF13</f>
        <v>110</v>
      </c>
      <c r="DG14" s="169" t="n">
        <f aca="false">DG13</f>
        <v>300000</v>
      </c>
      <c r="DH14" s="170" t="n">
        <f aca="false">DH13</f>
        <v>110</v>
      </c>
      <c r="DI14" s="0" t="n">
        <f aca="false">DW14/12</f>
        <v>25991.526190906</v>
      </c>
      <c r="DJ14" s="155"/>
      <c r="DK14" s="155"/>
      <c r="DM14" s="54" t="n">
        <v>2001</v>
      </c>
      <c r="DN14" s="55" t="n">
        <v>1</v>
      </c>
      <c r="DO14" s="49" t="n">
        <f aca="false">BR14*100/FI701</f>
        <v>51983.0523818119</v>
      </c>
      <c r="DP14" s="50" t="n">
        <f aca="false">BS14*100/FJ701</f>
        <v>294.034331134788</v>
      </c>
      <c r="DQ14" s="49" t="n">
        <f aca="false">BT14*100/FI701</f>
        <v>103966.104763624</v>
      </c>
      <c r="DR14" s="50" t="n">
        <f aca="false">BU14*100/FJ701</f>
        <v>294.034331134788</v>
      </c>
      <c r="DS14" s="49" t="n">
        <f aca="false">BV14*100/FI701</f>
        <v>155949.157145436</v>
      </c>
      <c r="DT14" s="50" t="n">
        <f aca="false">BW14*100/FJ701</f>
        <v>294.034331134788</v>
      </c>
      <c r="DU14" s="49" t="n">
        <f aca="false">BX14*100/FI701</f>
        <v>207932.209527248</v>
      </c>
      <c r="DV14" s="50" t="n">
        <f aca="false">BY14*100/FJ701</f>
        <v>294.034331134788</v>
      </c>
      <c r="DW14" s="49" t="n">
        <f aca="false">BZ14*100/FI701</f>
        <v>311898.314290872</v>
      </c>
      <c r="DX14" s="50" t="n">
        <f aca="false">CA14*100/FJ701</f>
        <v>294.034331134788</v>
      </c>
      <c r="DY14" s="49" t="n">
        <f aca="false">CB14*100/FI701</f>
        <v>415864.419054495</v>
      </c>
      <c r="DZ14" s="50" t="n">
        <f aca="false">CC14*100/FJ701</f>
        <v>294.034331134788</v>
      </c>
      <c r="EA14" s="49" t="n">
        <f aca="false">CD14*100/FI701</f>
        <v>519830.523818119</v>
      </c>
      <c r="EB14" s="50" t="n">
        <f aca="false">CE14*100/FJ701</f>
        <v>294.034331134788</v>
      </c>
      <c r="EC14" s="78" t="n">
        <f aca="false">CF14*100/FI701</f>
        <v>623796.628581743</v>
      </c>
      <c r="ED14" s="79" t="n">
        <f aca="false">CG14*100/FJ701</f>
        <v>294.034331134788</v>
      </c>
      <c r="EE14" s="177"/>
      <c r="EF14" s="0" t="n">
        <f aca="false">EF15+1</f>
        <v>1012</v>
      </c>
      <c r="EG14" s="54" t="n">
        <v>2012</v>
      </c>
      <c r="EH14" s="55" t="n">
        <v>2</v>
      </c>
      <c r="EI14" s="49" t="n">
        <f aca="false">CM14*100/FI836</f>
        <v>34734.5679301368</v>
      </c>
      <c r="EJ14" s="50" t="n">
        <f aca="false">CN14*100/FJ836</f>
        <v>210.717064096059</v>
      </c>
      <c r="EK14" s="49" t="n">
        <f aca="false">CO14*100/FI836</f>
        <v>52101.8518952052</v>
      </c>
      <c r="EL14" s="50" t="n">
        <f aca="false">CP14*100/FJ836</f>
        <v>210.717064096059</v>
      </c>
      <c r="EM14" s="49" t="n">
        <f aca="false">CQ14*100/FI836</f>
        <v>69469.1358602736</v>
      </c>
      <c r="EN14" s="50" t="n">
        <f aca="false">CR14*100/FJ836</f>
        <v>210.717064096059</v>
      </c>
      <c r="EO14" s="49" t="n">
        <f aca="false">CS14*100/FI836</f>
        <v>104203.70379041</v>
      </c>
      <c r="EP14" s="50" t="n">
        <f aca="false">CT14*100/FJ836</f>
        <v>210.717064096059</v>
      </c>
      <c r="EQ14" s="49" t="n">
        <f aca="false">CU14*100/FI836</f>
        <v>138938.271720547</v>
      </c>
      <c r="ER14" s="50" t="n">
        <f aca="false">CV14*100/FJ836</f>
        <v>210.717064096059</v>
      </c>
      <c r="ES14" s="49" t="n">
        <f aca="false">CW14*100/FI836</f>
        <v>173672.839650684</v>
      </c>
      <c r="ET14" s="50" t="n">
        <f aca="false">CX14*100/FJ836</f>
        <v>210.717064096059</v>
      </c>
      <c r="EU14" s="49" t="n">
        <f aca="false">CY14*100/FI836</f>
        <v>208407.407580821</v>
      </c>
      <c r="EV14" s="50" t="n">
        <f aca="false">CZ14*100/FJ836</f>
        <v>210.717064096059</v>
      </c>
      <c r="EW14" s="78" t="n">
        <f aca="false">DA14*100/FI836</f>
        <v>289454.73275114</v>
      </c>
      <c r="EX14" s="79" t="n">
        <f aca="false">DB14*100/FJ836</f>
        <v>210.717064096059</v>
      </c>
      <c r="EY14" s="49" t="n">
        <f aca="false">DC14*100/FI836</f>
        <v>340109.310982589</v>
      </c>
      <c r="EZ14" s="50" t="n">
        <f aca="false">DD14*100/FJ836</f>
        <v>210.717064096059</v>
      </c>
      <c r="FA14" s="49" t="n">
        <f aca="false">DE14*100/FI836</f>
        <v>390763.889214039</v>
      </c>
      <c r="FB14" s="50" t="n">
        <f aca="false">DF14*100/FJ836</f>
        <v>210.717064096059</v>
      </c>
      <c r="FC14" s="49" t="n">
        <f aca="false">DG14*100/FI836</f>
        <v>434182.09912671</v>
      </c>
      <c r="FD14" s="50" t="n">
        <f aca="false">DH14*100/FJ836</f>
        <v>210.717064096059</v>
      </c>
      <c r="FE14" s="177"/>
      <c r="FG14" s="175" t="n">
        <f aca="false">Movilidad!FV12</f>
        <v>1943</v>
      </c>
      <c r="FH14" s="175" t="n">
        <f aca="false">Movilidad!FW12</f>
        <v>9.42955336084654E-013</v>
      </c>
      <c r="FI14" s="175" t="n">
        <f aca="false">Movilidad!FX12</f>
        <v>4.60419100716266E-013</v>
      </c>
      <c r="FJ14" s="57" t="n">
        <f aca="false">Movilidad!FY12</f>
        <v>0</v>
      </c>
    </row>
    <row r="15" customFormat="false" ht="26.5" hidden="false" customHeight="false" outlineLevel="0" collapsed="false">
      <c r="B15" s="157" t="s">
        <v>263</v>
      </c>
      <c r="C15" s="157" t="n">
        <v>144000</v>
      </c>
      <c r="D15" s="157" t="s">
        <v>281</v>
      </c>
      <c r="E15" s="157" t="s">
        <v>288</v>
      </c>
      <c r="F15" s="157" t="s">
        <v>289</v>
      </c>
      <c r="G15" s="157" t="n">
        <v>505</v>
      </c>
      <c r="H15" s="157" t="n">
        <v>35</v>
      </c>
      <c r="I15" s="157" t="n">
        <v>46.75</v>
      </c>
      <c r="J15" s="181"/>
      <c r="K15" s="181"/>
      <c r="L15" s="181"/>
      <c r="W15" s="54" t="n">
        <f aca="false">W11+1</f>
        <v>2001</v>
      </c>
      <c r="X15" s="55" t="n">
        <f aca="false">X11</f>
        <v>2</v>
      </c>
      <c r="Y15" s="49" t="n">
        <f aca="false">Y14</f>
        <v>12000</v>
      </c>
      <c r="Z15" s="50" t="n">
        <f aca="false">Z14</f>
        <v>35</v>
      </c>
      <c r="AA15" s="49" t="n">
        <f aca="false">AA14</f>
        <v>24000</v>
      </c>
      <c r="AB15" s="50" t="n">
        <f aca="false">AB14</f>
        <v>35</v>
      </c>
      <c r="AC15" s="49" t="n">
        <f aca="false">AC14</f>
        <v>36000</v>
      </c>
      <c r="AD15" s="50" t="n">
        <f aca="false">AD14</f>
        <v>35</v>
      </c>
      <c r="AE15" s="49" t="n">
        <f aca="false">AE14</f>
        <v>48000</v>
      </c>
      <c r="AF15" s="50" t="n">
        <f aca="false">AF14</f>
        <v>35</v>
      </c>
      <c r="AG15" s="49" t="n">
        <f aca="false">AG14</f>
        <v>72000</v>
      </c>
      <c r="AH15" s="50" t="n">
        <f aca="false">AH14</f>
        <v>35</v>
      </c>
      <c r="AI15" s="49" t="n">
        <f aca="false">AI14</f>
        <v>96000</v>
      </c>
      <c r="AJ15" s="50" t="n">
        <f aca="false">AJ14</f>
        <v>35</v>
      </c>
      <c r="AK15" s="49" t="n">
        <f aca="false">AK14</f>
        <v>120000</v>
      </c>
      <c r="AL15" s="50" t="n">
        <f aca="false">AL14</f>
        <v>35</v>
      </c>
      <c r="AM15" s="169" t="n">
        <f aca="false">AM14</f>
        <v>144000</v>
      </c>
      <c r="AN15" s="170" t="n">
        <f aca="false">AN14</f>
        <v>35</v>
      </c>
      <c r="AQ15" s="54" t="n">
        <f aca="false">AQ11+1</f>
        <v>2012</v>
      </c>
      <c r="AR15" s="55" t="n">
        <f aca="false">AR11</f>
        <v>3</v>
      </c>
      <c r="AS15" s="49" t="n">
        <f aca="false">AS14</f>
        <v>24000</v>
      </c>
      <c r="AT15" s="50" t="n">
        <v>157</v>
      </c>
      <c r="AU15" s="49" t="n">
        <f aca="false">AU14</f>
        <v>36000</v>
      </c>
      <c r="AV15" s="50" t="n">
        <v>157</v>
      </c>
      <c r="AW15" s="49" t="n">
        <f aca="false">AW14</f>
        <v>48000</v>
      </c>
      <c r="AX15" s="50" t="n">
        <v>157</v>
      </c>
      <c r="AY15" s="49" t="n">
        <f aca="false">AY14</f>
        <v>72000</v>
      </c>
      <c r="AZ15" s="50" t="n">
        <v>157</v>
      </c>
      <c r="BA15" s="49" t="n">
        <f aca="false">BA14</f>
        <v>96000</v>
      </c>
      <c r="BB15" s="50" t="n">
        <v>157</v>
      </c>
      <c r="BC15" s="49" t="n">
        <f aca="false">BC14</f>
        <v>120000</v>
      </c>
      <c r="BD15" s="50" t="n">
        <v>157</v>
      </c>
      <c r="BE15" s="171" t="n">
        <f aca="false">BE14</f>
        <v>144000</v>
      </c>
      <c r="BF15" s="50" t="n">
        <v>157</v>
      </c>
      <c r="BG15" s="171" t="n">
        <f aca="false">BG14</f>
        <v>200000</v>
      </c>
      <c r="BH15" s="50" t="n">
        <v>157</v>
      </c>
      <c r="BI15" s="171" t="n">
        <f aca="false">BI14</f>
        <v>235000</v>
      </c>
      <c r="BJ15" s="50" t="n">
        <v>157</v>
      </c>
      <c r="BK15" s="171" t="n">
        <f aca="false">BK14</f>
        <v>270000</v>
      </c>
      <c r="BL15" s="50" t="n">
        <v>157</v>
      </c>
      <c r="BM15" s="171" t="n">
        <f aca="false">BM14</f>
        <v>300000</v>
      </c>
      <c r="BN15" s="50" t="n">
        <v>157</v>
      </c>
      <c r="BP15" s="54" t="n">
        <f aca="false">BP11+1</f>
        <v>2001</v>
      </c>
      <c r="BQ15" s="55" t="n">
        <f aca="false">BQ11</f>
        <v>2</v>
      </c>
      <c r="BR15" s="49" t="n">
        <f aca="false">BR14</f>
        <v>12000</v>
      </c>
      <c r="BS15" s="50" t="n">
        <f aca="false">BS14</f>
        <v>35</v>
      </c>
      <c r="BT15" s="49" t="n">
        <f aca="false">BT14</f>
        <v>24000</v>
      </c>
      <c r="BU15" s="50" t="n">
        <f aca="false">BU14</f>
        <v>35</v>
      </c>
      <c r="BV15" s="49" t="n">
        <f aca="false">BV14</f>
        <v>36000</v>
      </c>
      <c r="BW15" s="50" t="n">
        <f aca="false">BW14</f>
        <v>35</v>
      </c>
      <c r="BX15" s="49" t="n">
        <f aca="false">BX14</f>
        <v>48000</v>
      </c>
      <c r="BY15" s="50" t="n">
        <f aca="false">BY14</f>
        <v>35</v>
      </c>
      <c r="BZ15" s="49" t="n">
        <f aca="false">BZ14</f>
        <v>72000</v>
      </c>
      <c r="CA15" s="50" t="n">
        <f aca="false">CA14</f>
        <v>35</v>
      </c>
      <c r="CB15" s="49" t="n">
        <f aca="false">CB14</f>
        <v>96000</v>
      </c>
      <c r="CC15" s="50" t="n">
        <f aca="false">CC14</f>
        <v>35</v>
      </c>
      <c r="CD15" s="49" t="n">
        <f aca="false">CD14</f>
        <v>120000</v>
      </c>
      <c r="CE15" s="50" t="n">
        <f aca="false">CE14</f>
        <v>35</v>
      </c>
      <c r="CF15" s="169" t="n">
        <f aca="false">CF14</f>
        <v>144000</v>
      </c>
      <c r="CG15" s="170" t="n">
        <f aca="false">CG14</f>
        <v>35</v>
      </c>
      <c r="CI15" s="54" t="n">
        <f aca="false">CI11+1</f>
        <v>2012</v>
      </c>
      <c r="CJ15" s="55" t="n">
        <f aca="false">CJ11</f>
        <v>3</v>
      </c>
      <c r="CK15" s="49"/>
      <c r="CL15" s="50"/>
      <c r="CM15" s="49" t="n">
        <f aca="false">CM14</f>
        <v>24000</v>
      </c>
      <c r="CN15" s="50" t="n">
        <v>157</v>
      </c>
      <c r="CO15" s="49" t="n">
        <f aca="false">CO14</f>
        <v>36000</v>
      </c>
      <c r="CP15" s="50" t="n">
        <v>157</v>
      </c>
      <c r="CQ15" s="49" t="n">
        <f aca="false">CQ14</f>
        <v>48000</v>
      </c>
      <c r="CR15" s="50" t="n">
        <v>157</v>
      </c>
      <c r="CS15" s="49" t="n">
        <f aca="false">CS14</f>
        <v>72000</v>
      </c>
      <c r="CT15" s="50" t="n">
        <v>157</v>
      </c>
      <c r="CU15" s="49" t="n">
        <f aca="false">CU14</f>
        <v>96000</v>
      </c>
      <c r="CV15" s="50" t="n">
        <v>157</v>
      </c>
      <c r="CW15" s="49" t="n">
        <f aca="false">CW14</f>
        <v>120000</v>
      </c>
      <c r="CX15" s="50" t="n">
        <v>157</v>
      </c>
      <c r="CY15" s="169" t="n">
        <f aca="false">CY14</f>
        <v>144000</v>
      </c>
      <c r="CZ15" s="50" t="n">
        <v>157</v>
      </c>
      <c r="DA15" s="169" t="n">
        <f aca="false">DA14</f>
        <v>200000</v>
      </c>
      <c r="DB15" s="50" t="n">
        <v>157</v>
      </c>
      <c r="DC15" s="169" t="n">
        <f aca="false">DC14</f>
        <v>235000</v>
      </c>
      <c r="DD15" s="50" t="n">
        <v>157</v>
      </c>
      <c r="DE15" s="169" t="n">
        <f aca="false">DE14</f>
        <v>270000</v>
      </c>
      <c r="DF15" s="50" t="n">
        <v>157</v>
      </c>
      <c r="DG15" s="169" t="n">
        <f aca="false">DG14</f>
        <v>300000</v>
      </c>
      <c r="DH15" s="50" t="n">
        <v>157</v>
      </c>
      <c r="DI15" s="0" t="n">
        <f aca="false">DW15/12</f>
        <v>25753.1729702277</v>
      </c>
      <c r="DJ15" s="155"/>
      <c r="DK15" s="155"/>
      <c r="DM15" s="47" t="n">
        <v>2001</v>
      </c>
      <c r="DN15" s="48" t="n">
        <v>2</v>
      </c>
      <c r="DO15" s="49" t="n">
        <f aca="false">BR15*100/FI704</f>
        <v>51506.3459404554</v>
      </c>
      <c r="DP15" s="50" t="n">
        <f aca="false">BS15*100/FJ704</f>
        <v>294.034331134788</v>
      </c>
      <c r="DQ15" s="49" t="n">
        <f aca="false">BT15*100/FI704</f>
        <v>103012.691880911</v>
      </c>
      <c r="DR15" s="50" t="n">
        <f aca="false">BU15*100/FJ704</f>
        <v>294.034331134788</v>
      </c>
      <c r="DS15" s="49" t="n">
        <f aca="false">BV15*100/FI704</f>
        <v>154519.037821366</v>
      </c>
      <c r="DT15" s="50" t="n">
        <f aca="false">BW15*100/FJ704</f>
        <v>294.034331134788</v>
      </c>
      <c r="DU15" s="49" t="n">
        <f aca="false">BX15*100/FI704</f>
        <v>206025.383761822</v>
      </c>
      <c r="DV15" s="50" t="n">
        <f aca="false">BY15*100/FJ704</f>
        <v>294.034331134788</v>
      </c>
      <c r="DW15" s="49" t="n">
        <f aca="false">BZ15*100/FI704</f>
        <v>309038.075642732</v>
      </c>
      <c r="DX15" s="50" t="n">
        <f aca="false">CA15*100/FJ704</f>
        <v>294.034331134788</v>
      </c>
      <c r="DY15" s="49" t="n">
        <f aca="false">CB15*100/FI704</f>
        <v>412050.767523643</v>
      </c>
      <c r="DZ15" s="50" t="n">
        <f aca="false">CC15*100/FJ704</f>
        <v>294.034331134788</v>
      </c>
      <c r="EA15" s="49" t="n">
        <f aca="false">CD15*100/FI704</f>
        <v>515063.459404554</v>
      </c>
      <c r="EB15" s="50" t="n">
        <f aca="false">CE15*100/FJ704</f>
        <v>294.034331134788</v>
      </c>
      <c r="EC15" s="78" t="n">
        <f aca="false">CF15*100/FI704</f>
        <v>618076.151285465</v>
      </c>
      <c r="ED15" s="79" t="n">
        <f aca="false">CG15*100/FJ704</f>
        <v>294.034331134788</v>
      </c>
      <c r="EE15" s="174"/>
      <c r="EF15" s="0" t="n">
        <f aca="false">EF16+1</f>
        <v>1011</v>
      </c>
      <c r="EG15" s="47" t="n">
        <v>2012</v>
      </c>
      <c r="EH15" s="48" t="n">
        <v>3</v>
      </c>
      <c r="EI15" s="49" t="n">
        <f aca="false">CM15*100/FI839</f>
        <v>33912.5756022744</v>
      </c>
      <c r="EJ15" s="50" t="n">
        <f aca="false">CN15*100/FJ839</f>
        <v>300.750718755285</v>
      </c>
      <c r="EK15" s="49" t="n">
        <f aca="false">CO15*100/FI839</f>
        <v>50868.8634034116</v>
      </c>
      <c r="EL15" s="50" t="n">
        <f aca="false">CP15*100/FJ839</f>
        <v>300.750718755285</v>
      </c>
      <c r="EM15" s="49" t="n">
        <f aca="false">CQ15*100/FI839</f>
        <v>67825.1512045489</v>
      </c>
      <c r="EN15" s="50" t="n">
        <f aca="false">CR15*100/FJ839</f>
        <v>300.750718755285</v>
      </c>
      <c r="EO15" s="49" t="n">
        <f aca="false">CS15*100/FI839</f>
        <v>101737.726806823</v>
      </c>
      <c r="EP15" s="50" t="n">
        <f aca="false">CT15*100/FJ839</f>
        <v>300.750718755285</v>
      </c>
      <c r="EQ15" s="49" t="n">
        <f aca="false">CU15*100/FI839</f>
        <v>135650.302409098</v>
      </c>
      <c r="ER15" s="50" t="n">
        <f aca="false">CV15*100/FJ839</f>
        <v>300.750718755285</v>
      </c>
      <c r="ES15" s="49" t="n">
        <f aca="false">CW15*100/FI839</f>
        <v>169562.878011372</v>
      </c>
      <c r="ET15" s="50" t="n">
        <f aca="false">CX15*100/FJ839</f>
        <v>300.750718755285</v>
      </c>
      <c r="EU15" s="49" t="n">
        <f aca="false">CY15*100/FI839</f>
        <v>203475.453613647</v>
      </c>
      <c r="EV15" s="50" t="n">
        <f aca="false">CZ15*100/FJ839</f>
        <v>300.750718755285</v>
      </c>
      <c r="EW15" s="78" t="n">
        <f aca="false">DA15*100/FI839</f>
        <v>282604.79668562</v>
      </c>
      <c r="EX15" s="79" t="n">
        <f aca="false">DB15*100/FJ839</f>
        <v>300.750718755285</v>
      </c>
      <c r="EY15" s="49" t="n">
        <f aca="false">DC15*100/FI839</f>
        <v>332060.636105604</v>
      </c>
      <c r="EZ15" s="50" t="n">
        <f aca="false">DD15*100/FJ839</f>
        <v>300.750718755285</v>
      </c>
      <c r="FA15" s="49" t="n">
        <f aca="false">DE15*100/FI839</f>
        <v>381516.475525587</v>
      </c>
      <c r="FB15" s="50" t="n">
        <f aca="false">DF15*100/FJ839</f>
        <v>300.750718755285</v>
      </c>
      <c r="FC15" s="49" t="n">
        <f aca="false">DG15*100/FI839</f>
        <v>423907.19502843</v>
      </c>
      <c r="FD15" s="50" t="n">
        <f aca="false">DH15*100/FJ839</f>
        <v>300.750718755285</v>
      </c>
      <c r="FE15" s="174"/>
      <c r="FG15" s="178" t="n">
        <f aca="false">Movilidad!FV13</f>
        <v>1943</v>
      </c>
      <c r="FH15" s="178" t="n">
        <f aca="false">Movilidad!FW13</f>
        <v>9.39973187646688E-013</v>
      </c>
      <c r="FI15" s="178" t="n">
        <f aca="false">Movilidad!FX13</f>
        <v>4.58962999828485E-013</v>
      </c>
      <c r="FJ15" s="12" t="n">
        <f aca="false">Movilidad!FY13</f>
        <v>0</v>
      </c>
    </row>
    <row r="16" customFormat="false" ht="26.5" hidden="false" customHeight="false" outlineLevel="0" collapsed="false">
      <c r="B16" s="157"/>
      <c r="C16" s="157"/>
      <c r="D16" s="157"/>
      <c r="E16" s="157"/>
      <c r="F16" s="157"/>
      <c r="G16" s="157"/>
      <c r="H16" s="157"/>
      <c r="I16" s="157"/>
      <c r="J16" s="181"/>
      <c r="K16" s="181"/>
      <c r="L16" s="181"/>
      <c r="W16" s="47" t="n">
        <f aca="false">W12+1</f>
        <v>2001</v>
      </c>
      <c r="X16" s="48" t="n">
        <f aca="false">X12</f>
        <v>3</v>
      </c>
      <c r="Y16" s="49" t="n">
        <f aca="false">Y15</f>
        <v>12000</v>
      </c>
      <c r="Z16" s="50" t="n">
        <f aca="false">Z15</f>
        <v>35</v>
      </c>
      <c r="AA16" s="49" t="n">
        <f aca="false">AA15</f>
        <v>24000</v>
      </c>
      <c r="AB16" s="50" t="n">
        <f aca="false">AB15</f>
        <v>35</v>
      </c>
      <c r="AC16" s="49" t="n">
        <f aca="false">AC15</f>
        <v>36000</v>
      </c>
      <c r="AD16" s="50" t="n">
        <f aca="false">AD15</f>
        <v>35</v>
      </c>
      <c r="AE16" s="49" t="n">
        <f aca="false">AE15</f>
        <v>48000</v>
      </c>
      <c r="AF16" s="50" t="n">
        <f aca="false">AF15</f>
        <v>35</v>
      </c>
      <c r="AG16" s="49" t="n">
        <f aca="false">AG15</f>
        <v>72000</v>
      </c>
      <c r="AH16" s="50" t="n">
        <f aca="false">AH15</f>
        <v>35</v>
      </c>
      <c r="AI16" s="49" t="n">
        <f aca="false">AI15</f>
        <v>96000</v>
      </c>
      <c r="AJ16" s="50" t="n">
        <f aca="false">AJ15</f>
        <v>35</v>
      </c>
      <c r="AK16" s="49" t="n">
        <f aca="false">AK15</f>
        <v>120000</v>
      </c>
      <c r="AL16" s="50" t="n">
        <f aca="false">AL15</f>
        <v>35</v>
      </c>
      <c r="AM16" s="169" t="n">
        <f aca="false">AM15</f>
        <v>144000</v>
      </c>
      <c r="AN16" s="170" t="n">
        <f aca="false">AN15</f>
        <v>35</v>
      </c>
      <c r="AO16" s="157" t="s">
        <v>290</v>
      </c>
      <c r="AQ16" s="47" t="n">
        <f aca="false">AQ12+1</f>
        <v>2012</v>
      </c>
      <c r="AR16" s="48" t="n">
        <f aca="false">AR12</f>
        <v>4</v>
      </c>
      <c r="AS16" s="49" t="n">
        <f aca="false">AS15</f>
        <v>24000</v>
      </c>
      <c r="AT16" s="50" t="n">
        <f aca="false">AT15</f>
        <v>157</v>
      </c>
      <c r="AU16" s="49" t="n">
        <f aca="false">AU15</f>
        <v>36000</v>
      </c>
      <c r="AV16" s="50" t="n">
        <f aca="false">AV15</f>
        <v>157</v>
      </c>
      <c r="AW16" s="49" t="n">
        <f aca="false">AW15</f>
        <v>48000</v>
      </c>
      <c r="AX16" s="50" t="n">
        <f aca="false">AX15</f>
        <v>157</v>
      </c>
      <c r="AY16" s="49" t="n">
        <f aca="false">AY15</f>
        <v>72000</v>
      </c>
      <c r="AZ16" s="50" t="n">
        <f aca="false">AZ15</f>
        <v>157</v>
      </c>
      <c r="BA16" s="49" t="n">
        <f aca="false">BA15</f>
        <v>96000</v>
      </c>
      <c r="BB16" s="50" t="n">
        <f aca="false">BB15</f>
        <v>157</v>
      </c>
      <c r="BC16" s="49" t="n">
        <f aca="false">BC15</f>
        <v>120000</v>
      </c>
      <c r="BD16" s="50" t="n">
        <f aca="false">BD15</f>
        <v>157</v>
      </c>
      <c r="BE16" s="171" t="n">
        <f aca="false">BE15</f>
        <v>144000</v>
      </c>
      <c r="BF16" s="172" t="n">
        <f aca="false">BF15</f>
        <v>157</v>
      </c>
      <c r="BG16" s="171" t="n">
        <f aca="false">BG15</f>
        <v>200000</v>
      </c>
      <c r="BH16" s="172" t="n">
        <f aca="false">BH15</f>
        <v>157</v>
      </c>
      <c r="BI16" s="171" t="n">
        <f aca="false">BI15</f>
        <v>235000</v>
      </c>
      <c r="BJ16" s="172" t="n">
        <f aca="false">BJ15</f>
        <v>157</v>
      </c>
      <c r="BK16" s="171" t="n">
        <f aca="false">BK15</f>
        <v>270000</v>
      </c>
      <c r="BL16" s="172" t="n">
        <f aca="false">BL15</f>
        <v>157</v>
      </c>
      <c r="BM16" s="171" t="n">
        <f aca="false">BM15</f>
        <v>300000</v>
      </c>
      <c r="BN16" s="172" t="n">
        <f aca="false">BN15</f>
        <v>157</v>
      </c>
      <c r="BP16" s="47" t="n">
        <f aca="false">BP12+1</f>
        <v>2001</v>
      </c>
      <c r="BQ16" s="48" t="n">
        <f aca="false">BQ12</f>
        <v>3</v>
      </c>
      <c r="BR16" s="49" t="n">
        <f aca="false">BR15</f>
        <v>12000</v>
      </c>
      <c r="BS16" s="50" t="n">
        <f aca="false">BS15</f>
        <v>35</v>
      </c>
      <c r="BT16" s="49" t="n">
        <f aca="false">BT15</f>
        <v>24000</v>
      </c>
      <c r="BU16" s="50" t="n">
        <f aca="false">BU15</f>
        <v>35</v>
      </c>
      <c r="BV16" s="49" t="n">
        <f aca="false">BV15</f>
        <v>36000</v>
      </c>
      <c r="BW16" s="50" t="n">
        <f aca="false">BW15</f>
        <v>35</v>
      </c>
      <c r="BX16" s="49" t="n">
        <f aca="false">BX15</f>
        <v>48000</v>
      </c>
      <c r="BY16" s="50" t="n">
        <f aca="false">BY15</f>
        <v>35</v>
      </c>
      <c r="BZ16" s="49" t="n">
        <f aca="false">BZ15</f>
        <v>72000</v>
      </c>
      <c r="CA16" s="50" t="n">
        <f aca="false">CA15</f>
        <v>35</v>
      </c>
      <c r="CB16" s="49" t="n">
        <f aca="false">CB15</f>
        <v>96000</v>
      </c>
      <c r="CC16" s="50" t="n">
        <f aca="false">CC15</f>
        <v>35</v>
      </c>
      <c r="CD16" s="49" t="n">
        <f aca="false">CD15</f>
        <v>120000</v>
      </c>
      <c r="CE16" s="50" t="n">
        <f aca="false">CE15</f>
        <v>35</v>
      </c>
      <c r="CF16" s="169" t="n">
        <f aca="false">CF15</f>
        <v>144000</v>
      </c>
      <c r="CG16" s="170" t="n">
        <f aca="false">CG15</f>
        <v>35</v>
      </c>
      <c r="CI16" s="47" t="n">
        <f aca="false">CI12+1</f>
        <v>2012</v>
      </c>
      <c r="CJ16" s="48" t="n">
        <f aca="false">CJ12</f>
        <v>4</v>
      </c>
      <c r="CK16" s="49"/>
      <c r="CL16" s="50"/>
      <c r="CM16" s="49" t="n">
        <f aca="false">CM15</f>
        <v>24000</v>
      </c>
      <c r="CN16" s="50" t="n">
        <f aca="false">CN15</f>
        <v>157</v>
      </c>
      <c r="CO16" s="49" t="n">
        <f aca="false">CO15</f>
        <v>36000</v>
      </c>
      <c r="CP16" s="50" t="n">
        <f aca="false">CP15</f>
        <v>157</v>
      </c>
      <c r="CQ16" s="49" t="n">
        <f aca="false">CQ15</f>
        <v>48000</v>
      </c>
      <c r="CR16" s="50" t="n">
        <f aca="false">CR15</f>
        <v>157</v>
      </c>
      <c r="CS16" s="49" t="n">
        <f aca="false">CS15</f>
        <v>72000</v>
      </c>
      <c r="CT16" s="50" t="n">
        <f aca="false">CT15</f>
        <v>157</v>
      </c>
      <c r="CU16" s="49" t="n">
        <f aca="false">CU15</f>
        <v>96000</v>
      </c>
      <c r="CV16" s="50" t="n">
        <f aca="false">CV15</f>
        <v>157</v>
      </c>
      <c r="CW16" s="49" t="n">
        <f aca="false">CW15</f>
        <v>120000</v>
      </c>
      <c r="CX16" s="50" t="n">
        <f aca="false">CX15</f>
        <v>157</v>
      </c>
      <c r="CY16" s="169" t="n">
        <f aca="false">CY15</f>
        <v>144000</v>
      </c>
      <c r="CZ16" s="170" t="n">
        <f aca="false">CZ15</f>
        <v>157</v>
      </c>
      <c r="DA16" s="169" t="n">
        <f aca="false">DA15</f>
        <v>200000</v>
      </c>
      <c r="DB16" s="170" t="n">
        <f aca="false">DB15</f>
        <v>157</v>
      </c>
      <c r="DC16" s="169" t="n">
        <f aca="false">DC15</f>
        <v>235000</v>
      </c>
      <c r="DD16" s="170" t="n">
        <f aca="false">DD15</f>
        <v>157</v>
      </c>
      <c r="DE16" s="169" t="n">
        <f aca="false">DE15</f>
        <v>270000</v>
      </c>
      <c r="DF16" s="170" t="n">
        <f aca="false">DF15</f>
        <v>157</v>
      </c>
      <c r="DG16" s="169" t="n">
        <f aca="false">DG15</f>
        <v>300000</v>
      </c>
      <c r="DH16" s="170" t="n">
        <f aca="false">DH15</f>
        <v>157</v>
      </c>
      <c r="DI16" s="0" t="n">
        <f aca="false">DW16/12</f>
        <v>26118.8116016701</v>
      </c>
      <c r="DJ16" s="155"/>
      <c r="DK16" s="155"/>
      <c r="DM16" s="54" t="n">
        <v>2001</v>
      </c>
      <c r="DN16" s="55" t="n">
        <v>3</v>
      </c>
      <c r="DO16" s="49" t="n">
        <f aca="false">BR16*100/FI707</f>
        <v>52237.6232033402</v>
      </c>
      <c r="DP16" s="50" t="n">
        <f aca="false">BS16*100/FJ707</f>
        <v>294.034331134788</v>
      </c>
      <c r="DQ16" s="49" t="n">
        <f aca="false">BT16*100/FI707</f>
        <v>104475.24640668</v>
      </c>
      <c r="DR16" s="50" t="n">
        <f aca="false">BU16*100/FJ707</f>
        <v>294.034331134788</v>
      </c>
      <c r="DS16" s="49" t="n">
        <f aca="false">BV16*100/FI707</f>
        <v>156712.869610021</v>
      </c>
      <c r="DT16" s="50" t="n">
        <f aca="false">BW16*100/FJ707</f>
        <v>294.034331134788</v>
      </c>
      <c r="DU16" s="49" t="n">
        <f aca="false">BX16*100/FI707</f>
        <v>208950.492813361</v>
      </c>
      <c r="DV16" s="50" t="n">
        <f aca="false">BY16*100/FJ707</f>
        <v>294.034331134788</v>
      </c>
      <c r="DW16" s="49" t="n">
        <f aca="false">BZ16*100/FI707</f>
        <v>313425.739220041</v>
      </c>
      <c r="DX16" s="50" t="n">
        <f aca="false">CA16*100/FJ707</f>
        <v>294.034331134788</v>
      </c>
      <c r="DY16" s="49" t="n">
        <f aca="false">CB16*100/FI707</f>
        <v>417900.985626722</v>
      </c>
      <c r="DZ16" s="50" t="n">
        <f aca="false">CC16*100/FJ707</f>
        <v>294.034331134788</v>
      </c>
      <c r="EA16" s="49" t="n">
        <f aca="false">CD16*100/FI707</f>
        <v>522376.232033402</v>
      </c>
      <c r="EB16" s="50" t="n">
        <f aca="false">CE16*100/FJ707</f>
        <v>294.034331134788</v>
      </c>
      <c r="EC16" s="78" t="n">
        <f aca="false">CF16*100/FI707</f>
        <v>626851.478440082</v>
      </c>
      <c r="ED16" s="79" t="n">
        <f aca="false">CG16*100/FJ707</f>
        <v>294.034331134788</v>
      </c>
      <c r="EE16" s="177"/>
      <c r="EF16" s="0" t="n">
        <f aca="false">EF17+1</f>
        <v>1010</v>
      </c>
      <c r="EG16" s="54" t="n">
        <v>2012</v>
      </c>
      <c r="EH16" s="55" t="n">
        <v>4</v>
      </c>
      <c r="EI16" s="49" t="n">
        <f aca="false">CM16*100/FI842</f>
        <v>33026.1957118434</v>
      </c>
      <c r="EJ16" s="50" t="n">
        <f aca="false">CN16*100/FJ842</f>
        <v>269.92423473702</v>
      </c>
      <c r="EK16" s="49" t="n">
        <f aca="false">CO16*100/FI842</f>
        <v>49539.2935677651</v>
      </c>
      <c r="EL16" s="50" t="n">
        <f aca="false">CP16*100/FJ842</f>
        <v>269.92423473702</v>
      </c>
      <c r="EM16" s="49" t="n">
        <f aca="false">CQ16*100/FI842</f>
        <v>66052.3914236868</v>
      </c>
      <c r="EN16" s="50" t="n">
        <f aca="false">CR16*100/FJ842</f>
        <v>269.92423473702</v>
      </c>
      <c r="EO16" s="49" t="n">
        <f aca="false">CS16*100/FI842</f>
        <v>99078.5871355303</v>
      </c>
      <c r="EP16" s="50" t="n">
        <f aca="false">CT16*100/FJ842</f>
        <v>269.92423473702</v>
      </c>
      <c r="EQ16" s="49" t="n">
        <f aca="false">CU16*100/FI842</f>
        <v>132104.782847374</v>
      </c>
      <c r="ER16" s="50" t="n">
        <f aca="false">CV16*100/FJ842</f>
        <v>269.92423473702</v>
      </c>
      <c r="ES16" s="49" t="n">
        <f aca="false">CW16*100/FI842</f>
        <v>165130.978559217</v>
      </c>
      <c r="ET16" s="50" t="n">
        <f aca="false">CX16*100/FJ842</f>
        <v>269.92423473702</v>
      </c>
      <c r="EU16" s="49" t="n">
        <f aca="false">CY16*100/FI842</f>
        <v>198157.174271061</v>
      </c>
      <c r="EV16" s="50" t="n">
        <f aca="false">CZ16*100/FJ842</f>
        <v>269.92423473702</v>
      </c>
      <c r="EW16" s="78" t="n">
        <f aca="false">DA16*100/FI842</f>
        <v>275218.297598695</v>
      </c>
      <c r="EX16" s="79" t="n">
        <f aca="false">DB16*100/FJ842</f>
        <v>269.92423473702</v>
      </c>
      <c r="EY16" s="49" t="n">
        <f aca="false">DC16*100/FI842</f>
        <v>323381.499678467</v>
      </c>
      <c r="EZ16" s="50" t="n">
        <f aca="false">DD16*100/FJ842</f>
        <v>269.92423473702</v>
      </c>
      <c r="FA16" s="49" t="n">
        <f aca="false">DE16*100/FI842</f>
        <v>371544.701758238</v>
      </c>
      <c r="FB16" s="50" t="n">
        <f aca="false">DF16*100/FJ842</f>
        <v>269.92423473702</v>
      </c>
      <c r="FC16" s="49" t="n">
        <f aca="false">DG16*100/FI842</f>
        <v>412827.446398043</v>
      </c>
      <c r="FD16" s="50" t="n">
        <f aca="false">DH16*100/FJ842</f>
        <v>269.92423473702</v>
      </c>
      <c r="FE16" s="177"/>
      <c r="FG16" s="167" t="n">
        <f aca="false">Movilidad!FV14</f>
        <v>1944</v>
      </c>
      <c r="FH16" s="167" t="n">
        <f aca="false">Movilidad!FW14</f>
        <v>9.46533914210213E-013</v>
      </c>
      <c r="FI16" s="167" t="n">
        <f aca="false">Movilidad!FX14</f>
        <v>4.62166421781603E-013</v>
      </c>
      <c r="FJ16" s="35" t="n">
        <f aca="false">Movilidad!FY14</f>
        <v>0</v>
      </c>
    </row>
    <row r="17" customFormat="false" ht="26.5" hidden="false" customHeight="false" outlineLevel="0" collapsed="false">
      <c r="B17" s="157"/>
      <c r="C17" s="157"/>
      <c r="D17" s="157"/>
      <c r="E17" s="157"/>
      <c r="F17" s="157"/>
      <c r="G17" s="157"/>
      <c r="H17" s="157"/>
      <c r="I17" s="157"/>
      <c r="J17" s="181"/>
      <c r="K17" s="181"/>
      <c r="L17" s="181"/>
      <c r="W17" s="54" t="n">
        <f aca="false">W13+1</f>
        <v>2001</v>
      </c>
      <c r="X17" s="55" t="n">
        <f aca="false">X13</f>
        <v>4</v>
      </c>
      <c r="Y17" s="49" t="n">
        <f aca="false">Y16</f>
        <v>12000</v>
      </c>
      <c r="Z17" s="50" t="n">
        <f aca="false">Z16</f>
        <v>35</v>
      </c>
      <c r="AA17" s="49" t="n">
        <f aca="false">AA16</f>
        <v>24000</v>
      </c>
      <c r="AB17" s="50" t="n">
        <f aca="false">AB16</f>
        <v>35</v>
      </c>
      <c r="AC17" s="49" t="n">
        <f aca="false">AC16</f>
        <v>36000</v>
      </c>
      <c r="AD17" s="50" t="n">
        <f aca="false">AD16</f>
        <v>35</v>
      </c>
      <c r="AE17" s="49" t="n">
        <f aca="false">AE16</f>
        <v>48000</v>
      </c>
      <c r="AF17" s="50" t="n">
        <f aca="false">AF16</f>
        <v>35</v>
      </c>
      <c r="AG17" s="49" t="n">
        <f aca="false">AG16</f>
        <v>72000</v>
      </c>
      <c r="AH17" s="50" t="n">
        <f aca="false">AH16</f>
        <v>35</v>
      </c>
      <c r="AI17" s="49" t="n">
        <f aca="false">AI16</f>
        <v>96000</v>
      </c>
      <c r="AJ17" s="50" t="n">
        <f aca="false">AJ16</f>
        <v>35</v>
      </c>
      <c r="AK17" s="49" t="n">
        <f aca="false">AK16</f>
        <v>120000</v>
      </c>
      <c r="AL17" s="50" t="n">
        <f aca="false">AL16</f>
        <v>35</v>
      </c>
      <c r="AM17" s="169" t="n">
        <f aca="false">AM16</f>
        <v>144000</v>
      </c>
      <c r="AN17" s="170" t="n">
        <f aca="false">AN16</f>
        <v>35</v>
      </c>
      <c r="AO17" s="157" t="s">
        <v>291</v>
      </c>
      <c r="AQ17" s="54" t="n">
        <f aca="false">AQ13+1</f>
        <v>2013</v>
      </c>
      <c r="AR17" s="55" t="n">
        <f aca="false">AR13</f>
        <v>1</v>
      </c>
      <c r="AS17" s="49" t="n">
        <f aca="false">AS16</f>
        <v>24000</v>
      </c>
      <c r="AT17" s="50" t="n">
        <f aca="false">AT16</f>
        <v>157</v>
      </c>
      <c r="AU17" s="49" t="n">
        <f aca="false">AU16</f>
        <v>36000</v>
      </c>
      <c r="AV17" s="50" t="n">
        <f aca="false">AV16</f>
        <v>157</v>
      </c>
      <c r="AW17" s="49" t="n">
        <f aca="false">AW16</f>
        <v>48000</v>
      </c>
      <c r="AX17" s="50" t="n">
        <f aca="false">AX16</f>
        <v>157</v>
      </c>
      <c r="AY17" s="49" t="n">
        <f aca="false">AY16</f>
        <v>72000</v>
      </c>
      <c r="AZ17" s="50" t="n">
        <f aca="false">AZ16</f>
        <v>157</v>
      </c>
      <c r="BA17" s="49" t="n">
        <f aca="false">BA16</f>
        <v>96000</v>
      </c>
      <c r="BB17" s="50" t="n">
        <f aca="false">BB16</f>
        <v>157</v>
      </c>
      <c r="BC17" s="49" t="n">
        <f aca="false">BC16</f>
        <v>120000</v>
      </c>
      <c r="BD17" s="50" t="n">
        <f aca="false">BD16</f>
        <v>157</v>
      </c>
      <c r="BE17" s="171" t="n">
        <f aca="false">BE16</f>
        <v>144000</v>
      </c>
      <c r="BF17" s="172" t="n">
        <f aca="false">BF16</f>
        <v>157</v>
      </c>
      <c r="BG17" s="171" t="n">
        <f aca="false">BG16</f>
        <v>200000</v>
      </c>
      <c r="BH17" s="172" t="n">
        <f aca="false">BH16</f>
        <v>157</v>
      </c>
      <c r="BI17" s="171" t="n">
        <f aca="false">BI16</f>
        <v>235000</v>
      </c>
      <c r="BJ17" s="172" t="n">
        <f aca="false">BJ16</f>
        <v>157</v>
      </c>
      <c r="BK17" s="171" t="n">
        <f aca="false">BK16</f>
        <v>270000</v>
      </c>
      <c r="BL17" s="172" t="n">
        <f aca="false">BL16</f>
        <v>157</v>
      </c>
      <c r="BM17" s="171" t="n">
        <f aca="false">BM16</f>
        <v>300000</v>
      </c>
      <c r="BN17" s="172" t="n">
        <f aca="false">BN16</f>
        <v>157</v>
      </c>
      <c r="BP17" s="54" t="n">
        <f aca="false">BP13+1</f>
        <v>2001</v>
      </c>
      <c r="BQ17" s="55" t="n">
        <f aca="false">BQ13</f>
        <v>4</v>
      </c>
      <c r="BR17" s="49" t="n">
        <f aca="false">BR16</f>
        <v>12000</v>
      </c>
      <c r="BS17" s="50" t="n">
        <f aca="false">BS16</f>
        <v>35</v>
      </c>
      <c r="BT17" s="49" t="n">
        <f aca="false">BT16</f>
        <v>24000</v>
      </c>
      <c r="BU17" s="50" t="n">
        <f aca="false">BU16</f>
        <v>35</v>
      </c>
      <c r="BV17" s="49" t="n">
        <f aca="false">BV16</f>
        <v>36000</v>
      </c>
      <c r="BW17" s="50" t="n">
        <f aca="false">BW16</f>
        <v>35</v>
      </c>
      <c r="BX17" s="49" t="n">
        <f aca="false">BX16</f>
        <v>48000</v>
      </c>
      <c r="BY17" s="50" t="n">
        <f aca="false">BY16</f>
        <v>35</v>
      </c>
      <c r="BZ17" s="49" t="n">
        <f aca="false">BZ16</f>
        <v>72000</v>
      </c>
      <c r="CA17" s="50" t="n">
        <f aca="false">CA16</f>
        <v>35</v>
      </c>
      <c r="CB17" s="49" t="n">
        <f aca="false">CB16</f>
        <v>96000</v>
      </c>
      <c r="CC17" s="50" t="n">
        <f aca="false">CC16</f>
        <v>35</v>
      </c>
      <c r="CD17" s="49" t="n">
        <f aca="false">CD16</f>
        <v>120000</v>
      </c>
      <c r="CE17" s="50" t="n">
        <f aca="false">CE16</f>
        <v>35</v>
      </c>
      <c r="CF17" s="169" t="n">
        <f aca="false">CF16</f>
        <v>144000</v>
      </c>
      <c r="CG17" s="170" t="n">
        <f aca="false">CG16</f>
        <v>35</v>
      </c>
      <c r="CI17" s="54" t="n">
        <f aca="false">CI13+1</f>
        <v>2013</v>
      </c>
      <c r="CJ17" s="55" t="n">
        <f aca="false">CJ13</f>
        <v>1</v>
      </c>
      <c r="CK17" s="49"/>
      <c r="CL17" s="50"/>
      <c r="CM17" s="49" t="n">
        <f aca="false">CM16</f>
        <v>24000</v>
      </c>
      <c r="CN17" s="50" t="n">
        <f aca="false">CN16</f>
        <v>157</v>
      </c>
      <c r="CO17" s="49" t="n">
        <f aca="false">CO16</f>
        <v>36000</v>
      </c>
      <c r="CP17" s="50" t="n">
        <f aca="false">CP16</f>
        <v>157</v>
      </c>
      <c r="CQ17" s="49" t="n">
        <f aca="false">CQ16</f>
        <v>48000</v>
      </c>
      <c r="CR17" s="50" t="n">
        <f aca="false">CR16</f>
        <v>157</v>
      </c>
      <c r="CS17" s="49" t="n">
        <f aca="false">CS16</f>
        <v>72000</v>
      </c>
      <c r="CT17" s="50" t="n">
        <f aca="false">CT16</f>
        <v>157</v>
      </c>
      <c r="CU17" s="49" t="n">
        <f aca="false">CU16</f>
        <v>96000</v>
      </c>
      <c r="CV17" s="50" t="n">
        <f aca="false">CV16</f>
        <v>157</v>
      </c>
      <c r="CW17" s="49" t="n">
        <f aca="false">CW16</f>
        <v>120000</v>
      </c>
      <c r="CX17" s="50" t="n">
        <f aca="false">CX16</f>
        <v>157</v>
      </c>
      <c r="CY17" s="169" t="n">
        <f aca="false">CY16</f>
        <v>144000</v>
      </c>
      <c r="CZ17" s="170" t="n">
        <f aca="false">CZ16</f>
        <v>157</v>
      </c>
      <c r="DA17" s="169" t="n">
        <f aca="false">DA16</f>
        <v>200000</v>
      </c>
      <c r="DB17" s="170" t="n">
        <f aca="false">DB16</f>
        <v>157</v>
      </c>
      <c r="DC17" s="169" t="n">
        <f aca="false">DC16</f>
        <v>235000</v>
      </c>
      <c r="DD17" s="170" t="n">
        <f aca="false">DD16</f>
        <v>157</v>
      </c>
      <c r="DE17" s="169" t="n">
        <f aca="false">DE16</f>
        <v>270000</v>
      </c>
      <c r="DF17" s="170" t="n">
        <f aca="false">DF16</f>
        <v>157</v>
      </c>
      <c r="DG17" s="169" t="n">
        <f aca="false">DG16</f>
        <v>300000</v>
      </c>
      <c r="DH17" s="170" t="n">
        <f aca="false">DH16</f>
        <v>157</v>
      </c>
      <c r="DI17" s="0" t="n">
        <f aca="false">DW17/12</f>
        <v>26340.8145130041</v>
      </c>
      <c r="DJ17" s="155"/>
      <c r="DK17" s="155"/>
      <c r="DM17" s="47" t="n">
        <v>2001</v>
      </c>
      <c r="DN17" s="48" t="n">
        <v>4</v>
      </c>
      <c r="DO17" s="49" t="n">
        <f aca="false">BR17*100/FI710</f>
        <v>52681.6290260083</v>
      </c>
      <c r="DP17" s="50" t="n">
        <f aca="false">BS17*100/FJ710</f>
        <v>294.034331134788</v>
      </c>
      <c r="DQ17" s="49" t="n">
        <f aca="false">BT17*100/FI710</f>
        <v>105363.258052017</v>
      </c>
      <c r="DR17" s="50" t="n">
        <f aca="false">BU17*100/FJ710</f>
        <v>294.034331134788</v>
      </c>
      <c r="DS17" s="49" t="n">
        <f aca="false">BV17*100/FI710</f>
        <v>158044.887078025</v>
      </c>
      <c r="DT17" s="50" t="n">
        <f aca="false">BW17*100/FJ710</f>
        <v>294.034331134788</v>
      </c>
      <c r="DU17" s="49" t="n">
        <f aca="false">BX17*100/FI710</f>
        <v>210726.516104033</v>
      </c>
      <c r="DV17" s="50" t="n">
        <f aca="false">BY17*100/FJ710</f>
        <v>294.034331134788</v>
      </c>
      <c r="DW17" s="49" t="n">
        <f aca="false">BZ17*100/FI710</f>
        <v>316089.77415605</v>
      </c>
      <c r="DX17" s="50" t="n">
        <f aca="false">CA17*100/FJ710</f>
        <v>294.034331134788</v>
      </c>
      <c r="DY17" s="49" t="n">
        <f aca="false">CB17*100/FI710</f>
        <v>421453.032208066</v>
      </c>
      <c r="DZ17" s="50" t="n">
        <f aca="false">CC17*100/FJ710</f>
        <v>294.034331134788</v>
      </c>
      <c r="EA17" s="49" t="n">
        <f aca="false">CD17*100/FI710</f>
        <v>526816.290260083</v>
      </c>
      <c r="EB17" s="50" t="n">
        <f aca="false">CE17*100/FJ710</f>
        <v>294.034331134788</v>
      </c>
      <c r="EC17" s="78" t="n">
        <f aca="false">CF17*100/FI710</f>
        <v>632179.548312099</v>
      </c>
      <c r="ED17" s="79" t="n">
        <f aca="false">CG17*100/FJ710</f>
        <v>294.034331134788</v>
      </c>
      <c r="EE17" s="174"/>
      <c r="EF17" s="0" t="n">
        <f aca="false">EF18+1</f>
        <v>1009</v>
      </c>
      <c r="EG17" s="47" t="n">
        <v>2013</v>
      </c>
      <c r="EH17" s="48" t="n">
        <v>1</v>
      </c>
      <c r="EI17" s="49" t="n">
        <f aca="false">CM17*100/FI845</f>
        <v>32159.7010454963</v>
      </c>
      <c r="EJ17" s="50" t="n">
        <f aca="false">CN17*100/FJ845</f>
        <v>269.92423473702</v>
      </c>
      <c r="EK17" s="49" t="n">
        <f aca="false">CO17*100/FI845</f>
        <v>48239.5515682445</v>
      </c>
      <c r="EL17" s="50" t="n">
        <f aca="false">CP17*100/FJ845</f>
        <v>269.92423473702</v>
      </c>
      <c r="EM17" s="49" t="n">
        <f aca="false">CQ17*100/FI845</f>
        <v>64319.4020909926</v>
      </c>
      <c r="EN17" s="50" t="n">
        <f aca="false">CR17*100/FJ845</f>
        <v>269.92423473702</v>
      </c>
      <c r="EO17" s="49" t="n">
        <f aca="false">CS17*100/FI845</f>
        <v>96479.1031364889</v>
      </c>
      <c r="EP17" s="50" t="n">
        <f aca="false">CT17*100/FJ845</f>
        <v>269.92423473702</v>
      </c>
      <c r="EQ17" s="49" t="n">
        <f aca="false">CU17*100/FI845</f>
        <v>128638.804181985</v>
      </c>
      <c r="ER17" s="50" t="n">
        <f aca="false">CV17*100/FJ845</f>
        <v>269.92423473702</v>
      </c>
      <c r="ES17" s="49" t="n">
        <f aca="false">CW17*100/FI845</f>
        <v>160798.505227482</v>
      </c>
      <c r="ET17" s="50" t="n">
        <f aca="false">CX17*100/FJ845</f>
        <v>269.92423473702</v>
      </c>
      <c r="EU17" s="49" t="n">
        <f aca="false">CY17*100/FI845</f>
        <v>192958.206272978</v>
      </c>
      <c r="EV17" s="50" t="n">
        <f aca="false">CZ17*100/FJ845</f>
        <v>269.92423473702</v>
      </c>
      <c r="EW17" s="78" t="n">
        <f aca="false">DA17*100/FI845</f>
        <v>267997.508712469</v>
      </c>
      <c r="EX17" s="79" t="n">
        <f aca="false">DB17*100/FJ845</f>
        <v>269.92423473702</v>
      </c>
      <c r="EY17" s="49" t="n">
        <f aca="false">DC17*100/FI845</f>
        <v>314897.072737151</v>
      </c>
      <c r="EZ17" s="50" t="n">
        <f aca="false">DD17*100/FJ845</f>
        <v>269.92423473702</v>
      </c>
      <c r="FA17" s="49" t="n">
        <f aca="false">DE17*100/FI845</f>
        <v>361796.636761833</v>
      </c>
      <c r="FB17" s="50" t="n">
        <f aca="false">DF17*100/FJ845</f>
        <v>269.92423473702</v>
      </c>
      <c r="FC17" s="49" t="n">
        <f aca="false">DG17*100/FI845</f>
        <v>401996.263068704</v>
      </c>
      <c r="FD17" s="50" t="n">
        <f aca="false">DH17*100/FJ845</f>
        <v>269.92423473702</v>
      </c>
      <c r="FE17" s="174"/>
      <c r="FG17" s="167" t="n">
        <f aca="false">Movilidad!FV15</f>
        <v>1944</v>
      </c>
      <c r="FH17" s="167" t="n">
        <f aca="false">Movilidad!FW15</f>
        <v>9.48472310694891E-013</v>
      </c>
      <c r="FI17" s="167" t="n">
        <f aca="false">Movilidad!FX15</f>
        <v>4.6311288735866E-013</v>
      </c>
      <c r="FJ17" s="35" t="n">
        <f aca="false">Movilidad!FY15</f>
        <v>0</v>
      </c>
    </row>
    <row r="18" customFormat="false" ht="26.5" hidden="false" customHeight="false" outlineLevel="0" collapsed="false">
      <c r="B18" s="157"/>
      <c r="C18" s="157"/>
      <c r="D18" s="157"/>
      <c r="E18" s="157"/>
      <c r="F18" s="157"/>
      <c r="G18" s="157"/>
      <c r="H18" s="157"/>
      <c r="I18" s="157"/>
      <c r="J18" s="181"/>
      <c r="K18" s="181"/>
      <c r="L18" s="181"/>
      <c r="W18" s="47" t="n">
        <f aca="false">W14+1</f>
        <v>2002</v>
      </c>
      <c r="X18" s="48" t="n">
        <f aca="false">X14</f>
        <v>1</v>
      </c>
      <c r="Y18" s="49" t="n">
        <f aca="false">Y17</f>
        <v>12000</v>
      </c>
      <c r="Z18" s="50" t="n">
        <f aca="false">Z17</f>
        <v>35</v>
      </c>
      <c r="AA18" s="49" t="n">
        <f aca="false">AA17</f>
        <v>24000</v>
      </c>
      <c r="AB18" s="50" t="n">
        <f aca="false">AB17</f>
        <v>35</v>
      </c>
      <c r="AC18" s="49" t="n">
        <f aca="false">AC17</f>
        <v>36000</v>
      </c>
      <c r="AD18" s="50" t="n">
        <f aca="false">AD17</f>
        <v>35</v>
      </c>
      <c r="AE18" s="49" t="n">
        <f aca="false">AE17</f>
        <v>48000</v>
      </c>
      <c r="AF18" s="50" t="n">
        <f aca="false">AF17</f>
        <v>35</v>
      </c>
      <c r="AG18" s="49" t="n">
        <f aca="false">AG17</f>
        <v>72000</v>
      </c>
      <c r="AH18" s="50" t="n">
        <f aca="false">AH17</f>
        <v>35</v>
      </c>
      <c r="AI18" s="49" t="n">
        <f aca="false">AI17</f>
        <v>96000</v>
      </c>
      <c r="AJ18" s="50" t="n">
        <f aca="false">AJ17</f>
        <v>35</v>
      </c>
      <c r="AK18" s="49" t="n">
        <f aca="false">AK17</f>
        <v>120000</v>
      </c>
      <c r="AL18" s="50" t="n">
        <f aca="false">AL17</f>
        <v>35</v>
      </c>
      <c r="AM18" s="169" t="n">
        <f aca="false">AM17</f>
        <v>144000</v>
      </c>
      <c r="AN18" s="170" t="n">
        <f aca="false">AN17</f>
        <v>35</v>
      </c>
      <c r="AO18" s="157" t="s">
        <v>292</v>
      </c>
      <c r="AQ18" s="47" t="n">
        <f aca="false">AQ14+1</f>
        <v>2013</v>
      </c>
      <c r="AR18" s="48" t="n">
        <f aca="false">AR14</f>
        <v>2</v>
      </c>
      <c r="AS18" s="49" t="n">
        <f aca="false">AS17</f>
        <v>24000</v>
      </c>
      <c r="AT18" s="50" t="n">
        <f aca="false">AT17</f>
        <v>157</v>
      </c>
      <c r="AU18" s="49" t="n">
        <f aca="false">AU17</f>
        <v>36000</v>
      </c>
      <c r="AV18" s="50" t="n">
        <f aca="false">AV17</f>
        <v>157</v>
      </c>
      <c r="AW18" s="49" t="n">
        <f aca="false">AW17</f>
        <v>48000</v>
      </c>
      <c r="AX18" s="50" t="n">
        <f aca="false">AX17</f>
        <v>157</v>
      </c>
      <c r="AY18" s="49" t="n">
        <f aca="false">AY17</f>
        <v>72000</v>
      </c>
      <c r="AZ18" s="50" t="n">
        <f aca="false">AZ17</f>
        <v>157</v>
      </c>
      <c r="BA18" s="49" t="n">
        <f aca="false">BA17</f>
        <v>96000</v>
      </c>
      <c r="BB18" s="50" t="n">
        <f aca="false">BB17</f>
        <v>157</v>
      </c>
      <c r="BC18" s="49" t="n">
        <f aca="false">BC17</f>
        <v>120000</v>
      </c>
      <c r="BD18" s="50" t="n">
        <f aca="false">BD17</f>
        <v>157</v>
      </c>
      <c r="BE18" s="171" t="n">
        <f aca="false">BE17</f>
        <v>144000</v>
      </c>
      <c r="BF18" s="172" t="n">
        <f aca="false">BF17</f>
        <v>157</v>
      </c>
      <c r="BG18" s="171" t="n">
        <f aca="false">BG17</f>
        <v>200000</v>
      </c>
      <c r="BH18" s="172" t="n">
        <f aca="false">BH17</f>
        <v>157</v>
      </c>
      <c r="BI18" s="171" t="n">
        <f aca="false">BI17</f>
        <v>235000</v>
      </c>
      <c r="BJ18" s="172" t="n">
        <f aca="false">BJ17</f>
        <v>157</v>
      </c>
      <c r="BK18" s="171" t="n">
        <f aca="false">BK17</f>
        <v>270000</v>
      </c>
      <c r="BL18" s="172" t="n">
        <f aca="false">BL17</f>
        <v>157</v>
      </c>
      <c r="BM18" s="171" t="n">
        <f aca="false">BM17</f>
        <v>300000</v>
      </c>
      <c r="BN18" s="172" t="n">
        <f aca="false">BN17</f>
        <v>157</v>
      </c>
      <c r="BP18" s="47" t="n">
        <f aca="false">BP14+1</f>
        <v>2002</v>
      </c>
      <c r="BQ18" s="48" t="n">
        <f aca="false">BQ14</f>
        <v>1</v>
      </c>
      <c r="BR18" s="49" t="n">
        <f aca="false">BR17</f>
        <v>12000</v>
      </c>
      <c r="BS18" s="50" t="n">
        <f aca="false">BS17</f>
        <v>35</v>
      </c>
      <c r="BT18" s="49" t="n">
        <f aca="false">BT17</f>
        <v>24000</v>
      </c>
      <c r="BU18" s="50" t="n">
        <f aca="false">BU17</f>
        <v>35</v>
      </c>
      <c r="BV18" s="49" t="n">
        <f aca="false">BV17</f>
        <v>36000</v>
      </c>
      <c r="BW18" s="50" t="n">
        <f aca="false">BW17</f>
        <v>35</v>
      </c>
      <c r="BX18" s="49" t="n">
        <f aca="false">BX17</f>
        <v>48000</v>
      </c>
      <c r="BY18" s="50" t="n">
        <f aca="false">BY17</f>
        <v>35</v>
      </c>
      <c r="BZ18" s="49" t="n">
        <f aca="false">BZ17</f>
        <v>72000</v>
      </c>
      <c r="CA18" s="50" t="n">
        <f aca="false">CA17</f>
        <v>35</v>
      </c>
      <c r="CB18" s="49" t="n">
        <f aca="false">CB17</f>
        <v>96000</v>
      </c>
      <c r="CC18" s="50" t="n">
        <f aca="false">CC17</f>
        <v>35</v>
      </c>
      <c r="CD18" s="49" t="n">
        <f aca="false">CD17</f>
        <v>120000</v>
      </c>
      <c r="CE18" s="50" t="n">
        <f aca="false">CE17</f>
        <v>35</v>
      </c>
      <c r="CF18" s="169" t="n">
        <f aca="false">CF17</f>
        <v>144000</v>
      </c>
      <c r="CG18" s="170" t="n">
        <f aca="false">CG17</f>
        <v>35</v>
      </c>
      <c r="CI18" s="47" t="n">
        <f aca="false">CI14+1</f>
        <v>2013</v>
      </c>
      <c r="CJ18" s="48" t="n">
        <f aca="false">CJ14</f>
        <v>2</v>
      </c>
      <c r="CK18" s="49"/>
      <c r="CL18" s="50"/>
      <c r="CM18" s="49" t="n">
        <f aca="false">CM17</f>
        <v>24000</v>
      </c>
      <c r="CN18" s="50" t="n">
        <f aca="false">CN17</f>
        <v>157</v>
      </c>
      <c r="CO18" s="49" t="n">
        <f aca="false">CO17</f>
        <v>36000</v>
      </c>
      <c r="CP18" s="50" t="n">
        <f aca="false">CP17</f>
        <v>157</v>
      </c>
      <c r="CQ18" s="49" t="n">
        <f aca="false">CQ17</f>
        <v>48000</v>
      </c>
      <c r="CR18" s="50" t="n">
        <f aca="false">CR17</f>
        <v>157</v>
      </c>
      <c r="CS18" s="49" t="n">
        <f aca="false">CS17</f>
        <v>72000</v>
      </c>
      <c r="CT18" s="50" t="n">
        <f aca="false">CT17</f>
        <v>157</v>
      </c>
      <c r="CU18" s="49" t="n">
        <f aca="false">CU17</f>
        <v>96000</v>
      </c>
      <c r="CV18" s="50" t="n">
        <f aca="false">CV17</f>
        <v>157</v>
      </c>
      <c r="CW18" s="49" t="n">
        <f aca="false">CW17</f>
        <v>120000</v>
      </c>
      <c r="CX18" s="50" t="n">
        <f aca="false">CX17</f>
        <v>157</v>
      </c>
      <c r="CY18" s="169" t="n">
        <f aca="false">CY17</f>
        <v>144000</v>
      </c>
      <c r="CZ18" s="170" t="n">
        <f aca="false">CZ17</f>
        <v>157</v>
      </c>
      <c r="DA18" s="169" t="n">
        <f aca="false">DA17</f>
        <v>200000</v>
      </c>
      <c r="DB18" s="170" t="n">
        <f aca="false">DB17</f>
        <v>157</v>
      </c>
      <c r="DC18" s="169" t="n">
        <f aca="false">DC17</f>
        <v>235000</v>
      </c>
      <c r="DD18" s="170" t="n">
        <f aca="false">DD17</f>
        <v>157</v>
      </c>
      <c r="DE18" s="169" t="n">
        <f aca="false">DE17</f>
        <v>270000</v>
      </c>
      <c r="DF18" s="170" t="n">
        <f aca="false">DF17</f>
        <v>157</v>
      </c>
      <c r="DG18" s="169" t="n">
        <f aca="false">DG17</f>
        <v>300000</v>
      </c>
      <c r="DH18" s="170" t="n">
        <f aca="false">DH17</f>
        <v>157</v>
      </c>
      <c r="DI18" s="0" t="n">
        <f aca="false">DW18/12</f>
        <v>24985.3894014577</v>
      </c>
      <c r="DJ18" s="155"/>
      <c r="DK18" s="155"/>
      <c r="DM18" s="54" t="n">
        <v>2002</v>
      </c>
      <c r="DN18" s="55" t="n">
        <v>1</v>
      </c>
      <c r="DO18" s="49" t="n">
        <f aca="false">BR18*100/FI713</f>
        <v>49970.7788029154</v>
      </c>
      <c r="DP18" s="50" t="n">
        <f aca="false">BS18*100/FJ713</f>
        <v>294.034331134788</v>
      </c>
      <c r="DQ18" s="49" t="n">
        <f aca="false">BT18*100/FI713</f>
        <v>99941.5576058308</v>
      </c>
      <c r="DR18" s="50" t="n">
        <f aca="false">BU18*100/FJ713</f>
        <v>294.034331134788</v>
      </c>
      <c r="DS18" s="49" t="n">
        <f aca="false">BV18*100/FI713</f>
        <v>149912.336408746</v>
      </c>
      <c r="DT18" s="50" t="n">
        <f aca="false">BW18*100/FJ713</f>
        <v>294.034331134788</v>
      </c>
      <c r="DU18" s="49" t="n">
        <f aca="false">BX18*100/FI713</f>
        <v>199883.115211662</v>
      </c>
      <c r="DV18" s="50" t="n">
        <f aca="false">BY18*100/FJ713</f>
        <v>294.034331134788</v>
      </c>
      <c r="DW18" s="49" t="n">
        <f aca="false">BZ18*100/FI713</f>
        <v>299824.672817492</v>
      </c>
      <c r="DX18" s="50" t="n">
        <f aca="false">CA18*100/FJ713</f>
        <v>294.034331134788</v>
      </c>
      <c r="DY18" s="49" t="n">
        <f aca="false">CB18*100/FI713</f>
        <v>399766.230423323</v>
      </c>
      <c r="DZ18" s="50" t="n">
        <f aca="false">CC18*100/FJ713</f>
        <v>294.034331134788</v>
      </c>
      <c r="EA18" s="49" t="n">
        <f aca="false">CD18*100/FI713</f>
        <v>499707.788029154</v>
      </c>
      <c r="EB18" s="50" t="n">
        <f aca="false">CE18*100/FJ713</f>
        <v>294.034331134788</v>
      </c>
      <c r="EC18" s="78" t="n">
        <f aca="false">CF18*100/FI713</f>
        <v>599649.345634985</v>
      </c>
      <c r="ED18" s="79" t="n">
        <f aca="false">CG18*100/FJ713</f>
        <v>294.034331134788</v>
      </c>
      <c r="EE18" s="177"/>
      <c r="EF18" s="0" t="n">
        <f aca="false">EF19+1</f>
        <v>1008</v>
      </c>
      <c r="EG18" s="54" t="n">
        <v>2013</v>
      </c>
      <c r="EH18" s="55" t="n">
        <v>2</v>
      </c>
      <c r="EI18" s="49" t="n">
        <f aca="false">CM18*100/FI848</f>
        <v>31480.0096566777</v>
      </c>
      <c r="EJ18" s="50" t="n">
        <f aca="false">CN18*100/FJ848</f>
        <v>234.345002536783</v>
      </c>
      <c r="EK18" s="49" t="n">
        <f aca="false">CO18*100/FI848</f>
        <v>47220.0144850166</v>
      </c>
      <c r="EL18" s="50" t="n">
        <f aca="false">CP18*100/FJ848</f>
        <v>234.345002536783</v>
      </c>
      <c r="EM18" s="49" t="n">
        <f aca="false">CQ18*100/FI848</f>
        <v>62960.0193133554</v>
      </c>
      <c r="EN18" s="50" t="n">
        <f aca="false">CR18*100/FJ848</f>
        <v>234.345002536783</v>
      </c>
      <c r="EO18" s="49" t="n">
        <f aca="false">CS18*100/FI848</f>
        <v>94440.0289700331</v>
      </c>
      <c r="EP18" s="50" t="n">
        <f aca="false">CT18*100/FJ848</f>
        <v>234.345002536783</v>
      </c>
      <c r="EQ18" s="49" t="n">
        <f aca="false">CU18*100/FI848</f>
        <v>125920.038626711</v>
      </c>
      <c r="ER18" s="50" t="n">
        <f aca="false">CV18*100/FJ848</f>
        <v>234.345002536783</v>
      </c>
      <c r="ES18" s="49" t="n">
        <f aca="false">CW18*100/FI848</f>
        <v>157400.048283389</v>
      </c>
      <c r="ET18" s="50" t="n">
        <f aca="false">CX18*100/FJ848</f>
        <v>234.345002536783</v>
      </c>
      <c r="EU18" s="49" t="n">
        <f aca="false">CY18*100/FI848</f>
        <v>188880.057940066</v>
      </c>
      <c r="EV18" s="50" t="n">
        <f aca="false">CZ18*100/FJ848</f>
        <v>234.345002536783</v>
      </c>
      <c r="EW18" s="78" t="n">
        <f aca="false">DA18*100/FI848</f>
        <v>262333.413805648</v>
      </c>
      <c r="EX18" s="79" t="n">
        <f aca="false">DB18*100/FJ848</f>
        <v>234.345002536783</v>
      </c>
      <c r="EY18" s="49" t="n">
        <f aca="false">DC18*100/FI848</f>
        <v>308241.761221636</v>
      </c>
      <c r="EZ18" s="50" t="n">
        <f aca="false">DD18*100/FJ848</f>
        <v>234.345002536783</v>
      </c>
      <c r="FA18" s="49" t="n">
        <f aca="false">DE18*100/FI848</f>
        <v>354150.108637624</v>
      </c>
      <c r="FB18" s="50" t="n">
        <f aca="false">DF18*100/FJ848</f>
        <v>234.345002536783</v>
      </c>
      <c r="FC18" s="49" t="n">
        <f aca="false">DG18*100/FI848</f>
        <v>393500.120708471</v>
      </c>
      <c r="FD18" s="50" t="n">
        <f aca="false">DH18*100/FJ848</f>
        <v>234.345002536783</v>
      </c>
      <c r="FE18" s="177"/>
      <c r="FG18" s="167" t="n">
        <f aca="false">Movilidad!FV16</f>
        <v>1944</v>
      </c>
      <c r="FH18" s="167" t="n">
        <f aca="false">Movilidad!FW16</f>
        <v>9.54585714992717E-013</v>
      </c>
      <c r="FI18" s="167" t="n">
        <f aca="false">Movilidad!FX16</f>
        <v>4.66097894178609E-013</v>
      </c>
      <c r="FJ18" s="35" t="n">
        <f aca="false">Movilidad!FY16</f>
        <v>0</v>
      </c>
    </row>
    <row r="19" customFormat="false" ht="26.5" hidden="false" customHeight="false" outlineLevel="0" collapsed="false">
      <c r="B19" s="182" t="s">
        <v>293</v>
      </c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W19" s="54" t="n">
        <f aca="false">W15+1</f>
        <v>2002</v>
      </c>
      <c r="X19" s="55" t="n">
        <f aca="false">X15</f>
        <v>2</v>
      </c>
      <c r="Y19" s="49" t="n">
        <f aca="false">Y18</f>
        <v>12000</v>
      </c>
      <c r="Z19" s="50" t="n">
        <f aca="false">Z18</f>
        <v>35</v>
      </c>
      <c r="AA19" s="49" t="n">
        <f aca="false">AA18</f>
        <v>24000</v>
      </c>
      <c r="AB19" s="50" t="n">
        <f aca="false">AB18</f>
        <v>35</v>
      </c>
      <c r="AC19" s="49" t="n">
        <f aca="false">AC18</f>
        <v>36000</v>
      </c>
      <c r="AD19" s="50" t="n">
        <f aca="false">AD18</f>
        <v>35</v>
      </c>
      <c r="AE19" s="49" t="n">
        <f aca="false">AE18</f>
        <v>48000</v>
      </c>
      <c r="AF19" s="50" t="n">
        <f aca="false">AF18</f>
        <v>35</v>
      </c>
      <c r="AG19" s="49" t="n">
        <f aca="false">AG18</f>
        <v>72000</v>
      </c>
      <c r="AH19" s="50" t="n">
        <f aca="false">AH18</f>
        <v>35</v>
      </c>
      <c r="AI19" s="49" t="n">
        <f aca="false">AI18</f>
        <v>96000</v>
      </c>
      <c r="AJ19" s="50" t="n">
        <f aca="false">AJ18</f>
        <v>35</v>
      </c>
      <c r="AK19" s="49" t="n">
        <f aca="false">AK18</f>
        <v>120000</v>
      </c>
      <c r="AL19" s="50" t="n">
        <f aca="false">AL18</f>
        <v>35</v>
      </c>
      <c r="AM19" s="169" t="n">
        <f aca="false">AM18</f>
        <v>144000</v>
      </c>
      <c r="AN19" s="170" t="n">
        <f aca="false">AN18</f>
        <v>35</v>
      </c>
      <c r="AO19" s="157" t="s">
        <v>294</v>
      </c>
      <c r="AQ19" s="54" t="n">
        <f aca="false">AQ15+1</f>
        <v>2013</v>
      </c>
      <c r="AR19" s="55" t="n">
        <f aca="false">AR15</f>
        <v>3</v>
      </c>
      <c r="AS19" s="49" t="n">
        <f aca="false">AS18</f>
        <v>24000</v>
      </c>
      <c r="AT19" s="50" t="n">
        <f aca="false">AT18</f>
        <v>157</v>
      </c>
      <c r="AU19" s="49" t="n">
        <f aca="false">AU18</f>
        <v>36000</v>
      </c>
      <c r="AV19" s="50" t="n">
        <f aca="false">AV18</f>
        <v>157</v>
      </c>
      <c r="AW19" s="49" t="n">
        <f aca="false">AW18</f>
        <v>48000</v>
      </c>
      <c r="AX19" s="50" t="n">
        <f aca="false">AX18</f>
        <v>157</v>
      </c>
      <c r="AY19" s="49" t="n">
        <f aca="false">AY18</f>
        <v>72000</v>
      </c>
      <c r="AZ19" s="50" t="n">
        <f aca="false">AZ18</f>
        <v>157</v>
      </c>
      <c r="BA19" s="49" t="n">
        <f aca="false">BA18</f>
        <v>96000</v>
      </c>
      <c r="BB19" s="50" t="n">
        <f aca="false">BB18</f>
        <v>157</v>
      </c>
      <c r="BC19" s="49" t="n">
        <f aca="false">BC18</f>
        <v>120000</v>
      </c>
      <c r="BD19" s="50" t="n">
        <f aca="false">BD18</f>
        <v>157</v>
      </c>
      <c r="BE19" s="171" t="n">
        <f aca="false">BE18</f>
        <v>144000</v>
      </c>
      <c r="BF19" s="172" t="n">
        <f aca="false">BF18</f>
        <v>157</v>
      </c>
      <c r="BG19" s="171" t="n">
        <f aca="false">BG18</f>
        <v>200000</v>
      </c>
      <c r="BH19" s="172" t="n">
        <f aca="false">BH18</f>
        <v>157</v>
      </c>
      <c r="BI19" s="171" t="n">
        <f aca="false">BI18</f>
        <v>235000</v>
      </c>
      <c r="BJ19" s="172" t="n">
        <f aca="false">BJ18</f>
        <v>157</v>
      </c>
      <c r="BK19" s="171" t="n">
        <f aca="false">BK18</f>
        <v>270000</v>
      </c>
      <c r="BL19" s="172" t="n">
        <f aca="false">BL18</f>
        <v>157</v>
      </c>
      <c r="BM19" s="171" t="n">
        <f aca="false">BM18</f>
        <v>300000</v>
      </c>
      <c r="BN19" s="172" t="n">
        <f aca="false">BN18</f>
        <v>157</v>
      </c>
      <c r="BP19" s="54" t="n">
        <f aca="false">BP15+1</f>
        <v>2002</v>
      </c>
      <c r="BQ19" s="55" t="n">
        <f aca="false">BQ15</f>
        <v>2</v>
      </c>
      <c r="BR19" s="49" t="n">
        <f aca="false">BR18</f>
        <v>12000</v>
      </c>
      <c r="BS19" s="50" t="n">
        <f aca="false">BS18</f>
        <v>35</v>
      </c>
      <c r="BT19" s="49" t="n">
        <f aca="false">BT18</f>
        <v>24000</v>
      </c>
      <c r="BU19" s="50" t="n">
        <f aca="false">BU18</f>
        <v>35</v>
      </c>
      <c r="BV19" s="49" t="n">
        <f aca="false">BV18</f>
        <v>36000</v>
      </c>
      <c r="BW19" s="50" t="n">
        <f aca="false">BW18</f>
        <v>35</v>
      </c>
      <c r="BX19" s="49" t="n">
        <f aca="false">BX18</f>
        <v>48000</v>
      </c>
      <c r="BY19" s="50" t="n">
        <f aca="false">BY18</f>
        <v>35</v>
      </c>
      <c r="BZ19" s="49" t="n">
        <f aca="false">BZ18</f>
        <v>72000</v>
      </c>
      <c r="CA19" s="50" t="n">
        <f aca="false">CA18</f>
        <v>35</v>
      </c>
      <c r="CB19" s="49" t="n">
        <f aca="false">CB18</f>
        <v>96000</v>
      </c>
      <c r="CC19" s="50" t="n">
        <f aca="false">CC18</f>
        <v>35</v>
      </c>
      <c r="CD19" s="49" t="n">
        <f aca="false">CD18</f>
        <v>120000</v>
      </c>
      <c r="CE19" s="50" t="n">
        <f aca="false">CE18</f>
        <v>35</v>
      </c>
      <c r="CF19" s="169" t="n">
        <f aca="false">CF18</f>
        <v>144000</v>
      </c>
      <c r="CG19" s="170" t="n">
        <f aca="false">CG18</f>
        <v>35</v>
      </c>
      <c r="CI19" s="54" t="n">
        <f aca="false">CI15+1</f>
        <v>2013</v>
      </c>
      <c r="CJ19" s="55" t="n">
        <f aca="false">CJ15</f>
        <v>3</v>
      </c>
      <c r="CK19" s="49"/>
      <c r="CL19" s="50"/>
      <c r="CM19" s="49" t="n">
        <f aca="false">CM18</f>
        <v>24000</v>
      </c>
      <c r="CN19" s="50" t="n">
        <f aca="false">CN18</f>
        <v>157</v>
      </c>
      <c r="CO19" s="49" t="n">
        <f aca="false">CO18</f>
        <v>36000</v>
      </c>
      <c r="CP19" s="50" t="n">
        <f aca="false">CP18</f>
        <v>157</v>
      </c>
      <c r="CQ19" s="49" t="n">
        <f aca="false">CQ18</f>
        <v>48000</v>
      </c>
      <c r="CR19" s="50" t="n">
        <f aca="false">CR18</f>
        <v>157</v>
      </c>
      <c r="CS19" s="49" t="n">
        <f aca="false">CS18</f>
        <v>72000</v>
      </c>
      <c r="CT19" s="50" t="n">
        <f aca="false">CT18</f>
        <v>157</v>
      </c>
      <c r="CU19" s="49" t="n">
        <f aca="false">CU18</f>
        <v>96000</v>
      </c>
      <c r="CV19" s="50" t="n">
        <f aca="false">CV18</f>
        <v>157</v>
      </c>
      <c r="CW19" s="49" t="n">
        <f aca="false">CW18</f>
        <v>120000</v>
      </c>
      <c r="CX19" s="50" t="n">
        <f aca="false">CX18</f>
        <v>157</v>
      </c>
      <c r="CY19" s="169" t="n">
        <f aca="false">CY18</f>
        <v>144000</v>
      </c>
      <c r="CZ19" s="170" t="n">
        <f aca="false">CZ18</f>
        <v>157</v>
      </c>
      <c r="DA19" s="169" t="n">
        <f aca="false">DA18</f>
        <v>200000</v>
      </c>
      <c r="DB19" s="170" t="n">
        <f aca="false">DB18</f>
        <v>157</v>
      </c>
      <c r="DC19" s="169" t="n">
        <f aca="false">DC18</f>
        <v>235000</v>
      </c>
      <c r="DD19" s="170" t="n">
        <f aca="false">DD18</f>
        <v>157</v>
      </c>
      <c r="DE19" s="169" t="n">
        <f aca="false">DE18</f>
        <v>270000</v>
      </c>
      <c r="DF19" s="170" t="n">
        <f aca="false">DF18</f>
        <v>157</v>
      </c>
      <c r="DG19" s="169" t="n">
        <f aca="false">DG18</f>
        <v>300000</v>
      </c>
      <c r="DH19" s="170" t="n">
        <f aca="false">DH18</f>
        <v>157</v>
      </c>
      <c r="DI19" s="0" t="n">
        <f aca="false">DW19/12</f>
        <v>20933.2250510786</v>
      </c>
      <c r="DJ19" s="155"/>
      <c r="DK19" s="155"/>
      <c r="DM19" s="47" t="n">
        <v>2002</v>
      </c>
      <c r="DN19" s="48" t="n">
        <v>2</v>
      </c>
      <c r="DO19" s="49" t="n">
        <f aca="false">BR19*100/FI716</f>
        <v>41866.4501021571</v>
      </c>
      <c r="DP19" s="50" t="n">
        <f aca="false">BS19*100/FJ716</f>
        <v>294.034331134788</v>
      </c>
      <c r="DQ19" s="49" t="n">
        <f aca="false">BT19*100/FI716</f>
        <v>83732.9002043143</v>
      </c>
      <c r="DR19" s="50" t="n">
        <f aca="false">BU19*100/FJ716</f>
        <v>294.034331134788</v>
      </c>
      <c r="DS19" s="49" t="n">
        <f aca="false">BV19*100/FI716</f>
        <v>125599.350306471</v>
      </c>
      <c r="DT19" s="50" t="n">
        <f aca="false">BW19*100/FJ716</f>
        <v>294.034331134788</v>
      </c>
      <c r="DU19" s="49" t="n">
        <f aca="false">BX19*100/FI716</f>
        <v>167465.800408629</v>
      </c>
      <c r="DV19" s="50" t="n">
        <f aca="false">BY19*100/FJ716</f>
        <v>294.034331134788</v>
      </c>
      <c r="DW19" s="49" t="n">
        <f aca="false">BZ19*100/FI716</f>
        <v>251198.700612943</v>
      </c>
      <c r="DX19" s="50" t="n">
        <f aca="false">CA19*100/FJ716</f>
        <v>294.034331134788</v>
      </c>
      <c r="DY19" s="49" t="n">
        <f aca="false">CB19*100/FI716</f>
        <v>334931.600817257</v>
      </c>
      <c r="DZ19" s="50" t="n">
        <f aca="false">CC19*100/FJ716</f>
        <v>294.034331134788</v>
      </c>
      <c r="EA19" s="49" t="n">
        <f aca="false">CD19*100/FI716</f>
        <v>418664.501021571</v>
      </c>
      <c r="EB19" s="50" t="n">
        <f aca="false">CE19*100/FJ716</f>
        <v>294.034331134788</v>
      </c>
      <c r="EC19" s="78" t="n">
        <f aca="false">CF19*100/FI716</f>
        <v>502397.401225886</v>
      </c>
      <c r="ED19" s="79" t="n">
        <f aca="false">CG19*100/FJ716</f>
        <v>294.034331134788</v>
      </c>
      <c r="EE19" s="174"/>
      <c r="EF19" s="0" t="n">
        <f aca="false">EF20+1</f>
        <v>1007</v>
      </c>
      <c r="EG19" s="47" t="n">
        <v>2013</v>
      </c>
      <c r="EH19" s="48" t="n">
        <v>3</v>
      </c>
      <c r="EI19" s="49" t="n">
        <f aca="false">CM19*100/FI851</f>
        <v>30676.4570167488</v>
      </c>
      <c r="EJ19" s="50" t="n">
        <f aca="false">CN19*100/FJ851</f>
        <v>234.345002536783</v>
      </c>
      <c r="EK19" s="49" t="n">
        <f aca="false">CO19*100/FI851</f>
        <v>46014.6855251232</v>
      </c>
      <c r="EL19" s="50" t="n">
        <f aca="false">CP19*100/FJ851</f>
        <v>234.345002536783</v>
      </c>
      <c r="EM19" s="49" t="n">
        <f aca="false">CQ19*100/FI851</f>
        <v>61352.9140334976</v>
      </c>
      <c r="EN19" s="50" t="n">
        <f aca="false">CR19*100/FJ851</f>
        <v>234.345002536783</v>
      </c>
      <c r="EO19" s="49" t="n">
        <f aca="false">CS19*100/FI851</f>
        <v>92029.3710502463</v>
      </c>
      <c r="EP19" s="50" t="n">
        <f aca="false">CT19*100/FJ851</f>
        <v>234.345002536783</v>
      </c>
      <c r="EQ19" s="49" t="n">
        <f aca="false">CU19*100/FI851</f>
        <v>122705.828066995</v>
      </c>
      <c r="ER19" s="50" t="n">
        <f aca="false">CV19*100/FJ851</f>
        <v>234.345002536783</v>
      </c>
      <c r="ES19" s="49" t="n">
        <f aca="false">CW19*100/FI851</f>
        <v>153382.285083744</v>
      </c>
      <c r="ET19" s="50" t="n">
        <f aca="false">CX19*100/FJ851</f>
        <v>234.345002536783</v>
      </c>
      <c r="EU19" s="49" t="n">
        <f aca="false">CY19*100/FI851</f>
        <v>184058.742100493</v>
      </c>
      <c r="EV19" s="50" t="n">
        <f aca="false">CZ19*100/FJ851</f>
        <v>234.345002536783</v>
      </c>
      <c r="EW19" s="78" t="n">
        <f aca="false">DA19*100/FI851</f>
        <v>255637.14180624</v>
      </c>
      <c r="EX19" s="79" t="n">
        <f aca="false">DB19*100/FJ851</f>
        <v>234.345002536783</v>
      </c>
      <c r="EY19" s="49" t="n">
        <f aca="false">DC19*100/FI851</f>
        <v>300373.641622332</v>
      </c>
      <c r="EZ19" s="50" t="n">
        <f aca="false">DD19*100/FJ851</f>
        <v>234.345002536783</v>
      </c>
      <c r="FA19" s="49" t="n">
        <f aca="false">DE19*100/FI851</f>
        <v>345110.141438424</v>
      </c>
      <c r="FB19" s="50" t="n">
        <f aca="false">DF19*100/FJ851</f>
        <v>234.345002536783</v>
      </c>
      <c r="FC19" s="49" t="n">
        <f aca="false">DG19*100/FI851</f>
        <v>383455.71270936</v>
      </c>
      <c r="FD19" s="50" t="n">
        <f aca="false">DH19*100/FJ851</f>
        <v>234.345002536783</v>
      </c>
      <c r="FE19" s="174"/>
      <c r="FG19" s="167" t="n">
        <f aca="false">Movilidad!FV17</f>
        <v>1944</v>
      </c>
      <c r="FH19" s="167" t="n">
        <f aca="false">Movilidad!FW17</f>
        <v>9.43849980616046E-013</v>
      </c>
      <c r="FI19" s="167" t="n">
        <f aca="false">Movilidad!FX17</f>
        <v>4.60855930982601E-013</v>
      </c>
      <c r="FJ19" s="35" t="n">
        <f aca="false">Movilidad!FY17</f>
        <v>0</v>
      </c>
    </row>
    <row r="20" customFormat="false" ht="32.75" hidden="false" customHeight="true" outlineLevel="0" collapsed="false">
      <c r="A20" s="120"/>
      <c r="B20" s="152" t="s">
        <v>232</v>
      </c>
      <c r="C20" s="152" t="s">
        <v>233</v>
      </c>
      <c r="D20" s="152" t="s">
        <v>234</v>
      </c>
      <c r="E20" s="153" t="s">
        <v>295</v>
      </c>
      <c r="F20" s="153" t="s">
        <v>235</v>
      </c>
      <c r="G20" s="153" t="s">
        <v>236</v>
      </c>
      <c r="H20" s="153" t="s">
        <v>296</v>
      </c>
      <c r="I20" s="153" t="s">
        <v>237</v>
      </c>
      <c r="J20" s="153"/>
      <c r="K20" s="153" t="s">
        <v>238</v>
      </c>
      <c r="L20" s="153" t="s">
        <v>297</v>
      </c>
      <c r="W20" s="47" t="n">
        <f aca="false">W16+1</f>
        <v>2002</v>
      </c>
      <c r="X20" s="48" t="n">
        <f aca="false">X16</f>
        <v>3</v>
      </c>
      <c r="Y20" s="49" t="n">
        <f aca="false">Y19</f>
        <v>12000</v>
      </c>
      <c r="Z20" s="50" t="n">
        <f aca="false">Z19</f>
        <v>35</v>
      </c>
      <c r="AA20" s="49" t="n">
        <f aca="false">AA19</f>
        <v>24000</v>
      </c>
      <c r="AB20" s="50" t="n">
        <f aca="false">AB19</f>
        <v>35</v>
      </c>
      <c r="AC20" s="49" t="n">
        <f aca="false">AC19</f>
        <v>36000</v>
      </c>
      <c r="AD20" s="50" t="n">
        <f aca="false">AD19</f>
        <v>35</v>
      </c>
      <c r="AE20" s="49" t="n">
        <f aca="false">AE19</f>
        <v>48000</v>
      </c>
      <c r="AF20" s="50" t="n">
        <f aca="false">AF19</f>
        <v>35</v>
      </c>
      <c r="AG20" s="49" t="n">
        <f aca="false">AG19</f>
        <v>72000</v>
      </c>
      <c r="AH20" s="50" t="n">
        <f aca="false">AH19</f>
        <v>35</v>
      </c>
      <c r="AI20" s="49" t="n">
        <f aca="false">AI19</f>
        <v>96000</v>
      </c>
      <c r="AJ20" s="50" t="n">
        <f aca="false">AJ19</f>
        <v>35</v>
      </c>
      <c r="AK20" s="49" t="n">
        <f aca="false">AK19</f>
        <v>120000</v>
      </c>
      <c r="AL20" s="50" t="n">
        <f aca="false">AL19</f>
        <v>35</v>
      </c>
      <c r="AM20" s="169" t="n">
        <f aca="false">AM19</f>
        <v>144000</v>
      </c>
      <c r="AN20" s="170" t="n">
        <f aca="false">AN19</f>
        <v>35</v>
      </c>
      <c r="AO20" s="157" t="s">
        <v>298</v>
      </c>
      <c r="AQ20" s="47" t="n">
        <f aca="false">AQ16+1</f>
        <v>2013</v>
      </c>
      <c r="AR20" s="48" t="n">
        <f aca="false">AR16</f>
        <v>4</v>
      </c>
      <c r="AS20" s="49" t="n">
        <v>48000</v>
      </c>
      <c r="AT20" s="50" t="n">
        <f aca="false">AT19</f>
        <v>157</v>
      </c>
      <c r="AU20" s="49" t="n">
        <v>72000</v>
      </c>
      <c r="AV20" s="50" t="n">
        <f aca="false">AV19</f>
        <v>157</v>
      </c>
      <c r="AW20" s="49" t="n">
        <v>96000</v>
      </c>
      <c r="AX20" s="50" t="n">
        <f aca="false">AX19</f>
        <v>157</v>
      </c>
      <c r="AY20" s="49" t="n">
        <v>144000</v>
      </c>
      <c r="AZ20" s="50" t="n">
        <f aca="false">AZ19</f>
        <v>157</v>
      </c>
      <c r="BA20" s="49" t="n">
        <v>192000</v>
      </c>
      <c r="BB20" s="50" t="n">
        <f aca="false">BB19</f>
        <v>157</v>
      </c>
      <c r="BC20" s="49" t="n">
        <v>240000</v>
      </c>
      <c r="BD20" s="50" t="n">
        <f aca="false">BD19</f>
        <v>157</v>
      </c>
      <c r="BE20" s="171" t="n">
        <v>288000</v>
      </c>
      <c r="BF20" s="172" t="n">
        <f aca="false">BF19</f>
        <v>157</v>
      </c>
      <c r="BG20" s="171" t="n">
        <v>400000</v>
      </c>
      <c r="BH20" s="172" t="n">
        <f aca="false">BH19</f>
        <v>157</v>
      </c>
      <c r="BI20" s="171" t="n">
        <v>470000</v>
      </c>
      <c r="BJ20" s="172" t="n">
        <f aca="false">BJ19</f>
        <v>157</v>
      </c>
      <c r="BK20" s="171" t="n">
        <v>540000</v>
      </c>
      <c r="BL20" s="172" t="n">
        <f aca="false">BL19</f>
        <v>157</v>
      </c>
      <c r="BM20" s="171" t="n">
        <f aca="false">BM19</f>
        <v>300000</v>
      </c>
      <c r="BN20" s="172" t="n">
        <f aca="false">BN19</f>
        <v>157</v>
      </c>
      <c r="BP20" s="47" t="n">
        <f aca="false">BP16+1</f>
        <v>2002</v>
      </c>
      <c r="BQ20" s="48" t="n">
        <f aca="false">BQ16</f>
        <v>3</v>
      </c>
      <c r="BR20" s="49" t="n">
        <f aca="false">BR19</f>
        <v>12000</v>
      </c>
      <c r="BS20" s="50" t="n">
        <f aca="false">BS19</f>
        <v>35</v>
      </c>
      <c r="BT20" s="49" t="n">
        <f aca="false">BT19</f>
        <v>24000</v>
      </c>
      <c r="BU20" s="50" t="n">
        <f aca="false">BU19</f>
        <v>35</v>
      </c>
      <c r="BV20" s="49" t="n">
        <f aca="false">BV19</f>
        <v>36000</v>
      </c>
      <c r="BW20" s="50" t="n">
        <f aca="false">BW19</f>
        <v>35</v>
      </c>
      <c r="BX20" s="49" t="n">
        <f aca="false">BX19</f>
        <v>48000</v>
      </c>
      <c r="BY20" s="50" t="n">
        <f aca="false">BY19</f>
        <v>35</v>
      </c>
      <c r="BZ20" s="49" t="n">
        <f aca="false">BZ19</f>
        <v>72000</v>
      </c>
      <c r="CA20" s="50" t="n">
        <f aca="false">CA19</f>
        <v>35</v>
      </c>
      <c r="CB20" s="49" t="n">
        <f aca="false">CB19</f>
        <v>96000</v>
      </c>
      <c r="CC20" s="50" t="n">
        <f aca="false">CC19</f>
        <v>35</v>
      </c>
      <c r="CD20" s="49" t="n">
        <f aca="false">CD19</f>
        <v>120000</v>
      </c>
      <c r="CE20" s="50" t="n">
        <f aca="false">CE19</f>
        <v>35</v>
      </c>
      <c r="CF20" s="169" t="n">
        <f aca="false">CF19</f>
        <v>144000</v>
      </c>
      <c r="CG20" s="170" t="n">
        <f aca="false">CG19</f>
        <v>35</v>
      </c>
      <c r="CI20" s="47" t="n">
        <f aca="false">CI16+1</f>
        <v>2013</v>
      </c>
      <c r="CJ20" s="48" t="n">
        <f aca="false">CJ16</f>
        <v>4</v>
      </c>
      <c r="CK20" s="49"/>
      <c r="CL20" s="50"/>
      <c r="CM20" s="49" t="n">
        <v>48000</v>
      </c>
      <c r="CN20" s="50" t="n">
        <f aca="false">CN19</f>
        <v>157</v>
      </c>
      <c r="CO20" s="49" t="n">
        <v>72000</v>
      </c>
      <c r="CP20" s="50" t="n">
        <f aca="false">CP19</f>
        <v>157</v>
      </c>
      <c r="CQ20" s="49" t="n">
        <v>96000</v>
      </c>
      <c r="CR20" s="50" t="n">
        <f aca="false">CR19</f>
        <v>157</v>
      </c>
      <c r="CS20" s="49" t="n">
        <v>144000</v>
      </c>
      <c r="CT20" s="50" t="n">
        <f aca="false">CT19</f>
        <v>157</v>
      </c>
      <c r="CU20" s="49" t="n">
        <v>192000</v>
      </c>
      <c r="CV20" s="50" t="n">
        <f aca="false">CV19</f>
        <v>157</v>
      </c>
      <c r="CW20" s="49" t="n">
        <v>240000</v>
      </c>
      <c r="CX20" s="50" t="n">
        <f aca="false">CX19</f>
        <v>157</v>
      </c>
      <c r="CY20" s="169" t="n">
        <v>288000</v>
      </c>
      <c r="CZ20" s="170" t="n">
        <f aca="false">CZ19</f>
        <v>157</v>
      </c>
      <c r="DA20" s="169" t="n">
        <v>400000</v>
      </c>
      <c r="DB20" s="170" t="n">
        <f aca="false">DB19</f>
        <v>157</v>
      </c>
      <c r="DC20" s="169" t="n">
        <v>470000</v>
      </c>
      <c r="DD20" s="170" t="n">
        <f aca="false">DD19</f>
        <v>157</v>
      </c>
      <c r="DE20" s="169" t="n">
        <v>540000</v>
      </c>
      <c r="DF20" s="170" t="n">
        <f aca="false">DF19</f>
        <v>157</v>
      </c>
      <c r="DG20" s="169" t="n">
        <f aca="false">DG19</f>
        <v>300000</v>
      </c>
      <c r="DH20" s="170" t="n">
        <f aca="false">DH19</f>
        <v>157</v>
      </c>
      <c r="DI20" s="0" t="n">
        <f aca="false">DW20/12</f>
        <v>19129.2693234889</v>
      </c>
      <c r="DJ20" s="155"/>
      <c r="DK20" s="155"/>
      <c r="DM20" s="54" t="n">
        <v>2002</v>
      </c>
      <c r="DN20" s="55" t="n">
        <v>3</v>
      </c>
      <c r="DO20" s="49" t="n">
        <f aca="false">BR20*100/FI719</f>
        <v>38258.5386469778</v>
      </c>
      <c r="DP20" s="50" t="n">
        <f aca="false">BS20*100/FJ719</f>
        <v>294.034331134788</v>
      </c>
      <c r="DQ20" s="49" t="n">
        <f aca="false">BT20*100/FI719</f>
        <v>76517.0772939555</v>
      </c>
      <c r="DR20" s="50" t="n">
        <f aca="false">BU20*100/FJ719</f>
        <v>294.034331134788</v>
      </c>
      <c r="DS20" s="49" t="n">
        <f aca="false">BV20*100/FI719</f>
        <v>114775.615940933</v>
      </c>
      <c r="DT20" s="50" t="n">
        <f aca="false">BW20*100/FJ719</f>
        <v>294.034331134788</v>
      </c>
      <c r="DU20" s="49" t="n">
        <f aca="false">BX20*100/FI719</f>
        <v>153034.154587911</v>
      </c>
      <c r="DV20" s="50" t="n">
        <f aca="false">BY20*100/FJ719</f>
        <v>294.034331134788</v>
      </c>
      <c r="DW20" s="49" t="n">
        <f aca="false">BZ20*100/FI719</f>
        <v>229551.231881867</v>
      </c>
      <c r="DX20" s="50" t="n">
        <f aca="false">CA20*100/FJ719</f>
        <v>294.034331134788</v>
      </c>
      <c r="DY20" s="49" t="n">
        <f aca="false">CB20*100/FI719</f>
        <v>306068.309175822</v>
      </c>
      <c r="DZ20" s="50" t="n">
        <f aca="false">CC20*100/FJ719</f>
        <v>294.034331134788</v>
      </c>
      <c r="EA20" s="49" t="n">
        <f aca="false">CD20*100/FI719</f>
        <v>382585.386469778</v>
      </c>
      <c r="EB20" s="50" t="n">
        <f aca="false">CE20*100/FJ719</f>
        <v>294.034331134788</v>
      </c>
      <c r="EC20" s="78" t="n">
        <f aca="false">CF20*100/FI719</f>
        <v>459102.463763733</v>
      </c>
      <c r="ED20" s="79" t="n">
        <f aca="false">CG20*100/FJ719</f>
        <v>294.034331134788</v>
      </c>
      <c r="EE20" s="177"/>
      <c r="EF20" s="0" t="n">
        <f aca="false">EF21+1</f>
        <v>1006</v>
      </c>
      <c r="EG20" s="54" t="n">
        <v>2013</v>
      </c>
      <c r="EH20" s="55" t="n">
        <v>4</v>
      </c>
      <c r="EI20" s="49" t="n">
        <f aca="false">CM20*100/FI854</f>
        <v>59756.7164037889</v>
      </c>
      <c r="EJ20" s="50" t="n">
        <f aca="false">CN20*100/FJ854</f>
        <v>204.832825976662</v>
      </c>
      <c r="EK20" s="49" t="n">
        <f aca="false">CO20*100/FI854</f>
        <v>89635.0746056834</v>
      </c>
      <c r="EL20" s="50" t="n">
        <f aca="false">CP20*100/FJ854</f>
        <v>204.832825976662</v>
      </c>
      <c r="EM20" s="49" t="n">
        <f aca="false">CQ20*100/FI854</f>
        <v>119513.432807578</v>
      </c>
      <c r="EN20" s="50" t="n">
        <f aca="false">CR20*100/FJ854</f>
        <v>204.832825976662</v>
      </c>
      <c r="EO20" s="49" t="n">
        <f aca="false">CS20*100/FI854</f>
        <v>179270.149211367</v>
      </c>
      <c r="EP20" s="50" t="n">
        <f aca="false">CT20*100/FJ854</f>
        <v>204.832825976662</v>
      </c>
      <c r="EQ20" s="49" t="n">
        <f aca="false">CU20*100/FI854</f>
        <v>239026.865615156</v>
      </c>
      <c r="ER20" s="50" t="n">
        <f aca="false">CV20*100/FJ854</f>
        <v>204.832825976662</v>
      </c>
      <c r="ES20" s="49" t="n">
        <f aca="false">CW20*100/FI854</f>
        <v>298783.582018944</v>
      </c>
      <c r="ET20" s="50" t="n">
        <f aca="false">CX20*100/FJ854</f>
        <v>204.832825976662</v>
      </c>
      <c r="EU20" s="49" t="n">
        <f aca="false">CY20*100/FI854</f>
        <v>358540.298422733</v>
      </c>
      <c r="EV20" s="50" t="n">
        <f aca="false">CZ20*100/FJ854</f>
        <v>204.832825976662</v>
      </c>
      <c r="EW20" s="78" t="n">
        <f aca="false">DA20*100/FI854</f>
        <v>497972.636698241</v>
      </c>
      <c r="EX20" s="79" t="n">
        <f aca="false">DB20*100/FJ854</f>
        <v>204.832825976662</v>
      </c>
      <c r="EY20" s="49" t="n">
        <f aca="false">DC20*100/FI854</f>
        <v>585117.848120433</v>
      </c>
      <c r="EZ20" s="50" t="n">
        <f aca="false">DD20*100/FJ854</f>
        <v>204.832825976662</v>
      </c>
      <c r="FA20" s="49" t="n">
        <f aca="false">DE20*100/FI854</f>
        <v>672263.059542625</v>
      </c>
      <c r="FB20" s="50" t="n">
        <f aca="false">DF20*100/FJ854</f>
        <v>204.832825976662</v>
      </c>
      <c r="FC20" s="49" t="n">
        <f aca="false">DG20*100/FI854</f>
        <v>373479.477523681</v>
      </c>
      <c r="FD20" s="50" t="n">
        <f aca="false">DH20*100/FJ854</f>
        <v>204.832825976662</v>
      </c>
      <c r="FE20" s="177"/>
      <c r="FG20" s="167" t="n">
        <f aca="false">Movilidad!FV18</f>
        <v>1944</v>
      </c>
      <c r="FH20" s="167" t="n">
        <f aca="false">Movilidad!FW18</f>
        <v>9.39973187646688E-013</v>
      </c>
      <c r="FI20" s="167" t="n">
        <f aca="false">Movilidad!FX18</f>
        <v>4.58962999828485E-013</v>
      </c>
      <c r="FJ20" s="35" t="n">
        <f aca="false">Movilidad!FY18</f>
        <v>0</v>
      </c>
    </row>
    <row r="21" customFormat="false" ht="59" hidden="false" customHeight="true" outlineLevel="0" collapsed="false">
      <c r="A21" s="83"/>
      <c r="B21" s="152"/>
      <c r="C21" s="152"/>
      <c r="D21" s="152"/>
      <c r="E21" s="153"/>
      <c r="F21" s="153"/>
      <c r="G21" s="153"/>
      <c r="H21" s="153"/>
      <c r="I21" s="183" t="s">
        <v>299</v>
      </c>
      <c r="J21" s="184" t="s">
        <v>300</v>
      </c>
      <c r="K21" s="153"/>
      <c r="L21" s="153"/>
      <c r="M21" s="183" t="s">
        <v>301</v>
      </c>
      <c r="N21" s="184" t="s">
        <v>300</v>
      </c>
      <c r="W21" s="54" t="n">
        <f aca="false">W17+1</f>
        <v>2002</v>
      </c>
      <c r="X21" s="55" t="n">
        <f aca="false">X17</f>
        <v>4</v>
      </c>
      <c r="Y21" s="49" t="n">
        <f aca="false">Y20</f>
        <v>12000</v>
      </c>
      <c r="Z21" s="50" t="n">
        <f aca="false">Z20</f>
        <v>35</v>
      </c>
      <c r="AA21" s="49" t="n">
        <f aca="false">AA20</f>
        <v>24000</v>
      </c>
      <c r="AB21" s="50" t="n">
        <f aca="false">AB20</f>
        <v>35</v>
      </c>
      <c r="AC21" s="49" t="n">
        <f aca="false">AC20</f>
        <v>36000</v>
      </c>
      <c r="AD21" s="50" t="n">
        <f aca="false">AD20</f>
        <v>35</v>
      </c>
      <c r="AE21" s="49" t="n">
        <f aca="false">AE20</f>
        <v>48000</v>
      </c>
      <c r="AF21" s="50" t="n">
        <f aca="false">AF20</f>
        <v>35</v>
      </c>
      <c r="AG21" s="49" t="n">
        <f aca="false">AG20</f>
        <v>72000</v>
      </c>
      <c r="AH21" s="50" t="n">
        <f aca="false">AH20</f>
        <v>35</v>
      </c>
      <c r="AI21" s="49" t="n">
        <f aca="false">AI20</f>
        <v>96000</v>
      </c>
      <c r="AJ21" s="50" t="n">
        <f aca="false">AJ20</f>
        <v>35</v>
      </c>
      <c r="AK21" s="49" t="n">
        <f aca="false">AK20</f>
        <v>120000</v>
      </c>
      <c r="AL21" s="50" t="n">
        <f aca="false">AL20</f>
        <v>35</v>
      </c>
      <c r="AM21" s="169" t="n">
        <f aca="false">AM20</f>
        <v>144000</v>
      </c>
      <c r="AN21" s="170" t="n">
        <f aca="false">AN20</f>
        <v>35</v>
      </c>
      <c r="AO21" s="157" t="s">
        <v>302</v>
      </c>
      <c r="AQ21" s="54" t="n">
        <f aca="false">AQ17+1</f>
        <v>2014</v>
      </c>
      <c r="AR21" s="55" t="n">
        <f aca="false">AR17</f>
        <v>1</v>
      </c>
      <c r="AS21" s="49" t="n">
        <f aca="false">AS20</f>
        <v>48000</v>
      </c>
      <c r="AT21" s="50" t="n">
        <f aca="false">AT20</f>
        <v>157</v>
      </c>
      <c r="AU21" s="49" t="n">
        <f aca="false">AU20</f>
        <v>72000</v>
      </c>
      <c r="AV21" s="50" t="n">
        <f aca="false">AV20</f>
        <v>157</v>
      </c>
      <c r="AW21" s="49" t="n">
        <f aca="false">AW20</f>
        <v>96000</v>
      </c>
      <c r="AX21" s="50" t="n">
        <f aca="false">AX20</f>
        <v>157</v>
      </c>
      <c r="AY21" s="49" t="n">
        <f aca="false">AY20</f>
        <v>144000</v>
      </c>
      <c r="AZ21" s="50" t="n">
        <f aca="false">AZ20</f>
        <v>157</v>
      </c>
      <c r="BA21" s="49" t="n">
        <f aca="false">BA20</f>
        <v>192000</v>
      </c>
      <c r="BB21" s="50" t="n">
        <f aca="false">BB20</f>
        <v>157</v>
      </c>
      <c r="BC21" s="49" t="n">
        <f aca="false">BC20</f>
        <v>240000</v>
      </c>
      <c r="BD21" s="50" t="n">
        <f aca="false">BD20</f>
        <v>157</v>
      </c>
      <c r="BE21" s="171" t="n">
        <f aca="false">BE20</f>
        <v>288000</v>
      </c>
      <c r="BF21" s="172" t="n">
        <f aca="false">BF20</f>
        <v>157</v>
      </c>
      <c r="BG21" s="171" t="n">
        <f aca="false">BG20</f>
        <v>400000</v>
      </c>
      <c r="BH21" s="172" t="n">
        <f aca="false">BH20</f>
        <v>157</v>
      </c>
      <c r="BI21" s="171" t="n">
        <f aca="false">BI20</f>
        <v>470000</v>
      </c>
      <c r="BJ21" s="172" t="n">
        <f aca="false">BJ20</f>
        <v>157</v>
      </c>
      <c r="BK21" s="171" t="n">
        <f aca="false">BK20</f>
        <v>540000</v>
      </c>
      <c r="BL21" s="172" t="n">
        <f aca="false">BL20</f>
        <v>157</v>
      </c>
      <c r="BM21" s="171" t="n">
        <v>600000</v>
      </c>
      <c r="BN21" s="172" t="n">
        <f aca="false">BN20</f>
        <v>157</v>
      </c>
      <c r="BP21" s="54" t="n">
        <f aca="false">BP17+1</f>
        <v>2002</v>
      </c>
      <c r="BQ21" s="55" t="n">
        <f aca="false">BQ17</f>
        <v>4</v>
      </c>
      <c r="BR21" s="49" t="n">
        <f aca="false">BR20</f>
        <v>12000</v>
      </c>
      <c r="BS21" s="50" t="n">
        <f aca="false">BS20</f>
        <v>35</v>
      </c>
      <c r="BT21" s="49" t="n">
        <f aca="false">BT20</f>
        <v>24000</v>
      </c>
      <c r="BU21" s="50" t="n">
        <f aca="false">BU20</f>
        <v>35</v>
      </c>
      <c r="BV21" s="49" t="n">
        <f aca="false">BV20</f>
        <v>36000</v>
      </c>
      <c r="BW21" s="50" t="n">
        <f aca="false">BW20</f>
        <v>35</v>
      </c>
      <c r="BX21" s="49" t="n">
        <f aca="false">BX20</f>
        <v>48000</v>
      </c>
      <c r="BY21" s="50" t="n">
        <f aca="false">BY20</f>
        <v>35</v>
      </c>
      <c r="BZ21" s="49" t="n">
        <f aca="false">BZ20</f>
        <v>72000</v>
      </c>
      <c r="CA21" s="50" t="n">
        <f aca="false">CA20</f>
        <v>35</v>
      </c>
      <c r="CB21" s="49" t="n">
        <f aca="false">CB20</f>
        <v>96000</v>
      </c>
      <c r="CC21" s="50" t="n">
        <f aca="false">CC20</f>
        <v>35</v>
      </c>
      <c r="CD21" s="49" t="n">
        <f aca="false">CD20</f>
        <v>120000</v>
      </c>
      <c r="CE21" s="50" t="n">
        <f aca="false">CE20</f>
        <v>35</v>
      </c>
      <c r="CF21" s="169" t="n">
        <f aca="false">CF20</f>
        <v>144000</v>
      </c>
      <c r="CG21" s="170" t="n">
        <f aca="false">CG20</f>
        <v>35</v>
      </c>
      <c r="CI21" s="54" t="n">
        <f aca="false">CI17+1</f>
        <v>2014</v>
      </c>
      <c r="CJ21" s="55" t="n">
        <f aca="false">CJ17</f>
        <v>1</v>
      </c>
      <c r="CK21" s="49"/>
      <c r="CL21" s="50"/>
      <c r="CM21" s="49" t="n">
        <f aca="false">CM20</f>
        <v>48000</v>
      </c>
      <c r="CN21" s="50" t="n">
        <f aca="false">CN20</f>
        <v>157</v>
      </c>
      <c r="CO21" s="49" t="n">
        <f aca="false">CO20</f>
        <v>72000</v>
      </c>
      <c r="CP21" s="50" t="n">
        <f aca="false">CP20</f>
        <v>157</v>
      </c>
      <c r="CQ21" s="49" t="n">
        <f aca="false">CQ20</f>
        <v>96000</v>
      </c>
      <c r="CR21" s="50" t="n">
        <f aca="false">CR20</f>
        <v>157</v>
      </c>
      <c r="CS21" s="49" t="n">
        <f aca="false">CS20</f>
        <v>144000</v>
      </c>
      <c r="CT21" s="50" t="n">
        <f aca="false">CT20</f>
        <v>157</v>
      </c>
      <c r="CU21" s="49" t="n">
        <f aca="false">CU20</f>
        <v>192000</v>
      </c>
      <c r="CV21" s="50" t="n">
        <f aca="false">CV20</f>
        <v>157</v>
      </c>
      <c r="CW21" s="49" t="n">
        <f aca="false">CW20</f>
        <v>240000</v>
      </c>
      <c r="CX21" s="50" t="n">
        <f aca="false">CX20</f>
        <v>157</v>
      </c>
      <c r="CY21" s="169" t="n">
        <f aca="false">CY20</f>
        <v>288000</v>
      </c>
      <c r="CZ21" s="170" t="n">
        <f aca="false">CZ20</f>
        <v>157</v>
      </c>
      <c r="DA21" s="169" t="n">
        <f aca="false">DA20</f>
        <v>400000</v>
      </c>
      <c r="DB21" s="170" t="n">
        <f aca="false">DB20</f>
        <v>157</v>
      </c>
      <c r="DC21" s="169" t="n">
        <f aca="false">DC20</f>
        <v>470000</v>
      </c>
      <c r="DD21" s="170" t="n">
        <f aca="false">DD20</f>
        <v>157</v>
      </c>
      <c r="DE21" s="169" t="n">
        <f aca="false">DE20</f>
        <v>540000</v>
      </c>
      <c r="DF21" s="170" t="n">
        <f aca="false">DF20</f>
        <v>157</v>
      </c>
      <c r="DG21" s="169" t="n">
        <v>600000</v>
      </c>
      <c r="DH21" s="170" t="n">
        <f aca="false">DH20</f>
        <v>157</v>
      </c>
      <c r="DI21" s="0" t="n">
        <f aca="false">DW21/12</f>
        <v>18737.7581114427</v>
      </c>
      <c r="DJ21" s="155"/>
      <c r="DK21" s="155"/>
      <c r="DM21" s="47" t="n">
        <v>2002</v>
      </c>
      <c r="DN21" s="48" t="n">
        <v>4</v>
      </c>
      <c r="DO21" s="49" t="n">
        <f aca="false">BR21*100/FI722</f>
        <v>37475.5162228854</v>
      </c>
      <c r="DP21" s="50" t="n">
        <f aca="false">BS21*100/FJ722</f>
        <v>294.034331134788</v>
      </c>
      <c r="DQ21" s="49" t="n">
        <f aca="false">BT21*100/FI722</f>
        <v>74951.0324457709</v>
      </c>
      <c r="DR21" s="50" t="n">
        <f aca="false">BU21*100/FJ722</f>
        <v>294.034331134788</v>
      </c>
      <c r="DS21" s="49" t="n">
        <f aca="false">BV21*100/FI722</f>
        <v>112426.548668656</v>
      </c>
      <c r="DT21" s="50" t="n">
        <f aca="false">BW21*100/FJ722</f>
        <v>294.034331134788</v>
      </c>
      <c r="DU21" s="49" t="n">
        <f aca="false">BX21*100/FI722</f>
        <v>149902.064891542</v>
      </c>
      <c r="DV21" s="50" t="n">
        <f aca="false">BY21*100/FJ722</f>
        <v>294.034331134788</v>
      </c>
      <c r="DW21" s="49" t="n">
        <f aca="false">BZ21*100/FI722</f>
        <v>224853.097337313</v>
      </c>
      <c r="DX21" s="50" t="n">
        <f aca="false">CA21*100/FJ722</f>
        <v>294.034331134788</v>
      </c>
      <c r="DY21" s="49" t="n">
        <f aca="false">CB21*100/FI722</f>
        <v>299804.129783084</v>
      </c>
      <c r="DZ21" s="50" t="n">
        <f aca="false">CC21*100/FJ722</f>
        <v>294.034331134788</v>
      </c>
      <c r="EA21" s="49" t="n">
        <f aca="false">CD21*100/FI722</f>
        <v>374755.162228854</v>
      </c>
      <c r="EB21" s="50" t="n">
        <f aca="false">CE21*100/FJ722</f>
        <v>294.034331134788</v>
      </c>
      <c r="EC21" s="78" t="n">
        <f aca="false">CF21*100/FI722</f>
        <v>449706.194674625</v>
      </c>
      <c r="ED21" s="79" t="n">
        <f aca="false">CG21*100/FJ722</f>
        <v>294.034331134788</v>
      </c>
      <c r="EE21" s="174"/>
      <c r="EF21" s="0" t="n">
        <f aca="false">EF22+1</f>
        <v>1005</v>
      </c>
      <c r="EG21" s="47" t="n">
        <v>2014</v>
      </c>
      <c r="EH21" s="48" t="n">
        <v>1</v>
      </c>
      <c r="EI21" s="49" t="n">
        <f aca="false">CM21*100/FI857</f>
        <v>54942.5317256755</v>
      </c>
      <c r="EJ21" s="50" t="n">
        <f aca="false">CN21*100/FJ857</f>
        <v>204.832825976662</v>
      </c>
      <c r="EK21" s="49" t="n">
        <f aca="false">CO21*100/FI857</f>
        <v>82413.7975885133</v>
      </c>
      <c r="EL21" s="50" t="n">
        <f aca="false">CP21*100/FJ857</f>
        <v>204.832825976662</v>
      </c>
      <c r="EM21" s="49" t="n">
        <f aca="false">CQ21*100/FI857</f>
        <v>109885.063451351</v>
      </c>
      <c r="EN21" s="50" t="n">
        <f aca="false">CR21*100/FJ857</f>
        <v>204.832825976662</v>
      </c>
      <c r="EO21" s="49" t="n">
        <f aca="false">CS21*100/FI857</f>
        <v>164827.595177027</v>
      </c>
      <c r="EP21" s="50" t="n">
        <f aca="false">CT21*100/FJ857</f>
        <v>204.832825976662</v>
      </c>
      <c r="EQ21" s="49" t="n">
        <f aca="false">CU21*100/FI857</f>
        <v>219770.126902702</v>
      </c>
      <c r="ER21" s="50" t="n">
        <f aca="false">CV21*100/FJ857</f>
        <v>204.832825976662</v>
      </c>
      <c r="ES21" s="49" t="n">
        <f aca="false">CW21*100/FI857</f>
        <v>274712.658628378</v>
      </c>
      <c r="ET21" s="50" t="n">
        <f aca="false">CX21*100/FJ857</f>
        <v>204.832825976662</v>
      </c>
      <c r="EU21" s="49" t="n">
        <f aca="false">CY21*100/FI857</f>
        <v>329655.190354053</v>
      </c>
      <c r="EV21" s="50" t="n">
        <f aca="false">CZ21*100/FJ857</f>
        <v>204.832825976662</v>
      </c>
      <c r="EW21" s="78" t="n">
        <f aca="false">DA21*100/FI857</f>
        <v>457854.431047296</v>
      </c>
      <c r="EX21" s="79" t="n">
        <f aca="false">DB21*100/FJ857</f>
        <v>204.832825976662</v>
      </c>
      <c r="EY21" s="49" t="n">
        <f aca="false">DC21*100/FI857</f>
        <v>537978.956480573</v>
      </c>
      <c r="EZ21" s="50" t="n">
        <f aca="false">DD21*100/FJ857</f>
        <v>204.832825976662</v>
      </c>
      <c r="FA21" s="49" t="n">
        <f aca="false">DE21*100/FI857</f>
        <v>618103.48191385</v>
      </c>
      <c r="FB21" s="50" t="n">
        <f aca="false">DF21*100/FJ857</f>
        <v>204.832825976662</v>
      </c>
      <c r="FC21" s="49" t="n">
        <f aca="false">DG21*100/FI857</f>
        <v>686781.646570944</v>
      </c>
      <c r="FD21" s="50" t="n">
        <f aca="false">DH21*100/FJ857</f>
        <v>204.832825976662</v>
      </c>
      <c r="FE21" s="174"/>
      <c r="FG21" s="175" t="n">
        <f aca="false">Movilidad!FV19</f>
        <v>1944</v>
      </c>
      <c r="FH21" s="175" t="n">
        <f aca="false">Movilidad!FW19</f>
        <v>9.57120541164989E-013</v>
      </c>
      <c r="FI21" s="175" t="n">
        <f aca="false">Movilidad!FX19</f>
        <v>4.67335579933224E-013</v>
      </c>
      <c r="FJ21" s="57" t="n">
        <f aca="false">Movilidad!FY19</f>
        <v>0</v>
      </c>
    </row>
    <row r="22" customFormat="false" ht="22.25" hidden="false" customHeight="true" outlineLevel="0" collapsed="false">
      <c r="B22" s="157" t="s">
        <v>29</v>
      </c>
      <c r="C22" s="157" t="s">
        <v>303</v>
      </c>
      <c r="D22" s="157" t="s">
        <v>304</v>
      </c>
      <c r="E22" s="157" t="s">
        <v>305</v>
      </c>
      <c r="F22" s="157" t="s">
        <v>265</v>
      </c>
      <c r="G22" s="157" t="s">
        <v>306</v>
      </c>
      <c r="H22" s="157" t="s">
        <v>307</v>
      </c>
      <c r="I22" s="185" t="s">
        <v>308</v>
      </c>
      <c r="J22" s="185"/>
      <c r="K22" s="157" t="s">
        <v>309</v>
      </c>
      <c r="L22" s="157" t="s">
        <v>310</v>
      </c>
      <c r="M22" s="168" t="s">
        <v>311</v>
      </c>
      <c r="N22" s="157" t="s">
        <v>311</v>
      </c>
      <c r="W22" s="47" t="n">
        <f aca="false">W18+1</f>
        <v>2003</v>
      </c>
      <c r="X22" s="48" t="n">
        <f aca="false">X18</f>
        <v>1</v>
      </c>
      <c r="Y22" s="49" t="n">
        <f aca="false">Y21</f>
        <v>12000</v>
      </c>
      <c r="Z22" s="50" t="n">
        <f aca="false">Z21</f>
        <v>35</v>
      </c>
      <c r="AA22" s="49" t="n">
        <f aca="false">AA21</f>
        <v>24000</v>
      </c>
      <c r="AB22" s="50" t="n">
        <f aca="false">AB21</f>
        <v>35</v>
      </c>
      <c r="AC22" s="49" t="n">
        <f aca="false">AC21</f>
        <v>36000</v>
      </c>
      <c r="AD22" s="50" t="n">
        <f aca="false">AD21</f>
        <v>35</v>
      </c>
      <c r="AE22" s="49" t="n">
        <f aca="false">AE21</f>
        <v>48000</v>
      </c>
      <c r="AF22" s="50" t="n">
        <f aca="false">AF21</f>
        <v>35</v>
      </c>
      <c r="AG22" s="49" t="n">
        <f aca="false">AG21</f>
        <v>72000</v>
      </c>
      <c r="AH22" s="50" t="n">
        <f aca="false">AH21</f>
        <v>35</v>
      </c>
      <c r="AI22" s="49" t="n">
        <f aca="false">AI21</f>
        <v>96000</v>
      </c>
      <c r="AJ22" s="50" t="n">
        <f aca="false">AJ21</f>
        <v>35</v>
      </c>
      <c r="AK22" s="49" t="n">
        <f aca="false">AK21</f>
        <v>120000</v>
      </c>
      <c r="AL22" s="50" t="n">
        <f aca="false">AL21</f>
        <v>35</v>
      </c>
      <c r="AM22" s="169" t="n">
        <f aca="false">AM21</f>
        <v>144000</v>
      </c>
      <c r="AN22" s="170" t="n">
        <f aca="false">AN21</f>
        <v>35</v>
      </c>
      <c r="AO22" s="157" t="s">
        <v>312</v>
      </c>
      <c r="AQ22" s="47" t="n">
        <f aca="false">AQ18+1</f>
        <v>2014</v>
      </c>
      <c r="AR22" s="48" t="n">
        <f aca="false">AR18</f>
        <v>2</v>
      </c>
      <c r="AS22" s="49" t="n">
        <f aca="false">AS21</f>
        <v>48000</v>
      </c>
      <c r="AT22" s="50" t="n">
        <f aca="false">AT21</f>
        <v>157</v>
      </c>
      <c r="AU22" s="49" t="n">
        <f aca="false">AU21</f>
        <v>72000</v>
      </c>
      <c r="AV22" s="50" t="n">
        <f aca="false">AV21</f>
        <v>157</v>
      </c>
      <c r="AW22" s="49" t="n">
        <f aca="false">AW21</f>
        <v>96000</v>
      </c>
      <c r="AX22" s="50" t="n">
        <f aca="false">AX21</f>
        <v>157</v>
      </c>
      <c r="AY22" s="49" t="n">
        <f aca="false">AY21</f>
        <v>144000</v>
      </c>
      <c r="AZ22" s="50" t="n">
        <f aca="false">AZ21</f>
        <v>157</v>
      </c>
      <c r="BA22" s="49" t="n">
        <f aca="false">BA21</f>
        <v>192000</v>
      </c>
      <c r="BB22" s="50" t="n">
        <f aca="false">BB21</f>
        <v>157</v>
      </c>
      <c r="BC22" s="49" t="n">
        <f aca="false">BC21</f>
        <v>240000</v>
      </c>
      <c r="BD22" s="50" t="n">
        <f aca="false">BD21</f>
        <v>157</v>
      </c>
      <c r="BE22" s="171" t="n">
        <f aca="false">BE21</f>
        <v>288000</v>
      </c>
      <c r="BF22" s="172" t="n">
        <f aca="false">BF21</f>
        <v>157</v>
      </c>
      <c r="BG22" s="171" t="n">
        <f aca="false">BG21</f>
        <v>400000</v>
      </c>
      <c r="BH22" s="172" t="n">
        <f aca="false">BH21</f>
        <v>157</v>
      </c>
      <c r="BI22" s="171" t="n">
        <f aca="false">BI21</f>
        <v>470000</v>
      </c>
      <c r="BJ22" s="172" t="n">
        <f aca="false">BJ21</f>
        <v>157</v>
      </c>
      <c r="BK22" s="171" t="n">
        <f aca="false">BK21</f>
        <v>540000</v>
      </c>
      <c r="BL22" s="172" t="n">
        <f aca="false">BL21</f>
        <v>157</v>
      </c>
      <c r="BM22" s="171" t="n">
        <f aca="false">BM21</f>
        <v>600000</v>
      </c>
      <c r="BN22" s="172" t="n">
        <f aca="false">BN21</f>
        <v>157</v>
      </c>
      <c r="BP22" s="47" t="n">
        <f aca="false">BP18+1</f>
        <v>2003</v>
      </c>
      <c r="BQ22" s="48" t="n">
        <f aca="false">BQ18</f>
        <v>1</v>
      </c>
      <c r="BR22" s="49" t="n">
        <f aca="false">BR21</f>
        <v>12000</v>
      </c>
      <c r="BS22" s="50" t="n">
        <f aca="false">BS21</f>
        <v>35</v>
      </c>
      <c r="BT22" s="49" t="n">
        <f aca="false">BT21</f>
        <v>24000</v>
      </c>
      <c r="BU22" s="50" t="n">
        <f aca="false">BU21</f>
        <v>35</v>
      </c>
      <c r="BV22" s="49" t="n">
        <f aca="false">BV21</f>
        <v>36000</v>
      </c>
      <c r="BW22" s="50" t="n">
        <f aca="false">BW21</f>
        <v>35</v>
      </c>
      <c r="BX22" s="49" t="n">
        <f aca="false">BX21</f>
        <v>48000</v>
      </c>
      <c r="BY22" s="50" t="n">
        <f aca="false">BY21</f>
        <v>35</v>
      </c>
      <c r="BZ22" s="49" t="n">
        <f aca="false">BZ21</f>
        <v>72000</v>
      </c>
      <c r="CA22" s="50" t="n">
        <f aca="false">CA21</f>
        <v>35</v>
      </c>
      <c r="CB22" s="49" t="n">
        <f aca="false">CB21</f>
        <v>96000</v>
      </c>
      <c r="CC22" s="50" t="n">
        <f aca="false">CC21</f>
        <v>35</v>
      </c>
      <c r="CD22" s="49" t="n">
        <f aca="false">CD21</f>
        <v>120000</v>
      </c>
      <c r="CE22" s="50" t="n">
        <f aca="false">CE21</f>
        <v>35</v>
      </c>
      <c r="CF22" s="169" t="n">
        <f aca="false">CF21</f>
        <v>144000</v>
      </c>
      <c r="CG22" s="170" t="n">
        <f aca="false">CG21</f>
        <v>35</v>
      </c>
      <c r="CI22" s="47" t="n">
        <f aca="false">CI18+1</f>
        <v>2014</v>
      </c>
      <c r="CJ22" s="48" t="n">
        <f aca="false">CJ18</f>
        <v>2</v>
      </c>
      <c r="CK22" s="49"/>
      <c r="CL22" s="50"/>
      <c r="CM22" s="49" t="n">
        <f aca="false">CM21</f>
        <v>48000</v>
      </c>
      <c r="CN22" s="50" t="n">
        <f aca="false">CN21</f>
        <v>157</v>
      </c>
      <c r="CO22" s="49" t="n">
        <f aca="false">CO21</f>
        <v>72000</v>
      </c>
      <c r="CP22" s="50" t="n">
        <f aca="false">CP21</f>
        <v>157</v>
      </c>
      <c r="CQ22" s="49" t="n">
        <f aca="false">CQ21</f>
        <v>96000</v>
      </c>
      <c r="CR22" s="50" t="n">
        <f aca="false">CR21</f>
        <v>157</v>
      </c>
      <c r="CS22" s="49" t="n">
        <f aca="false">CS21</f>
        <v>144000</v>
      </c>
      <c r="CT22" s="50" t="n">
        <f aca="false">CT21</f>
        <v>157</v>
      </c>
      <c r="CU22" s="49" t="n">
        <f aca="false">CU21</f>
        <v>192000</v>
      </c>
      <c r="CV22" s="50" t="n">
        <f aca="false">CV21</f>
        <v>157</v>
      </c>
      <c r="CW22" s="49" t="n">
        <f aca="false">CW21</f>
        <v>240000</v>
      </c>
      <c r="CX22" s="50" t="n">
        <f aca="false">CX21</f>
        <v>157</v>
      </c>
      <c r="CY22" s="169" t="n">
        <f aca="false">CY21</f>
        <v>288000</v>
      </c>
      <c r="CZ22" s="170" t="n">
        <f aca="false">CZ21</f>
        <v>157</v>
      </c>
      <c r="DA22" s="169" t="n">
        <f aca="false">DA21</f>
        <v>400000</v>
      </c>
      <c r="DB22" s="170" t="n">
        <f aca="false">DB21</f>
        <v>157</v>
      </c>
      <c r="DC22" s="169" t="n">
        <f aca="false">DC21</f>
        <v>470000</v>
      </c>
      <c r="DD22" s="170" t="n">
        <f aca="false">DD21</f>
        <v>157</v>
      </c>
      <c r="DE22" s="169" t="n">
        <f aca="false">DE21</f>
        <v>540000</v>
      </c>
      <c r="DF22" s="170" t="n">
        <f aca="false">DF21</f>
        <v>157</v>
      </c>
      <c r="DG22" s="169" t="n">
        <f aca="false">DG21</f>
        <v>600000</v>
      </c>
      <c r="DH22" s="170" t="n">
        <f aca="false">DH21</f>
        <v>157</v>
      </c>
      <c r="DI22" s="0" t="n">
        <f aca="false">DW22/12</f>
        <v>18355.3137576989</v>
      </c>
      <c r="DJ22" s="155"/>
      <c r="DK22" s="155"/>
      <c r="DM22" s="54" t="n">
        <v>2003</v>
      </c>
      <c r="DN22" s="55" t="n">
        <v>1</v>
      </c>
      <c r="DO22" s="49" t="n">
        <f aca="false">BR22*100/FI725</f>
        <v>36710.6275153978</v>
      </c>
      <c r="DP22" s="50" t="n">
        <f aca="false">BS22*100/FJ725</f>
        <v>294.034331134788</v>
      </c>
      <c r="DQ22" s="49" t="n">
        <f aca="false">BT22*100/FI725</f>
        <v>73421.2550307956</v>
      </c>
      <c r="DR22" s="50" t="n">
        <f aca="false">BU22*100/FJ725</f>
        <v>294.034331134788</v>
      </c>
      <c r="DS22" s="49" t="n">
        <f aca="false">BV22*100/FI725</f>
        <v>110131.882546193</v>
      </c>
      <c r="DT22" s="50" t="n">
        <f aca="false">BW22*100/FJ725</f>
        <v>294.034331134788</v>
      </c>
      <c r="DU22" s="49" t="n">
        <f aca="false">BX22*100/FI725</f>
        <v>146842.510061591</v>
      </c>
      <c r="DV22" s="50" t="n">
        <f aca="false">BY22*100/FJ725</f>
        <v>294.034331134788</v>
      </c>
      <c r="DW22" s="49" t="n">
        <f aca="false">BZ22*100/FI725</f>
        <v>220263.765092387</v>
      </c>
      <c r="DX22" s="50" t="n">
        <f aca="false">CA22*100/FJ725</f>
        <v>294.034331134788</v>
      </c>
      <c r="DY22" s="49" t="n">
        <f aca="false">CB22*100/FI725</f>
        <v>293685.020123183</v>
      </c>
      <c r="DZ22" s="50" t="n">
        <f aca="false">CC22*100/FJ725</f>
        <v>294.034331134788</v>
      </c>
      <c r="EA22" s="49" t="n">
        <f aca="false">CD22*100/FI725</f>
        <v>367106.275153978</v>
      </c>
      <c r="EB22" s="50" t="n">
        <f aca="false">CE22*100/FJ725</f>
        <v>294.034331134788</v>
      </c>
      <c r="EC22" s="78" t="n">
        <f aca="false">CF22*100/FI725</f>
        <v>440527.530184774</v>
      </c>
      <c r="ED22" s="79" t="n">
        <f aca="false">CG22*100/FJ725</f>
        <v>294.034331134788</v>
      </c>
      <c r="EE22" s="177"/>
      <c r="EF22" s="0" t="n">
        <f aca="false">EF23+1</f>
        <v>1004</v>
      </c>
      <c r="EG22" s="54" t="n">
        <v>2014</v>
      </c>
      <c r="EH22" s="55" t="n">
        <v>2</v>
      </c>
      <c r="EI22" s="49" t="n">
        <f aca="false">CM22*100/FI860</f>
        <v>51868.1981166897</v>
      </c>
      <c r="EJ22" s="50" t="n">
        <f aca="false">CN22*100/FJ860</f>
        <v>184.016319972941</v>
      </c>
      <c r="EK22" s="49" t="n">
        <f aca="false">CO22*100/FI860</f>
        <v>77802.2971750346</v>
      </c>
      <c r="EL22" s="50" t="n">
        <f aca="false">CP22*100/FJ860</f>
        <v>184.016319972941</v>
      </c>
      <c r="EM22" s="49" t="n">
        <f aca="false">CQ22*100/FI860</f>
        <v>103736.396233379</v>
      </c>
      <c r="EN22" s="50" t="n">
        <f aca="false">CR22*100/FJ860</f>
        <v>184.016319972941</v>
      </c>
      <c r="EO22" s="49" t="n">
        <f aca="false">CS22*100/FI860</f>
        <v>155604.594350069</v>
      </c>
      <c r="EP22" s="50" t="n">
        <f aca="false">CT22*100/FJ860</f>
        <v>184.016319972941</v>
      </c>
      <c r="EQ22" s="49" t="n">
        <f aca="false">CU22*100/FI860</f>
        <v>207472.792466759</v>
      </c>
      <c r="ER22" s="50" t="n">
        <f aca="false">CV22*100/FJ860</f>
        <v>184.016319972941</v>
      </c>
      <c r="ES22" s="49" t="n">
        <f aca="false">CW22*100/FI860</f>
        <v>259340.990583449</v>
      </c>
      <c r="ET22" s="50" t="n">
        <f aca="false">CX22*100/FJ860</f>
        <v>184.016319972941</v>
      </c>
      <c r="EU22" s="49" t="n">
        <f aca="false">CY22*100/FI860</f>
        <v>311209.188700138</v>
      </c>
      <c r="EV22" s="50" t="n">
        <f aca="false">CZ22*100/FJ860</f>
        <v>184.016319972941</v>
      </c>
      <c r="EW22" s="78" t="n">
        <f aca="false">DA22*100/FI860</f>
        <v>432234.984305748</v>
      </c>
      <c r="EX22" s="79" t="n">
        <f aca="false">DB22*100/FJ860</f>
        <v>184.016319972941</v>
      </c>
      <c r="EY22" s="49" t="n">
        <f aca="false">DC22*100/FI860</f>
        <v>507876.106559254</v>
      </c>
      <c r="EZ22" s="50" t="n">
        <f aca="false">DD22*100/FJ860</f>
        <v>184.016319972941</v>
      </c>
      <c r="FA22" s="49" t="n">
        <f aca="false">DE22*100/FI860</f>
        <v>583517.22881276</v>
      </c>
      <c r="FB22" s="50" t="n">
        <f aca="false">DF22*100/FJ860</f>
        <v>184.016319972941</v>
      </c>
      <c r="FC22" s="49" t="n">
        <f aca="false">DG22*100/FI860</f>
        <v>648352.476458622</v>
      </c>
      <c r="FD22" s="50" t="n">
        <f aca="false">DH22*100/FJ860</f>
        <v>184.016319972941</v>
      </c>
      <c r="FE22" s="177"/>
      <c r="FG22" s="178" t="n">
        <f aca="false">Movilidad!FV20</f>
        <v>1944</v>
      </c>
      <c r="FH22" s="178" t="n">
        <f aca="false">Movilidad!FW20</f>
        <v>9.56225896633602E-013</v>
      </c>
      <c r="FI22" s="178" t="n">
        <f aca="false">Movilidad!FX20</f>
        <v>0</v>
      </c>
      <c r="FJ22" s="12" t="n">
        <f aca="false">Movilidad!FY20</f>
        <v>0</v>
      </c>
    </row>
    <row r="23" customFormat="false" ht="22.25" hidden="false" customHeight="true" outlineLevel="0" collapsed="false">
      <c r="B23" s="157" t="s">
        <v>30</v>
      </c>
      <c r="C23" s="157" t="s">
        <v>313</v>
      </c>
      <c r="D23" s="157" t="s">
        <v>304</v>
      </c>
      <c r="E23" s="157" t="s">
        <v>305</v>
      </c>
      <c r="F23" s="157" t="s">
        <v>270</v>
      </c>
      <c r="G23" s="157" t="s">
        <v>314</v>
      </c>
      <c r="H23" s="157" t="s">
        <v>307</v>
      </c>
      <c r="I23" s="185" t="n">
        <v>75</v>
      </c>
      <c r="J23" s="185"/>
      <c r="K23" s="157" t="s">
        <v>309</v>
      </c>
      <c r="L23" s="157" t="s">
        <v>310</v>
      </c>
      <c r="M23" s="168" t="s">
        <v>315</v>
      </c>
      <c r="N23" s="157" t="s">
        <v>315</v>
      </c>
      <c r="P23" s="120" t="s">
        <v>316</v>
      </c>
      <c r="W23" s="54" t="n">
        <f aca="false">W19+1</f>
        <v>2003</v>
      </c>
      <c r="X23" s="55" t="n">
        <f aca="false">X19</f>
        <v>2</v>
      </c>
      <c r="Y23" s="49" t="n">
        <f aca="false">Y22</f>
        <v>12000</v>
      </c>
      <c r="Z23" s="50" t="n">
        <f aca="false">Z22</f>
        <v>35</v>
      </c>
      <c r="AA23" s="49" t="n">
        <f aca="false">AA22</f>
        <v>24000</v>
      </c>
      <c r="AB23" s="50" t="n">
        <f aca="false">AB22</f>
        <v>35</v>
      </c>
      <c r="AC23" s="49" t="n">
        <f aca="false">AC22</f>
        <v>36000</v>
      </c>
      <c r="AD23" s="50" t="n">
        <f aca="false">AD22</f>
        <v>35</v>
      </c>
      <c r="AE23" s="49" t="n">
        <f aca="false">AE22</f>
        <v>48000</v>
      </c>
      <c r="AF23" s="50" t="n">
        <f aca="false">AF22</f>
        <v>35</v>
      </c>
      <c r="AG23" s="49" t="n">
        <f aca="false">AG22</f>
        <v>72000</v>
      </c>
      <c r="AH23" s="50" t="n">
        <f aca="false">AH22</f>
        <v>35</v>
      </c>
      <c r="AI23" s="49" t="n">
        <f aca="false">AI22</f>
        <v>96000</v>
      </c>
      <c r="AJ23" s="50" t="n">
        <f aca="false">AJ22</f>
        <v>35</v>
      </c>
      <c r="AK23" s="49" t="n">
        <f aca="false">AK22</f>
        <v>120000</v>
      </c>
      <c r="AL23" s="50" t="n">
        <f aca="false">AL22</f>
        <v>35</v>
      </c>
      <c r="AM23" s="169" t="n">
        <f aca="false">AM22</f>
        <v>144000</v>
      </c>
      <c r="AN23" s="170" t="n">
        <f aca="false">AN22</f>
        <v>35</v>
      </c>
      <c r="AO23" s="157" t="s">
        <v>317</v>
      </c>
      <c r="AQ23" s="54" t="n">
        <f aca="false">AQ19+1</f>
        <v>2014</v>
      </c>
      <c r="AR23" s="55" t="n">
        <f aca="false">AR19</f>
        <v>3</v>
      </c>
      <c r="AS23" s="49" t="n">
        <f aca="false">AS22</f>
        <v>48000</v>
      </c>
      <c r="AT23" s="50" t="n">
        <f aca="false">AT22</f>
        <v>157</v>
      </c>
      <c r="AU23" s="49" t="n">
        <f aca="false">AU22</f>
        <v>72000</v>
      </c>
      <c r="AV23" s="50" t="n">
        <f aca="false">AV22</f>
        <v>157</v>
      </c>
      <c r="AW23" s="49" t="n">
        <f aca="false">AW22</f>
        <v>96000</v>
      </c>
      <c r="AX23" s="50" t="n">
        <f aca="false">AX22</f>
        <v>157</v>
      </c>
      <c r="AY23" s="49" t="n">
        <f aca="false">AY22</f>
        <v>144000</v>
      </c>
      <c r="AZ23" s="50" t="n">
        <f aca="false">AZ22</f>
        <v>157</v>
      </c>
      <c r="BA23" s="49" t="n">
        <f aca="false">BA22</f>
        <v>192000</v>
      </c>
      <c r="BB23" s="50" t="n">
        <f aca="false">BB22</f>
        <v>157</v>
      </c>
      <c r="BC23" s="49" t="n">
        <f aca="false">BC22</f>
        <v>240000</v>
      </c>
      <c r="BD23" s="50" t="n">
        <f aca="false">BD22</f>
        <v>157</v>
      </c>
      <c r="BE23" s="171" t="n">
        <f aca="false">BE22</f>
        <v>288000</v>
      </c>
      <c r="BF23" s="172" t="n">
        <f aca="false">BF22</f>
        <v>157</v>
      </c>
      <c r="BG23" s="171" t="n">
        <f aca="false">BG22</f>
        <v>400000</v>
      </c>
      <c r="BH23" s="172" t="n">
        <f aca="false">BH22</f>
        <v>157</v>
      </c>
      <c r="BI23" s="171" t="n">
        <f aca="false">BI22</f>
        <v>470000</v>
      </c>
      <c r="BJ23" s="172" t="n">
        <f aca="false">BJ22</f>
        <v>157</v>
      </c>
      <c r="BK23" s="171" t="n">
        <f aca="false">BK22</f>
        <v>540000</v>
      </c>
      <c r="BL23" s="172" t="n">
        <f aca="false">BL22</f>
        <v>157</v>
      </c>
      <c r="BM23" s="171" t="n">
        <f aca="false">BM22</f>
        <v>600000</v>
      </c>
      <c r="BN23" s="172" t="n">
        <f aca="false">BN22</f>
        <v>157</v>
      </c>
      <c r="BP23" s="54" t="n">
        <f aca="false">BP19+1</f>
        <v>2003</v>
      </c>
      <c r="BQ23" s="55" t="n">
        <f aca="false">BQ19</f>
        <v>2</v>
      </c>
      <c r="BR23" s="49" t="n">
        <f aca="false">BR22</f>
        <v>12000</v>
      </c>
      <c r="BS23" s="50" t="n">
        <f aca="false">BS22</f>
        <v>35</v>
      </c>
      <c r="BT23" s="49" t="n">
        <f aca="false">BT22</f>
        <v>24000</v>
      </c>
      <c r="BU23" s="50" t="n">
        <f aca="false">BU22</f>
        <v>35</v>
      </c>
      <c r="BV23" s="49" t="n">
        <f aca="false">BV22</f>
        <v>36000</v>
      </c>
      <c r="BW23" s="50" t="n">
        <f aca="false">BW22</f>
        <v>35</v>
      </c>
      <c r="BX23" s="49" t="n">
        <f aca="false">BX22</f>
        <v>48000</v>
      </c>
      <c r="BY23" s="50" t="n">
        <f aca="false">BY22</f>
        <v>35</v>
      </c>
      <c r="BZ23" s="49" t="n">
        <f aca="false">BZ22</f>
        <v>72000</v>
      </c>
      <c r="CA23" s="50" t="n">
        <f aca="false">CA22</f>
        <v>35</v>
      </c>
      <c r="CB23" s="49" t="n">
        <f aca="false">CB22</f>
        <v>96000</v>
      </c>
      <c r="CC23" s="50" t="n">
        <f aca="false">CC22</f>
        <v>35</v>
      </c>
      <c r="CD23" s="49" t="n">
        <f aca="false">CD22</f>
        <v>120000</v>
      </c>
      <c r="CE23" s="50" t="n">
        <f aca="false">CE22</f>
        <v>35</v>
      </c>
      <c r="CF23" s="169" t="n">
        <f aca="false">CF22</f>
        <v>144000</v>
      </c>
      <c r="CG23" s="170" t="n">
        <f aca="false">CG22</f>
        <v>35</v>
      </c>
      <c r="CI23" s="54" t="n">
        <f aca="false">CI19+1</f>
        <v>2014</v>
      </c>
      <c r="CJ23" s="55" t="n">
        <f aca="false">CJ19</f>
        <v>3</v>
      </c>
      <c r="CK23" s="49"/>
      <c r="CL23" s="50"/>
      <c r="CM23" s="49" t="n">
        <f aca="false">CM22</f>
        <v>48000</v>
      </c>
      <c r="CN23" s="50" t="n">
        <f aca="false">CN22</f>
        <v>157</v>
      </c>
      <c r="CO23" s="49" t="n">
        <f aca="false">CO22</f>
        <v>72000</v>
      </c>
      <c r="CP23" s="50" t="n">
        <f aca="false">CP22</f>
        <v>157</v>
      </c>
      <c r="CQ23" s="49" t="n">
        <f aca="false">CQ22</f>
        <v>96000</v>
      </c>
      <c r="CR23" s="50" t="n">
        <f aca="false">CR22</f>
        <v>157</v>
      </c>
      <c r="CS23" s="49" t="n">
        <f aca="false">CS22</f>
        <v>144000</v>
      </c>
      <c r="CT23" s="50" t="n">
        <f aca="false">CT22</f>
        <v>157</v>
      </c>
      <c r="CU23" s="49" t="n">
        <f aca="false">CU22</f>
        <v>192000</v>
      </c>
      <c r="CV23" s="50" t="n">
        <f aca="false">CV22</f>
        <v>157</v>
      </c>
      <c r="CW23" s="49" t="n">
        <f aca="false">CW22</f>
        <v>240000</v>
      </c>
      <c r="CX23" s="50" t="n">
        <f aca="false">CX22</f>
        <v>157</v>
      </c>
      <c r="CY23" s="169" t="n">
        <f aca="false">CY22</f>
        <v>288000</v>
      </c>
      <c r="CZ23" s="170" t="n">
        <f aca="false">CZ22</f>
        <v>157</v>
      </c>
      <c r="DA23" s="169" t="n">
        <f aca="false">DA22</f>
        <v>400000</v>
      </c>
      <c r="DB23" s="170" t="n">
        <f aca="false">DB22</f>
        <v>157</v>
      </c>
      <c r="DC23" s="169" t="n">
        <f aca="false">DC22</f>
        <v>470000</v>
      </c>
      <c r="DD23" s="170" t="n">
        <f aca="false">DD22</f>
        <v>157</v>
      </c>
      <c r="DE23" s="169" t="n">
        <f aca="false">DE22</f>
        <v>540000</v>
      </c>
      <c r="DF23" s="170" t="n">
        <f aca="false">DF22</f>
        <v>157</v>
      </c>
      <c r="DG23" s="169" t="n">
        <f aca="false">DG22</f>
        <v>600000</v>
      </c>
      <c r="DH23" s="170" t="n">
        <f aca="false">DH22</f>
        <v>157</v>
      </c>
      <c r="DI23" s="0" t="n">
        <f aca="false">DW23/12</f>
        <v>18308.9304629062</v>
      </c>
      <c r="DJ23" s="155"/>
      <c r="DK23" s="155"/>
      <c r="DM23" s="47" t="n">
        <v>2003</v>
      </c>
      <c r="DN23" s="48" t="n">
        <v>2</v>
      </c>
      <c r="DO23" s="49" t="n">
        <f aca="false">BR23*100/FI728</f>
        <v>36617.8609258124</v>
      </c>
      <c r="DP23" s="50" t="n">
        <f aca="false">BS23*100/FJ728</f>
        <v>294.034331134788</v>
      </c>
      <c r="DQ23" s="49" t="n">
        <f aca="false">BT23*100/FI728</f>
        <v>73235.7218516249</v>
      </c>
      <c r="DR23" s="50" t="n">
        <f aca="false">BU23*100/FJ728</f>
        <v>294.034331134788</v>
      </c>
      <c r="DS23" s="49" t="n">
        <f aca="false">BV23*100/FI728</f>
        <v>109853.582777437</v>
      </c>
      <c r="DT23" s="50" t="n">
        <f aca="false">BW23*100/FJ728</f>
        <v>294.034331134788</v>
      </c>
      <c r="DU23" s="49" t="n">
        <f aca="false">BX23*100/FI728</f>
        <v>146471.44370325</v>
      </c>
      <c r="DV23" s="50" t="n">
        <f aca="false">BY23*100/FJ728</f>
        <v>294.034331134788</v>
      </c>
      <c r="DW23" s="49" t="n">
        <f aca="false">BZ23*100/FI728</f>
        <v>219707.165554875</v>
      </c>
      <c r="DX23" s="50" t="n">
        <f aca="false">CA23*100/FJ728</f>
        <v>294.034331134788</v>
      </c>
      <c r="DY23" s="49" t="n">
        <f aca="false">CB23*100/FI728</f>
        <v>292942.887406499</v>
      </c>
      <c r="DZ23" s="50" t="n">
        <f aca="false">CC23*100/FJ728</f>
        <v>294.034331134788</v>
      </c>
      <c r="EA23" s="49" t="n">
        <f aca="false">CD23*100/FI728</f>
        <v>366178.609258124</v>
      </c>
      <c r="EB23" s="50" t="n">
        <f aca="false">CE23*100/FJ728</f>
        <v>294.034331134788</v>
      </c>
      <c r="EC23" s="78" t="n">
        <f aca="false">CF23*100/FI728</f>
        <v>439414.331109749</v>
      </c>
      <c r="ED23" s="79" t="n">
        <f aca="false">CG23*100/FJ728</f>
        <v>294.034331134788</v>
      </c>
      <c r="EE23" s="174"/>
      <c r="EF23" s="0" t="n">
        <f aca="false">EF24+1</f>
        <v>1003</v>
      </c>
      <c r="EG23" s="47" t="n">
        <v>2014</v>
      </c>
      <c r="EH23" s="48" t="n">
        <v>3</v>
      </c>
      <c r="EI23" s="49" t="n">
        <f aca="false">CM23*100/FI863</f>
        <v>49819.0841170179</v>
      </c>
      <c r="EJ23" s="50" t="n">
        <f aca="false">CN23*100/FJ863</f>
        <v>184.016319972941</v>
      </c>
      <c r="EK23" s="49" t="n">
        <f aca="false">CO23*100/FI863</f>
        <v>74728.6261755269</v>
      </c>
      <c r="EL23" s="50" t="n">
        <f aca="false">CP23*100/FJ863</f>
        <v>184.016319972941</v>
      </c>
      <c r="EM23" s="49" t="n">
        <f aca="false">CQ23*100/FI863</f>
        <v>99638.1682340359</v>
      </c>
      <c r="EN23" s="50" t="n">
        <f aca="false">CR23*100/FJ863</f>
        <v>184.016319972941</v>
      </c>
      <c r="EO23" s="49" t="n">
        <f aca="false">CS23*100/FI863</f>
        <v>149457.252351054</v>
      </c>
      <c r="EP23" s="50" t="n">
        <f aca="false">CT23*100/FJ863</f>
        <v>184.016319972941</v>
      </c>
      <c r="EQ23" s="49" t="n">
        <f aca="false">CU23*100/FI863</f>
        <v>199276.336468072</v>
      </c>
      <c r="ER23" s="50" t="n">
        <f aca="false">CV23*100/FJ863</f>
        <v>184.016319972941</v>
      </c>
      <c r="ES23" s="49" t="n">
        <f aca="false">CW23*100/FI863</f>
        <v>249095.42058509</v>
      </c>
      <c r="ET23" s="50" t="n">
        <f aca="false">CX23*100/FJ863</f>
        <v>184.016319972941</v>
      </c>
      <c r="EU23" s="49" t="n">
        <f aca="false">CY23*100/FI863</f>
        <v>298914.504702108</v>
      </c>
      <c r="EV23" s="50" t="n">
        <f aca="false">CZ23*100/FJ863</f>
        <v>184.016319972941</v>
      </c>
      <c r="EW23" s="78" t="n">
        <f aca="false">DA23*100/FI863</f>
        <v>415159.034308483</v>
      </c>
      <c r="EX23" s="79" t="n">
        <f aca="false">DB23*100/FJ863</f>
        <v>184.016319972941</v>
      </c>
      <c r="EY23" s="49" t="n">
        <f aca="false">DC23*100/FI863</f>
        <v>487811.865312467</v>
      </c>
      <c r="EZ23" s="50" t="n">
        <f aca="false">DD23*100/FJ863</f>
        <v>184.016319972941</v>
      </c>
      <c r="FA23" s="49" t="n">
        <f aca="false">DE23*100/FI863</f>
        <v>560464.696316452</v>
      </c>
      <c r="FB23" s="50" t="n">
        <f aca="false">DF23*100/FJ863</f>
        <v>184.016319972941</v>
      </c>
      <c r="FC23" s="49" t="n">
        <f aca="false">DG23*100/FI863</f>
        <v>622738.551462724</v>
      </c>
      <c r="FD23" s="50" t="n">
        <f aca="false">DH23*100/FJ863</f>
        <v>184.016319972941</v>
      </c>
      <c r="FE23" s="174"/>
      <c r="FG23" s="167" t="n">
        <f aca="false">Movilidad!FV21</f>
        <v>1944</v>
      </c>
      <c r="FH23" s="167" t="n">
        <f aca="false">Movilidad!FW21</f>
        <v>9.69794672026343E-013</v>
      </c>
      <c r="FI23" s="167" t="n">
        <f aca="false">Movilidad!FX21</f>
        <v>0</v>
      </c>
      <c r="FJ23" s="35" t="n">
        <f aca="false">Movilidad!FY21</f>
        <v>0</v>
      </c>
    </row>
    <row r="24" customFormat="false" ht="22.25" hidden="false" customHeight="true" outlineLevel="0" collapsed="false">
      <c r="B24" s="157" t="s">
        <v>31</v>
      </c>
      <c r="C24" s="157" t="s">
        <v>290</v>
      </c>
      <c r="D24" s="157" t="s">
        <v>304</v>
      </c>
      <c r="E24" s="157" t="s">
        <v>305</v>
      </c>
      <c r="F24" s="157" t="s">
        <v>273</v>
      </c>
      <c r="G24" s="157" t="s">
        <v>318</v>
      </c>
      <c r="H24" s="157" t="s">
        <v>319</v>
      </c>
      <c r="I24" s="168" t="n">
        <v>128</v>
      </c>
      <c r="J24" s="157" t="n">
        <v>118</v>
      </c>
      <c r="K24" s="157" t="s">
        <v>309</v>
      </c>
      <c r="L24" s="157" t="s">
        <v>310</v>
      </c>
      <c r="M24" s="168" t="s">
        <v>320</v>
      </c>
      <c r="N24" s="157" t="s">
        <v>321</v>
      </c>
      <c r="P24" s="186" t="n">
        <f aca="false">(I24+J24)/2</f>
        <v>123</v>
      </c>
      <c r="W24" s="47" t="n">
        <f aca="false">W20+1</f>
        <v>2003</v>
      </c>
      <c r="X24" s="48" t="n">
        <f aca="false">X20</f>
        <v>3</v>
      </c>
      <c r="Y24" s="49" t="n">
        <f aca="false">Y23</f>
        <v>12000</v>
      </c>
      <c r="Z24" s="50" t="n">
        <f aca="false">Z23</f>
        <v>35</v>
      </c>
      <c r="AA24" s="49" t="n">
        <f aca="false">AA23</f>
        <v>24000</v>
      </c>
      <c r="AB24" s="50" t="n">
        <f aca="false">AB23</f>
        <v>35</v>
      </c>
      <c r="AC24" s="49" t="n">
        <f aca="false">AC23</f>
        <v>36000</v>
      </c>
      <c r="AD24" s="50" t="n">
        <f aca="false">AD23</f>
        <v>35</v>
      </c>
      <c r="AE24" s="49" t="n">
        <f aca="false">AE23</f>
        <v>48000</v>
      </c>
      <c r="AF24" s="50" t="n">
        <f aca="false">AF23</f>
        <v>35</v>
      </c>
      <c r="AG24" s="49" t="n">
        <f aca="false">AG23</f>
        <v>72000</v>
      </c>
      <c r="AH24" s="50" t="n">
        <f aca="false">AH23</f>
        <v>35</v>
      </c>
      <c r="AI24" s="49" t="n">
        <f aca="false">AI23</f>
        <v>96000</v>
      </c>
      <c r="AJ24" s="50" t="n">
        <f aca="false">AJ23</f>
        <v>35</v>
      </c>
      <c r="AK24" s="49" t="n">
        <f aca="false">AK23</f>
        <v>120000</v>
      </c>
      <c r="AL24" s="50" t="n">
        <f aca="false">AL23</f>
        <v>35</v>
      </c>
      <c r="AM24" s="169" t="n">
        <f aca="false">AM23</f>
        <v>144000</v>
      </c>
      <c r="AN24" s="170" t="n">
        <f aca="false">AN23</f>
        <v>35</v>
      </c>
      <c r="AO24" s="157" t="s">
        <v>322</v>
      </c>
      <c r="AQ24" s="47" t="n">
        <f aca="false">AQ20+1</f>
        <v>2014</v>
      </c>
      <c r="AR24" s="48" t="n">
        <f aca="false">AR20</f>
        <v>4</v>
      </c>
      <c r="AS24" s="49" t="n">
        <f aca="false">AS23</f>
        <v>48000</v>
      </c>
      <c r="AT24" s="50" t="n">
        <f aca="false">AT23</f>
        <v>157</v>
      </c>
      <c r="AU24" s="49" t="n">
        <f aca="false">AU23</f>
        <v>72000</v>
      </c>
      <c r="AV24" s="50" t="n">
        <f aca="false">AV23</f>
        <v>157</v>
      </c>
      <c r="AW24" s="49" t="n">
        <f aca="false">AW23</f>
        <v>96000</v>
      </c>
      <c r="AX24" s="50" t="n">
        <f aca="false">AX23</f>
        <v>157</v>
      </c>
      <c r="AY24" s="49" t="n">
        <f aca="false">AY23</f>
        <v>144000</v>
      </c>
      <c r="AZ24" s="50" t="n">
        <f aca="false">AZ23</f>
        <v>157</v>
      </c>
      <c r="BA24" s="49" t="n">
        <f aca="false">BA23</f>
        <v>192000</v>
      </c>
      <c r="BB24" s="50" t="n">
        <f aca="false">BB23</f>
        <v>157</v>
      </c>
      <c r="BC24" s="49" t="n">
        <f aca="false">BC23</f>
        <v>240000</v>
      </c>
      <c r="BD24" s="50" t="n">
        <f aca="false">BD23</f>
        <v>157</v>
      </c>
      <c r="BE24" s="171" t="n">
        <f aca="false">BE23</f>
        <v>288000</v>
      </c>
      <c r="BF24" s="172" t="n">
        <f aca="false">BF23</f>
        <v>157</v>
      </c>
      <c r="BG24" s="171" t="n">
        <f aca="false">BG23</f>
        <v>400000</v>
      </c>
      <c r="BH24" s="172" t="n">
        <f aca="false">BH23</f>
        <v>157</v>
      </c>
      <c r="BI24" s="171" t="n">
        <f aca="false">BI23</f>
        <v>470000</v>
      </c>
      <c r="BJ24" s="172" t="n">
        <f aca="false">BJ23</f>
        <v>157</v>
      </c>
      <c r="BK24" s="171" t="n">
        <f aca="false">BK23</f>
        <v>540000</v>
      </c>
      <c r="BL24" s="172" t="n">
        <f aca="false">BL23</f>
        <v>157</v>
      </c>
      <c r="BM24" s="171" t="n">
        <f aca="false">BM23</f>
        <v>600000</v>
      </c>
      <c r="BN24" s="172" t="n">
        <f aca="false">BN23</f>
        <v>157</v>
      </c>
      <c r="BP24" s="47" t="n">
        <f aca="false">BP20+1</f>
        <v>2003</v>
      </c>
      <c r="BQ24" s="48" t="n">
        <f aca="false">BQ20</f>
        <v>3</v>
      </c>
      <c r="BR24" s="49" t="n">
        <f aca="false">BR23</f>
        <v>12000</v>
      </c>
      <c r="BS24" s="50" t="n">
        <f aca="false">BS23</f>
        <v>35</v>
      </c>
      <c r="BT24" s="49" t="n">
        <f aca="false">BT23</f>
        <v>24000</v>
      </c>
      <c r="BU24" s="50" t="n">
        <f aca="false">BU23</f>
        <v>35</v>
      </c>
      <c r="BV24" s="49" t="n">
        <f aca="false">BV23</f>
        <v>36000</v>
      </c>
      <c r="BW24" s="50" t="n">
        <f aca="false">BW23</f>
        <v>35</v>
      </c>
      <c r="BX24" s="49" t="n">
        <f aca="false">BX23</f>
        <v>48000</v>
      </c>
      <c r="BY24" s="50" t="n">
        <f aca="false">BY23</f>
        <v>35</v>
      </c>
      <c r="BZ24" s="49" t="n">
        <f aca="false">BZ23</f>
        <v>72000</v>
      </c>
      <c r="CA24" s="50" t="n">
        <f aca="false">CA23</f>
        <v>35</v>
      </c>
      <c r="CB24" s="49" t="n">
        <f aca="false">CB23</f>
        <v>96000</v>
      </c>
      <c r="CC24" s="50" t="n">
        <f aca="false">CC23</f>
        <v>35</v>
      </c>
      <c r="CD24" s="49" t="n">
        <f aca="false">CD23</f>
        <v>120000</v>
      </c>
      <c r="CE24" s="50" t="n">
        <f aca="false">CE23</f>
        <v>35</v>
      </c>
      <c r="CF24" s="169" t="n">
        <f aca="false">CF23</f>
        <v>144000</v>
      </c>
      <c r="CG24" s="170" t="n">
        <f aca="false">CG23</f>
        <v>35</v>
      </c>
      <c r="CI24" s="47" t="n">
        <f aca="false">CI20+1</f>
        <v>2014</v>
      </c>
      <c r="CJ24" s="48" t="n">
        <f aca="false">CJ20</f>
        <v>4</v>
      </c>
      <c r="CK24" s="49"/>
      <c r="CL24" s="50"/>
      <c r="CM24" s="49" t="n">
        <f aca="false">CM23</f>
        <v>48000</v>
      </c>
      <c r="CN24" s="50" t="n">
        <f aca="false">CN23</f>
        <v>157</v>
      </c>
      <c r="CO24" s="49" t="n">
        <f aca="false">CO23</f>
        <v>72000</v>
      </c>
      <c r="CP24" s="50" t="n">
        <f aca="false">CP23</f>
        <v>157</v>
      </c>
      <c r="CQ24" s="49" t="n">
        <f aca="false">CQ23</f>
        <v>96000</v>
      </c>
      <c r="CR24" s="50" t="n">
        <f aca="false">CR23</f>
        <v>157</v>
      </c>
      <c r="CS24" s="49" t="n">
        <f aca="false">CS23</f>
        <v>144000</v>
      </c>
      <c r="CT24" s="50" t="n">
        <f aca="false">CT23</f>
        <v>157</v>
      </c>
      <c r="CU24" s="49" t="n">
        <f aca="false">CU23</f>
        <v>192000</v>
      </c>
      <c r="CV24" s="50" t="n">
        <f aca="false">CV23</f>
        <v>157</v>
      </c>
      <c r="CW24" s="49" t="n">
        <f aca="false">CW23</f>
        <v>240000</v>
      </c>
      <c r="CX24" s="50" t="n">
        <f aca="false">CX23</f>
        <v>157</v>
      </c>
      <c r="CY24" s="169" t="n">
        <f aca="false">CY23</f>
        <v>288000</v>
      </c>
      <c r="CZ24" s="170" t="n">
        <f aca="false">CZ23</f>
        <v>157</v>
      </c>
      <c r="DA24" s="169" t="n">
        <f aca="false">DA23</f>
        <v>400000</v>
      </c>
      <c r="DB24" s="170" t="n">
        <f aca="false">DB23</f>
        <v>157</v>
      </c>
      <c r="DC24" s="169" t="n">
        <f aca="false">DC23</f>
        <v>470000</v>
      </c>
      <c r="DD24" s="170" t="n">
        <f aca="false">DD23</f>
        <v>157</v>
      </c>
      <c r="DE24" s="169" t="n">
        <f aca="false">DE23</f>
        <v>540000</v>
      </c>
      <c r="DF24" s="170" t="n">
        <f aca="false">DF23</f>
        <v>157</v>
      </c>
      <c r="DG24" s="169" t="n">
        <f aca="false">DG23</f>
        <v>600000</v>
      </c>
      <c r="DH24" s="170" t="n">
        <f aca="false">DH23</f>
        <v>157</v>
      </c>
      <c r="DI24" s="0" t="n">
        <f aca="false">DW24/12</f>
        <v>18239.1707167505</v>
      </c>
      <c r="DJ24" s="155"/>
      <c r="DK24" s="155"/>
      <c r="DM24" s="54" t="n">
        <v>2003</v>
      </c>
      <c r="DN24" s="55" t="n">
        <v>3</v>
      </c>
      <c r="DO24" s="49" t="n">
        <f aca="false">BR24*100/FI731</f>
        <v>36478.3414335009</v>
      </c>
      <c r="DP24" s="50" t="n">
        <f aca="false">BS24*100/FJ731</f>
        <v>294.034331134788</v>
      </c>
      <c r="DQ24" s="49" t="n">
        <f aca="false">BT24*100/FI731</f>
        <v>72956.6828670019</v>
      </c>
      <c r="DR24" s="50" t="n">
        <f aca="false">BU24*100/FJ731</f>
        <v>294.034331134788</v>
      </c>
      <c r="DS24" s="49" t="n">
        <f aca="false">BV24*100/FI731</f>
        <v>109435.024300503</v>
      </c>
      <c r="DT24" s="50" t="n">
        <f aca="false">BW24*100/FJ731</f>
        <v>294.034331134788</v>
      </c>
      <c r="DU24" s="49" t="n">
        <f aca="false">BX24*100/FI731</f>
        <v>145913.365734004</v>
      </c>
      <c r="DV24" s="50" t="n">
        <f aca="false">BY24*100/FJ731</f>
        <v>294.034331134788</v>
      </c>
      <c r="DW24" s="49" t="n">
        <f aca="false">BZ24*100/FI731</f>
        <v>218870.048601006</v>
      </c>
      <c r="DX24" s="50" t="n">
        <f aca="false">CA24*100/FJ731</f>
        <v>294.034331134788</v>
      </c>
      <c r="DY24" s="49" t="n">
        <f aca="false">CB24*100/FI731</f>
        <v>291826.731468007</v>
      </c>
      <c r="DZ24" s="50" t="n">
        <f aca="false">CC24*100/FJ731</f>
        <v>294.034331134788</v>
      </c>
      <c r="EA24" s="49" t="n">
        <f aca="false">CD24*100/FI731</f>
        <v>364783.414335009</v>
      </c>
      <c r="EB24" s="50" t="n">
        <f aca="false">CE24*100/FJ731</f>
        <v>294.034331134788</v>
      </c>
      <c r="EC24" s="78" t="n">
        <f aca="false">CF24*100/FI731</f>
        <v>437740.097202011</v>
      </c>
      <c r="ED24" s="79" t="n">
        <f aca="false">CG24*100/FJ731</f>
        <v>294.034331134788</v>
      </c>
      <c r="EE24" s="177"/>
      <c r="EF24" s="0" t="n">
        <f aca="false">EF25+1</f>
        <v>1002</v>
      </c>
      <c r="EG24" s="54" t="n">
        <v>2014</v>
      </c>
      <c r="EH24" s="55" t="n">
        <v>4</v>
      </c>
      <c r="EI24" s="49" t="n">
        <f aca="false">CM24*100/FI866</f>
        <v>48000</v>
      </c>
      <c r="EJ24" s="50" t="n">
        <f aca="false">CN24*100/FJ866</f>
        <v>157</v>
      </c>
      <c r="EK24" s="49" t="n">
        <f aca="false">CO24*100/FI866</f>
        <v>72000</v>
      </c>
      <c r="EL24" s="50" t="n">
        <f aca="false">CP24*100/FJ866</f>
        <v>157</v>
      </c>
      <c r="EM24" s="49" t="n">
        <f aca="false">CQ24*100/FI866</f>
        <v>96000</v>
      </c>
      <c r="EN24" s="50" t="n">
        <f aca="false">CR24*100/FJ866</f>
        <v>157</v>
      </c>
      <c r="EO24" s="49" t="n">
        <f aca="false">CS24*100/FI866</f>
        <v>144000</v>
      </c>
      <c r="EP24" s="50" t="n">
        <f aca="false">CT24*100/FJ866</f>
        <v>157</v>
      </c>
      <c r="EQ24" s="49" t="n">
        <f aca="false">CU24*100/FI866</f>
        <v>192000</v>
      </c>
      <c r="ER24" s="50" t="n">
        <f aca="false">CV24*100/FJ866</f>
        <v>157</v>
      </c>
      <c r="ES24" s="49" t="n">
        <f aca="false">CW24*100/FI866</f>
        <v>240000</v>
      </c>
      <c r="ET24" s="50" t="n">
        <f aca="false">CX24*100/FJ866</f>
        <v>157</v>
      </c>
      <c r="EU24" s="49" t="n">
        <f aca="false">CY24*100/FI866</f>
        <v>288000</v>
      </c>
      <c r="EV24" s="50" t="n">
        <f aca="false">CZ24*100/FJ866</f>
        <v>157</v>
      </c>
      <c r="EW24" s="78" t="n">
        <f aca="false">DA24*100/FI866</f>
        <v>400000</v>
      </c>
      <c r="EX24" s="79" t="n">
        <f aca="false">DB24*100/FJ866</f>
        <v>157</v>
      </c>
      <c r="EY24" s="49" t="n">
        <f aca="false">DC24*100/FI866</f>
        <v>470000</v>
      </c>
      <c r="EZ24" s="50" t="n">
        <f aca="false">DD24*100/FJ866</f>
        <v>157</v>
      </c>
      <c r="FA24" s="49" t="n">
        <f aca="false">DE24*100/FI866</f>
        <v>540000</v>
      </c>
      <c r="FB24" s="50" t="n">
        <f aca="false">DF24*100/FJ866</f>
        <v>157</v>
      </c>
      <c r="FC24" s="49" t="n">
        <f aca="false">DG24*100/FI866</f>
        <v>600000</v>
      </c>
      <c r="FD24" s="50" t="n">
        <f aca="false">DH24*100/FJ866</f>
        <v>157</v>
      </c>
      <c r="FE24" s="177"/>
      <c r="FG24" s="175" t="n">
        <f aca="false">Movilidad!FV22</f>
        <v>1944</v>
      </c>
      <c r="FH24" s="175" t="n">
        <f aca="false">Movilidad!FW22</f>
        <v>9.67856275541665E-013</v>
      </c>
      <c r="FI24" s="175" t="n">
        <f aca="false">Movilidad!FX22</f>
        <v>0</v>
      </c>
      <c r="FJ24" s="57" t="n">
        <f aca="false">Movilidad!FY22</f>
        <v>0</v>
      </c>
    </row>
    <row r="25" customFormat="false" ht="22.25" hidden="false" customHeight="true" outlineLevel="0" collapsed="false">
      <c r="B25" s="157" t="s">
        <v>32</v>
      </c>
      <c r="C25" s="157" t="s">
        <v>291</v>
      </c>
      <c r="D25" s="157" t="s">
        <v>304</v>
      </c>
      <c r="E25" s="157" t="s">
        <v>305</v>
      </c>
      <c r="F25" s="157" t="s">
        <v>277</v>
      </c>
      <c r="G25" s="157" t="s">
        <v>323</v>
      </c>
      <c r="H25" s="157" t="s">
        <v>319</v>
      </c>
      <c r="I25" s="168" t="n">
        <v>210</v>
      </c>
      <c r="J25" s="157" t="n">
        <v>194</v>
      </c>
      <c r="K25" s="157" t="s">
        <v>309</v>
      </c>
      <c r="L25" s="157" t="s">
        <v>310</v>
      </c>
      <c r="M25" s="168" t="s">
        <v>324</v>
      </c>
      <c r="N25" s="157" t="s">
        <v>325</v>
      </c>
      <c r="O25" s="180"/>
      <c r="P25" s="186" t="n">
        <f aca="false">(I25+J25)/2</f>
        <v>202</v>
      </c>
      <c r="Q25" s="180"/>
      <c r="R25" s="180"/>
      <c r="S25" s="180"/>
      <c r="T25" s="180"/>
      <c r="U25" s="180"/>
      <c r="V25" s="180"/>
      <c r="W25" s="54" t="n">
        <f aca="false">W21+1</f>
        <v>2003</v>
      </c>
      <c r="X25" s="55" t="n">
        <f aca="false">X21</f>
        <v>4</v>
      </c>
      <c r="Y25" s="49" t="n">
        <f aca="false">Y24</f>
        <v>12000</v>
      </c>
      <c r="Z25" s="50" t="n">
        <f aca="false">Z24</f>
        <v>35</v>
      </c>
      <c r="AA25" s="49" t="n">
        <f aca="false">AA24</f>
        <v>24000</v>
      </c>
      <c r="AB25" s="50" t="n">
        <f aca="false">AB24</f>
        <v>35</v>
      </c>
      <c r="AC25" s="49" t="n">
        <f aca="false">AC24</f>
        <v>36000</v>
      </c>
      <c r="AD25" s="50" t="n">
        <f aca="false">AD24</f>
        <v>35</v>
      </c>
      <c r="AE25" s="49" t="n">
        <f aca="false">AE24</f>
        <v>48000</v>
      </c>
      <c r="AF25" s="50" t="n">
        <f aca="false">AF24</f>
        <v>35</v>
      </c>
      <c r="AG25" s="49" t="n">
        <f aca="false">AG24</f>
        <v>72000</v>
      </c>
      <c r="AH25" s="50" t="n">
        <f aca="false">AH24</f>
        <v>35</v>
      </c>
      <c r="AI25" s="49" t="n">
        <f aca="false">AI24</f>
        <v>96000</v>
      </c>
      <c r="AJ25" s="50" t="n">
        <f aca="false">AJ24</f>
        <v>35</v>
      </c>
      <c r="AK25" s="49" t="n">
        <f aca="false">AK24</f>
        <v>120000</v>
      </c>
      <c r="AL25" s="50" t="n">
        <f aca="false">AL24</f>
        <v>35</v>
      </c>
      <c r="AM25" s="169" t="n">
        <f aca="false">AM24</f>
        <v>144000</v>
      </c>
      <c r="AN25" s="170" t="n">
        <f aca="false">AN24</f>
        <v>35</v>
      </c>
      <c r="AO25" s="157" t="s">
        <v>326</v>
      </c>
      <c r="AQ25" s="54" t="n">
        <f aca="false">AQ21+1</f>
        <v>2015</v>
      </c>
      <c r="AR25" s="55" t="n">
        <f aca="false">AR21</f>
        <v>1</v>
      </c>
      <c r="AS25" s="49" t="n">
        <f aca="false">AS24</f>
        <v>48000</v>
      </c>
      <c r="AT25" s="50" t="n">
        <f aca="false">AT24</f>
        <v>157</v>
      </c>
      <c r="AU25" s="49" t="n">
        <f aca="false">AU24</f>
        <v>72000</v>
      </c>
      <c r="AV25" s="50" t="n">
        <f aca="false">AV24</f>
        <v>157</v>
      </c>
      <c r="AW25" s="49" t="n">
        <f aca="false">AW24</f>
        <v>96000</v>
      </c>
      <c r="AX25" s="50" t="n">
        <f aca="false">AX24</f>
        <v>157</v>
      </c>
      <c r="AY25" s="49" t="n">
        <f aca="false">AY24</f>
        <v>144000</v>
      </c>
      <c r="AZ25" s="50" t="n">
        <f aca="false">AZ24</f>
        <v>157</v>
      </c>
      <c r="BA25" s="49" t="n">
        <f aca="false">BA24</f>
        <v>192000</v>
      </c>
      <c r="BB25" s="50" t="n">
        <f aca="false">BB24</f>
        <v>157</v>
      </c>
      <c r="BC25" s="49" t="n">
        <f aca="false">BC24</f>
        <v>240000</v>
      </c>
      <c r="BD25" s="50" t="n">
        <f aca="false">BD24</f>
        <v>157</v>
      </c>
      <c r="BE25" s="171" t="n">
        <f aca="false">BE24</f>
        <v>288000</v>
      </c>
      <c r="BF25" s="172" t="n">
        <f aca="false">BF24</f>
        <v>157</v>
      </c>
      <c r="BG25" s="171" t="n">
        <f aca="false">BG24</f>
        <v>400000</v>
      </c>
      <c r="BH25" s="172" t="n">
        <f aca="false">BH24</f>
        <v>157</v>
      </c>
      <c r="BI25" s="171" t="n">
        <f aca="false">BI24</f>
        <v>470000</v>
      </c>
      <c r="BJ25" s="172" t="n">
        <f aca="false">BJ24</f>
        <v>157</v>
      </c>
      <c r="BK25" s="171" t="n">
        <f aca="false">BK24</f>
        <v>540000</v>
      </c>
      <c r="BL25" s="172" t="n">
        <f aca="false">BL24</f>
        <v>157</v>
      </c>
      <c r="BM25" s="171" t="n">
        <f aca="false">BM24</f>
        <v>600000</v>
      </c>
      <c r="BN25" s="172" t="n">
        <f aca="false">BN24</f>
        <v>157</v>
      </c>
      <c r="BP25" s="54" t="n">
        <f aca="false">BP21+1</f>
        <v>2003</v>
      </c>
      <c r="BQ25" s="55" t="n">
        <f aca="false">BQ21</f>
        <v>4</v>
      </c>
      <c r="BR25" s="49" t="n">
        <f aca="false">BR24</f>
        <v>12000</v>
      </c>
      <c r="BS25" s="50" t="n">
        <f aca="false">BS24</f>
        <v>35</v>
      </c>
      <c r="BT25" s="49" t="n">
        <f aca="false">BT24</f>
        <v>24000</v>
      </c>
      <c r="BU25" s="50" t="n">
        <f aca="false">BU24</f>
        <v>35</v>
      </c>
      <c r="BV25" s="49" t="n">
        <f aca="false">BV24</f>
        <v>36000</v>
      </c>
      <c r="BW25" s="50" t="n">
        <f aca="false">BW24</f>
        <v>35</v>
      </c>
      <c r="BX25" s="49" t="n">
        <f aca="false">BX24</f>
        <v>48000</v>
      </c>
      <c r="BY25" s="50" t="n">
        <f aca="false">BY24</f>
        <v>35</v>
      </c>
      <c r="BZ25" s="49" t="n">
        <f aca="false">BZ24</f>
        <v>72000</v>
      </c>
      <c r="CA25" s="50" t="n">
        <f aca="false">CA24</f>
        <v>35</v>
      </c>
      <c r="CB25" s="49" t="n">
        <f aca="false">CB24</f>
        <v>96000</v>
      </c>
      <c r="CC25" s="50" t="n">
        <f aca="false">CC24</f>
        <v>35</v>
      </c>
      <c r="CD25" s="49" t="n">
        <f aca="false">CD24</f>
        <v>120000</v>
      </c>
      <c r="CE25" s="50" t="n">
        <f aca="false">CE24</f>
        <v>35</v>
      </c>
      <c r="CF25" s="169" t="n">
        <f aca="false">CF24</f>
        <v>144000</v>
      </c>
      <c r="CG25" s="170" t="n">
        <f aca="false">CG24</f>
        <v>35</v>
      </c>
      <c r="CI25" s="54" t="n">
        <f aca="false">CI21+1</f>
        <v>2015</v>
      </c>
      <c r="CJ25" s="55" t="n">
        <f aca="false">CJ21</f>
        <v>1</v>
      </c>
      <c r="CK25" s="49"/>
      <c r="CL25" s="50"/>
      <c r="CM25" s="49" t="n">
        <f aca="false">CM24</f>
        <v>48000</v>
      </c>
      <c r="CN25" s="50" t="n">
        <f aca="false">CN24</f>
        <v>157</v>
      </c>
      <c r="CO25" s="49" t="n">
        <f aca="false">CO24</f>
        <v>72000</v>
      </c>
      <c r="CP25" s="50" t="n">
        <f aca="false">CP24</f>
        <v>157</v>
      </c>
      <c r="CQ25" s="49" t="n">
        <f aca="false">CQ24</f>
        <v>96000</v>
      </c>
      <c r="CR25" s="50" t="n">
        <f aca="false">CR24</f>
        <v>157</v>
      </c>
      <c r="CS25" s="49" t="n">
        <f aca="false">CS24</f>
        <v>144000</v>
      </c>
      <c r="CT25" s="50" t="n">
        <f aca="false">CT24</f>
        <v>157</v>
      </c>
      <c r="CU25" s="49" t="n">
        <f aca="false">CU24</f>
        <v>192000</v>
      </c>
      <c r="CV25" s="50" t="n">
        <f aca="false">CV24</f>
        <v>157</v>
      </c>
      <c r="CW25" s="49" t="n">
        <f aca="false">CW24</f>
        <v>240000</v>
      </c>
      <c r="CX25" s="50" t="n">
        <f aca="false">CX24</f>
        <v>157</v>
      </c>
      <c r="CY25" s="169" t="n">
        <f aca="false">CY24</f>
        <v>288000</v>
      </c>
      <c r="CZ25" s="170" t="n">
        <f aca="false">CZ24</f>
        <v>157</v>
      </c>
      <c r="DA25" s="169" t="n">
        <f aca="false">DA24</f>
        <v>400000</v>
      </c>
      <c r="DB25" s="170" t="n">
        <f aca="false">DB24</f>
        <v>157</v>
      </c>
      <c r="DC25" s="169" t="n">
        <f aca="false">DC24</f>
        <v>470000</v>
      </c>
      <c r="DD25" s="170" t="n">
        <f aca="false">DD24</f>
        <v>157</v>
      </c>
      <c r="DE25" s="169" t="n">
        <f aca="false">DE24</f>
        <v>540000</v>
      </c>
      <c r="DF25" s="170" t="n">
        <f aca="false">DF24</f>
        <v>157</v>
      </c>
      <c r="DG25" s="169" t="n">
        <f aca="false">DG24</f>
        <v>600000</v>
      </c>
      <c r="DH25" s="170" t="n">
        <f aca="false">DH24</f>
        <v>157</v>
      </c>
      <c r="DI25" s="0" t="n">
        <f aca="false">DW25/12</f>
        <v>18080.5129921681</v>
      </c>
      <c r="DJ25" s="155"/>
      <c r="DK25" s="155"/>
      <c r="DM25" s="47" t="n">
        <v>2003</v>
      </c>
      <c r="DN25" s="48" t="n">
        <v>4</v>
      </c>
      <c r="DO25" s="49" t="n">
        <f aca="false">BR25*100/FI734</f>
        <v>36161.0259843362</v>
      </c>
      <c r="DP25" s="50" t="n">
        <f aca="false">BS25*100/FJ734</f>
        <v>294.034331134788</v>
      </c>
      <c r="DQ25" s="49" t="n">
        <f aca="false">BT25*100/FI734</f>
        <v>72322.0519686724</v>
      </c>
      <c r="DR25" s="50" t="n">
        <f aca="false">BU25*100/FJ734</f>
        <v>294.034331134788</v>
      </c>
      <c r="DS25" s="49" t="n">
        <f aca="false">BV25*100/FI734</f>
        <v>108483.077953009</v>
      </c>
      <c r="DT25" s="50" t="n">
        <f aca="false">BW25*100/FJ734</f>
        <v>294.034331134788</v>
      </c>
      <c r="DU25" s="49" t="n">
        <f aca="false">BX25*100/FI734</f>
        <v>144644.103937345</v>
      </c>
      <c r="DV25" s="50" t="n">
        <f aca="false">BY25*100/FJ734</f>
        <v>294.034331134788</v>
      </c>
      <c r="DW25" s="49" t="n">
        <f aca="false">BZ25*100/FI734</f>
        <v>216966.155906017</v>
      </c>
      <c r="DX25" s="50" t="n">
        <f aca="false">CA25*100/FJ734</f>
        <v>294.034331134788</v>
      </c>
      <c r="DY25" s="49" t="n">
        <f aca="false">CB25*100/FI734</f>
        <v>289288.20787469</v>
      </c>
      <c r="DZ25" s="50" t="n">
        <f aca="false">CC25*100/FJ734</f>
        <v>294.034331134788</v>
      </c>
      <c r="EA25" s="49" t="n">
        <f aca="false">CD25*100/FI734</f>
        <v>361610.259843362</v>
      </c>
      <c r="EB25" s="50" t="n">
        <f aca="false">CE25*100/FJ734</f>
        <v>294.034331134788</v>
      </c>
      <c r="EC25" s="78" t="n">
        <f aca="false">CF25*100/FI734</f>
        <v>433932.311812035</v>
      </c>
      <c r="ED25" s="79" t="n">
        <f aca="false">CG25*100/FJ734</f>
        <v>294.034331134788</v>
      </c>
      <c r="EE25" s="174"/>
      <c r="EF25" s="0" t="n">
        <f aca="false">EF26+1</f>
        <v>1001</v>
      </c>
      <c r="EG25" s="47" t="n">
        <v>2015</v>
      </c>
      <c r="EH25" s="48" t="n">
        <v>1</v>
      </c>
      <c r="EI25" s="49" t="n">
        <f aca="false">CM25*100/FI869</f>
        <v>46560.7880411302</v>
      </c>
      <c r="EJ25" s="50" t="n">
        <f aca="false">CN25*100/FJ869</f>
        <v>157</v>
      </c>
      <c r="EK25" s="49" t="n">
        <f aca="false">CO25*100/FI869</f>
        <v>69841.1820616953</v>
      </c>
      <c r="EL25" s="50" t="n">
        <f aca="false">CP25*100/FJ869</f>
        <v>157</v>
      </c>
      <c r="EM25" s="49" t="n">
        <f aca="false">CQ25*100/FI869</f>
        <v>93121.5760822604</v>
      </c>
      <c r="EN25" s="50" t="n">
        <f aca="false">CR25*100/FJ869</f>
        <v>157</v>
      </c>
      <c r="EO25" s="49" t="n">
        <f aca="false">CS25*100/FI869</f>
        <v>139682.364123391</v>
      </c>
      <c r="EP25" s="50" t="n">
        <f aca="false">CT25*100/FJ869</f>
        <v>157</v>
      </c>
      <c r="EQ25" s="49" t="n">
        <f aca="false">CU25*100/FI869</f>
        <v>186243.152164521</v>
      </c>
      <c r="ER25" s="50" t="n">
        <f aca="false">CV25*100/FJ869</f>
        <v>157</v>
      </c>
      <c r="ES25" s="49" t="n">
        <f aca="false">CW25*100/FI869</f>
        <v>232803.940205651</v>
      </c>
      <c r="ET25" s="50" t="n">
        <f aca="false">CX25*100/FJ869</f>
        <v>157</v>
      </c>
      <c r="EU25" s="49" t="n">
        <f aca="false">CY25*100/FI869</f>
        <v>279364.728246781</v>
      </c>
      <c r="EV25" s="50" t="n">
        <f aca="false">CZ25*100/FJ869</f>
        <v>157</v>
      </c>
      <c r="EW25" s="78" t="n">
        <f aca="false">DA25*100/FI869</f>
        <v>388006.567009418</v>
      </c>
      <c r="EX25" s="79" t="n">
        <f aca="false">DB25*100/FJ869</f>
        <v>157</v>
      </c>
      <c r="EY25" s="49" t="n">
        <f aca="false">DC25*100/FI869</f>
        <v>455907.716236067</v>
      </c>
      <c r="EZ25" s="50" t="n">
        <f aca="false">DD25*100/FJ869</f>
        <v>157</v>
      </c>
      <c r="FA25" s="49" t="n">
        <f aca="false">DE25*100/FI869</f>
        <v>523808.865462715</v>
      </c>
      <c r="FB25" s="50" t="n">
        <f aca="false">DF25*100/FJ869</f>
        <v>157</v>
      </c>
      <c r="FC25" s="49" t="n">
        <f aca="false">DG25*100/FI869</f>
        <v>582009.850514128</v>
      </c>
      <c r="FD25" s="50" t="n">
        <f aca="false">DH25*100/FJ869</f>
        <v>157</v>
      </c>
      <c r="FE25" s="174"/>
      <c r="FG25" s="178" t="n">
        <f aca="false">Movilidad!FV23</f>
        <v>1944</v>
      </c>
      <c r="FH25" s="178" t="n">
        <f aca="false">Movilidad!FW23</f>
        <v>9.74417002105189E-013</v>
      </c>
      <c r="FI25" s="178" t="n">
        <f aca="false">Movilidad!FX23</f>
        <v>4.75780965082352E-013</v>
      </c>
      <c r="FJ25" s="12" t="n">
        <f aca="false">Movilidad!FY23</f>
        <v>0</v>
      </c>
    </row>
    <row r="26" customFormat="false" ht="22.25" hidden="false" customHeight="true" outlineLevel="0" collapsed="false">
      <c r="B26" s="157" t="s">
        <v>33</v>
      </c>
      <c r="C26" s="157" t="s">
        <v>292</v>
      </c>
      <c r="D26" s="157" t="s">
        <v>304</v>
      </c>
      <c r="E26" s="157" t="s">
        <v>305</v>
      </c>
      <c r="F26" s="157" t="s">
        <v>284</v>
      </c>
      <c r="G26" s="157" t="s">
        <v>327</v>
      </c>
      <c r="H26" s="157" t="s">
        <v>328</v>
      </c>
      <c r="I26" s="168" t="n">
        <v>400</v>
      </c>
      <c r="J26" s="157" t="n">
        <v>310</v>
      </c>
      <c r="K26" s="157" t="s">
        <v>309</v>
      </c>
      <c r="L26" s="157" t="s">
        <v>310</v>
      </c>
      <c r="M26" s="168" t="s">
        <v>329</v>
      </c>
      <c r="N26" s="157" t="s">
        <v>330</v>
      </c>
      <c r="O26" s="181"/>
      <c r="P26" s="186" t="n">
        <f aca="false">(I26+J26)/2</f>
        <v>355</v>
      </c>
      <c r="Q26" s="181"/>
      <c r="R26" s="181"/>
      <c r="S26" s="181"/>
      <c r="T26" s="181"/>
      <c r="U26" s="181"/>
      <c r="V26" s="181"/>
      <c r="W26" s="47" t="n">
        <f aca="false">W22+1</f>
        <v>2004</v>
      </c>
      <c r="X26" s="48" t="n">
        <f aca="false">X22</f>
        <v>1</v>
      </c>
      <c r="Y26" s="49" t="n">
        <f aca="false">Y25</f>
        <v>12000</v>
      </c>
      <c r="Z26" s="50" t="n">
        <f aca="false">Z25</f>
        <v>35</v>
      </c>
      <c r="AA26" s="49" t="n">
        <f aca="false">AA25</f>
        <v>24000</v>
      </c>
      <c r="AB26" s="50" t="n">
        <f aca="false">AB25</f>
        <v>35</v>
      </c>
      <c r="AC26" s="49" t="n">
        <f aca="false">AC25</f>
        <v>36000</v>
      </c>
      <c r="AD26" s="50" t="n">
        <f aca="false">AD25</f>
        <v>35</v>
      </c>
      <c r="AE26" s="49" t="n">
        <f aca="false">AE25</f>
        <v>48000</v>
      </c>
      <c r="AF26" s="50" t="n">
        <f aca="false">AF25</f>
        <v>35</v>
      </c>
      <c r="AG26" s="49" t="n">
        <f aca="false">AG25</f>
        <v>72000</v>
      </c>
      <c r="AH26" s="50" t="n">
        <f aca="false">AH25</f>
        <v>35</v>
      </c>
      <c r="AI26" s="49" t="n">
        <f aca="false">AI25</f>
        <v>96000</v>
      </c>
      <c r="AJ26" s="50" t="n">
        <f aca="false">AJ25</f>
        <v>35</v>
      </c>
      <c r="AK26" s="49" t="n">
        <f aca="false">AK25</f>
        <v>120000</v>
      </c>
      <c r="AL26" s="50" t="n">
        <f aca="false">AL25</f>
        <v>35</v>
      </c>
      <c r="AM26" s="169" t="n">
        <f aca="false">AM25</f>
        <v>144000</v>
      </c>
      <c r="AN26" s="170" t="n">
        <f aca="false">AN25</f>
        <v>35</v>
      </c>
      <c r="AO26" s="157" t="s">
        <v>331</v>
      </c>
      <c r="AQ26" s="47" t="n">
        <f aca="false">AQ22+1</f>
        <v>2015</v>
      </c>
      <c r="AR26" s="48" t="n">
        <f aca="false">AR22</f>
        <v>2</v>
      </c>
      <c r="AS26" s="49" t="n">
        <f aca="false">AS25</f>
        <v>48000</v>
      </c>
      <c r="AT26" s="50" t="n">
        <f aca="false">AT25</f>
        <v>157</v>
      </c>
      <c r="AU26" s="49" t="n">
        <f aca="false">AU25</f>
        <v>72000</v>
      </c>
      <c r="AV26" s="50" t="n">
        <f aca="false">AV25</f>
        <v>157</v>
      </c>
      <c r="AW26" s="49" t="n">
        <f aca="false">AW25</f>
        <v>96000</v>
      </c>
      <c r="AX26" s="50" t="n">
        <f aca="false">AX25</f>
        <v>157</v>
      </c>
      <c r="AY26" s="49" t="n">
        <f aca="false">AY25</f>
        <v>144000</v>
      </c>
      <c r="AZ26" s="50" t="n">
        <f aca="false">AZ25</f>
        <v>157</v>
      </c>
      <c r="BA26" s="49" t="n">
        <f aca="false">BA25</f>
        <v>192000</v>
      </c>
      <c r="BB26" s="50" t="n">
        <f aca="false">BB25</f>
        <v>157</v>
      </c>
      <c r="BC26" s="49" t="n">
        <f aca="false">BC25</f>
        <v>240000</v>
      </c>
      <c r="BD26" s="50" t="n">
        <f aca="false">BD25</f>
        <v>157</v>
      </c>
      <c r="BE26" s="171" t="n">
        <f aca="false">BE25</f>
        <v>288000</v>
      </c>
      <c r="BF26" s="172" t="n">
        <f aca="false">BF25</f>
        <v>157</v>
      </c>
      <c r="BG26" s="171" t="n">
        <f aca="false">BG25</f>
        <v>400000</v>
      </c>
      <c r="BH26" s="172" t="n">
        <f aca="false">BH25</f>
        <v>157</v>
      </c>
      <c r="BI26" s="171" t="n">
        <f aca="false">BI25</f>
        <v>470000</v>
      </c>
      <c r="BJ26" s="172" t="n">
        <f aca="false">BJ25</f>
        <v>157</v>
      </c>
      <c r="BK26" s="171" t="n">
        <f aca="false">BK25</f>
        <v>540000</v>
      </c>
      <c r="BL26" s="172" t="n">
        <f aca="false">BL25</f>
        <v>157</v>
      </c>
      <c r="BM26" s="171" t="n">
        <f aca="false">BM25</f>
        <v>600000</v>
      </c>
      <c r="BN26" s="172" t="n">
        <f aca="false">BN25</f>
        <v>157</v>
      </c>
      <c r="BP26" s="47" t="n">
        <f aca="false">BP22+1</f>
        <v>2004</v>
      </c>
      <c r="BQ26" s="48" t="n">
        <f aca="false">BQ22</f>
        <v>1</v>
      </c>
      <c r="BR26" s="49" t="n">
        <f aca="false">BR25</f>
        <v>12000</v>
      </c>
      <c r="BS26" s="50" t="n">
        <f aca="false">BS25</f>
        <v>35</v>
      </c>
      <c r="BT26" s="49" t="n">
        <f aca="false">BT25</f>
        <v>24000</v>
      </c>
      <c r="BU26" s="50" t="n">
        <f aca="false">BU25</f>
        <v>35</v>
      </c>
      <c r="BV26" s="49" t="n">
        <f aca="false">BV25</f>
        <v>36000</v>
      </c>
      <c r="BW26" s="50" t="n">
        <f aca="false">BW25</f>
        <v>35</v>
      </c>
      <c r="BX26" s="49" t="n">
        <f aca="false">BX25</f>
        <v>48000</v>
      </c>
      <c r="BY26" s="50" t="n">
        <f aca="false">BY25</f>
        <v>35</v>
      </c>
      <c r="BZ26" s="49" t="n">
        <f aca="false">BZ25</f>
        <v>72000</v>
      </c>
      <c r="CA26" s="50" t="n">
        <f aca="false">CA25</f>
        <v>35</v>
      </c>
      <c r="CB26" s="49" t="n">
        <f aca="false">CB25</f>
        <v>96000</v>
      </c>
      <c r="CC26" s="50" t="n">
        <f aca="false">CC25</f>
        <v>35</v>
      </c>
      <c r="CD26" s="49" t="n">
        <f aca="false">CD25</f>
        <v>120000</v>
      </c>
      <c r="CE26" s="50" t="n">
        <f aca="false">CE25</f>
        <v>35</v>
      </c>
      <c r="CF26" s="169" t="n">
        <f aca="false">CF25</f>
        <v>144000</v>
      </c>
      <c r="CG26" s="170" t="n">
        <f aca="false">CG25</f>
        <v>35</v>
      </c>
      <c r="CI26" s="47" t="n">
        <f aca="false">CI22+1</f>
        <v>2015</v>
      </c>
      <c r="CJ26" s="48" t="n">
        <f aca="false">CJ22</f>
        <v>2</v>
      </c>
      <c r="CK26" s="49"/>
      <c r="CL26" s="50"/>
      <c r="CM26" s="49" t="n">
        <f aca="false">CM25</f>
        <v>48000</v>
      </c>
      <c r="CN26" s="50" t="n">
        <f aca="false">CN25</f>
        <v>157</v>
      </c>
      <c r="CO26" s="49" t="n">
        <f aca="false">CO25</f>
        <v>72000</v>
      </c>
      <c r="CP26" s="50" t="n">
        <f aca="false">CP25</f>
        <v>157</v>
      </c>
      <c r="CQ26" s="49" t="n">
        <f aca="false">CQ25</f>
        <v>96000</v>
      </c>
      <c r="CR26" s="50" t="n">
        <f aca="false">CR25</f>
        <v>157</v>
      </c>
      <c r="CS26" s="49" t="n">
        <f aca="false">CS25</f>
        <v>144000</v>
      </c>
      <c r="CT26" s="50" t="n">
        <f aca="false">CT25</f>
        <v>157</v>
      </c>
      <c r="CU26" s="49" t="n">
        <f aca="false">CU25</f>
        <v>192000</v>
      </c>
      <c r="CV26" s="50" t="n">
        <f aca="false">CV25</f>
        <v>157</v>
      </c>
      <c r="CW26" s="49" t="n">
        <f aca="false">CW25</f>
        <v>240000</v>
      </c>
      <c r="CX26" s="50" t="n">
        <f aca="false">CX25</f>
        <v>157</v>
      </c>
      <c r="CY26" s="169" t="n">
        <f aca="false">CY25</f>
        <v>288000</v>
      </c>
      <c r="CZ26" s="170" t="n">
        <f aca="false">CZ25</f>
        <v>157</v>
      </c>
      <c r="DA26" s="169" t="n">
        <f aca="false">DA25</f>
        <v>400000</v>
      </c>
      <c r="DB26" s="170" t="n">
        <f aca="false">DB25</f>
        <v>157</v>
      </c>
      <c r="DC26" s="169" t="n">
        <f aca="false">DC25</f>
        <v>470000</v>
      </c>
      <c r="DD26" s="170" t="n">
        <f aca="false">DD25</f>
        <v>157</v>
      </c>
      <c r="DE26" s="169" t="n">
        <f aca="false">DE25</f>
        <v>540000</v>
      </c>
      <c r="DF26" s="170" t="n">
        <f aca="false">DF25</f>
        <v>157</v>
      </c>
      <c r="DG26" s="169" t="n">
        <f aca="false">DG25</f>
        <v>600000</v>
      </c>
      <c r="DH26" s="170" t="n">
        <f aca="false">DH25</f>
        <v>157</v>
      </c>
      <c r="DI26" s="0" t="n">
        <f aca="false">DW26/12</f>
        <v>17948.6261536971</v>
      </c>
      <c r="DJ26" s="155"/>
      <c r="DK26" s="155"/>
      <c r="DM26" s="54" t="n">
        <v>2004</v>
      </c>
      <c r="DN26" s="55" t="n">
        <v>1</v>
      </c>
      <c r="DO26" s="49" t="n">
        <f aca="false">BR26*100/FI737</f>
        <v>35897.2523073943</v>
      </c>
      <c r="DP26" s="50" t="n">
        <f aca="false">BS26*100/FJ737</f>
        <v>294.034331134788</v>
      </c>
      <c r="DQ26" s="49" t="n">
        <f aca="false">BT26*100/FI737</f>
        <v>71794.5046147886</v>
      </c>
      <c r="DR26" s="50" t="n">
        <f aca="false">BU26*100/FJ737</f>
        <v>294.034331134788</v>
      </c>
      <c r="DS26" s="49" t="n">
        <f aca="false">BV26*100/FI737</f>
        <v>107691.756922183</v>
      </c>
      <c r="DT26" s="50" t="n">
        <f aca="false">BW26*100/FJ737</f>
        <v>294.034331134788</v>
      </c>
      <c r="DU26" s="49" t="n">
        <f aca="false">BX26*100/FI737</f>
        <v>143589.009229577</v>
      </c>
      <c r="DV26" s="50" t="n">
        <f aca="false">BY26*100/FJ737</f>
        <v>294.034331134788</v>
      </c>
      <c r="DW26" s="49" t="n">
        <f aca="false">BZ26*100/FI737</f>
        <v>215383.513844366</v>
      </c>
      <c r="DX26" s="50" t="n">
        <f aca="false">CA26*100/FJ737</f>
        <v>294.034331134788</v>
      </c>
      <c r="DY26" s="49" t="n">
        <f aca="false">CB26*100/FI737</f>
        <v>287178.018459154</v>
      </c>
      <c r="DZ26" s="50" t="n">
        <f aca="false">CC26*100/FJ737</f>
        <v>294.034331134788</v>
      </c>
      <c r="EA26" s="49" t="n">
        <f aca="false">CD26*100/FI737</f>
        <v>358972.523073943</v>
      </c>
      <c r="EB26" s="50" t="n">
        <f aca="false">CE26*100/FJ737</f>
        <v>294.034331134788</v>
      </c>
      <c r="EC26" s="78" t="n">
        <f aca="false">CF26*100/FI737</f>
        <v>430767.027688732</v>
      </c>
      <c r="ED26" s="79" t="n">
        <f aca="false">CG26*100/FJ737</f>
        <v>294.034331134788</v>
      </c>
      <c r="EE26" s="177"/>
      <c r="EF26" s="0" t="n">
        <f aca="false">EF27+1</f>
        <v>1000</v>
      </c>
      <c r="EG26" s="54" t="n">
        <v>2015</v>
      </c>
      <c r="EH26" s="55" t="n">
        <v>2</v>
      </c>
      <c r="EI26" s="49" t="n">
        <f aca="false">CM26*100/FI872</f>
        <v>44971.4571857784</v>
      </c>
      <c r="EJ26" s="50" t="n">
        <f aca="false">CN26*100/FJ872</f>
        <v>132.758329105361</v>
      </c>
      <c r="EK26" s="49" t="n">
        <f aca="false">CO26*100/FI872</f>
        <v>67457.1857786677</v>
      </c>
      <c r="EL26" s="50" t="n">
        <f aca="false">CP26*100/FJ872</f>
        <v>132.758329105361</v>
      </c>
      <c r="EM26" s="49" t="n">
        <f aca="false">CQ26*100/FI872</f>
        <v>89942.9143715569</v>
      </c>
      <c r="EN26" s="50" t="n">
        <f aca="false">CR26*100/FJ872</f>
        <v>132.758329105361</v>
      </c>
      <c r="EO26" s="49" t="n">
        <f aca="false">CS26*100/FI872</f>
        <v>134914.371557335</v>
      </c>
      <c r="EP26" s="50" t="n">
        <f aca="false">CT26*100/FJ872</f>
        <v>132.758329105361</v>
      </c>
      <c r="EQ26" s="49" t="n">
        <f aca="false">CU26*100/FI872</f>
        <v>179885.828743114</v>
      </c>
      <c r="ER26" s="50" t="n">
        <f aca="false">CV26*100/FJ872</f>
        <v>132.758329105361</v>
      </c>
      <c r="ES26" s="49" t="n">
        <f aca="false">CW26*100/FI872</f>
        <v>224857.285928892</v>
      </c>
      <c r="ET26" s="50" t="n">
        <f aca="false">CX26*100/FJ872</f>
        <v>132.758329105361</v>
      </c>
      <c r="EU26" s="49" t="n">
        <f aca="false">CY26*100/FI872</f>
        <v>269828.743114671</v>
      </c>
      <c r="EV26" s="50" t="n">
        <f aca="false">CZ26*100/FJ872</f>
        <v>132.758329105361</v>
      </c>
      <c r="EW26" s="78" t="n">
        <f aca="false">DA26*100/FI872</f>
        <v>374762.14321482</v>
      </c>
      <c r="EX26" s="79" t="n">
        <f aca="false">DB26*100/FJ872</f>
        <v>132.758329105361</v>
      </c>
      <c r="EY26" s="49" t="n">
        <f aca="false">DC26*100/FI872</f>
        <v>440345.518277414</v>
      </c>
      <c r="EZ26" s="50" t="n">
        <f aca="false">DD26*100/FJ872</f>
        <v>132.758329105361</v>
      </c>
      <c r="FA26" s="49" t="n">
        <f aca="false">DE26*100/FI872</f>
        <v>505928.893340007</v>
      </c>
      <c r="FB26" s="50" t="n">
        <f aca="false">DF26*100/FJ872</f>
        <v>132.758329105361</v>
      </c>
      <c r="FC26" s="49" t="n">
        <f aca="false">DG26*100/FI872</f>
        <v>562143.21482223</v>
      </c>
      <c r="FD26" s="50" t="n">
        <f aca="false">DH26*100/FJ872</f>
        <v>132.758329105361</v>
      </c>
      <c r="FE26" s="177"/>
      <c r="FG26" s="167" t="n">
        <f aca="false">Movilidad!FV24</f>
        <v>1944</v>
      </c>
      <c r="FH26" s="167" t="n">
        <f aca="false">Movilidad!FW24</f>
        <v>9.74417002105189E-013</v>
      </c>
      <c r="FI26" s="167" t="n">
        <f aca="false">Movilidad!FX24</f>
        <v>4.75780965082352E-013</v>
      </c>
      <c r="FJ26" s="35" t="n">
        <f aca="false">Movilidad!FY24</f>
        <v>0</v>
      </c>
    </row>
    <row r="27" customFormat="false" ht="22.25" hidden="false" customHeight="true" outlineLevel="0" collapsed="false">
      <c r="B27" s="157" t="s">
        <v>34</v>
      </c>
      <c r="C27" s="157" t="s">
        <v>332</v>
      </c>
      <c r="D27" s="157" t="s">
        <v>304</v>
      </c>
      <c r="E27" s="157" t="s">
        <v>305</v>
      </c>
      <c r="F27" s="157" t="s">
        <v>286</v>
      </c>
      <c r="G27" s="157" t="s">
        <v>333</v>
      </c>
      <c r="H27" s="157" t="s">
        <v>328</v>
      </c>
      <c r="I27" s="168" t="n">
        <v>550</v>
      </c>
      <c r="J27" s="157" t="n">
        <v>405</v>
      </c>
      <c r="K27" s="157" t="s">
        <v>309</v>
      </c>
      <c r="L27" s="157" t="s">
        <v>310</v>
      </c>
      <c r="M27" s="157" t="s">
        <v>334</v>
      </c>
      <c r="N27" s="157" t="s">
        <v>335</v>
      </c>
      <c r="O27" s="181"/>
      <c r="P27" s="186" t="n">
        <f aca="false">(I27+J27)/2</f>
        <v>477.5</v>
      </c>
      <c r="Q27" s="181"/>
      <c r="R27" s="181"/>
      <c r="S27" s="181"/>
      <c r="T27" s="181"/>
      <c r="U27" s="181"/>
      <c r="V27" s="181"/>
      <c r="W27" s="54" t="n">
        <f aca="false">W23+1</f>
        <v>2004</v>
      </c>
      <c r="X27" s="55" t="n">
        <f aca="false">X23</f>
        <v>2</v>
      </c>
      <c r="Y27" s="49" t="n">
        <f aca="false">Y26</f>
        <v>12000</v>
      </c>
      <c r="Z27" s="50" t="n">
        <f aca="false">Z26</f>
        <v>35</v>
      </c>
      <c r="AA27" s="49" t="n">
        <f aca="false">AA26</f>
        <v>24000</v>
      </c>
      <c r="AB27" s="50" t="n">
        <f aca="false">AB26</f>
        <v>35</v>
      </c>
      <c r="AC27" s="49" t="n">
        <f aca="false">AC26</f>
        <v>36000</v>
      </c>
      <c r="AD27" s="50" t="n">
        <f aca="false">AD26</f>
        <v>35</v>
      </c>
      <c r="AE27" s="49" t="n">
        <f aca="false">AE26</f>
        <v>48000</v>
      </c>
      <c r="AF27" s="50" t="n">
        <f aca="false">AF26</f>
        <v>35</v>
      </c>
      <c r="AG27" s="49" t="n">
        <f aca="false">AG26</f>
        <v>72000</v>
      </c>
      <c r="AH27" s="50" t="n">
        <f aca="false">AH26</f>
        <v>35</v>
      </c>
      <c r="AI27" s="49" t="n">
        <f aca="false">AI26</f>
        <v>96000</v>
      </c>
      <c r="AJ27" s="50" t="n">
        <f aca="false">AJ26</f>
        <v>35</v>
      </c>
      <c r="AK27" s="49" t="n">
        <f aca="false">AK26</f>
        <v>120000</v>
      </c>
      <c r="AL27" s="50" t="n">
        <f aca="false">AL26</f>
        <v>35</v>
      </c>
      <c r="AM27" s="169" t="n">
        <f aca="false">AM26</f>
        <v>144000</v>
      </c>
      <c r="AN27" s="170" t="n">
        <f aca="false">AN26</f>
        <v>35</v>
      </c>
      <c r="AQ27" s="54" t="n">
        <f aca="false">AQ23+1</f>
        <v>2015</v>
      </c>
      <c r="AR27" s="55" t="n">
        <f aca="false">AR23</f>
        <v>3</v>
      </c>
      <c r="AS27" s="49" t="n">
        <f aca="false">AS26</f>
        <v>48000</v>
      </c>
      <c r="AT27" s="50" t="n">
        <f aca="false">AT26</f>
        <v>157</v>
      </c>
      <c r="AU27" s="49" t="n">
        <f aca="false">AU26</f>
        <v>72000</v>
      </c>
      <c r="AV27" s="50" t="n">
        <f aca="false">AV26</f>
        <v>157</v>
      </c>
      <c r="AW27" s="49" t="n">
        <f aca="false">AW26</f>
        <v>96000</v>
      </c>
      <c r="AX27" s="50" t="n">
        <f aca="false">AX26</f>
        <v>157</v>
      </c>
      <c r="AY27" s="49" t="n">
        <f aca="false">AY26</f>
        <v>144000</v>
      </c>
      <c r="AZ27" s="50" t="n">
        <f aca="false">AZ26</f>
        <v>157</v>
      </c>
      <c r="BA27" s="49" t="n">
        <f aca="false">BA26</f>
        <v>192000</v>
      </c>
      <c r="BB27" s="50" t="n">
        <f aca="false">BB26</f>
        <v>157</v>
      </c>
      <c r="BC27" s="49" t="n">
        <f aca="false">BC26</f>
        <v>240000</v>
      </c>
      <c r="BD27" s="50" t="n">
        <f aca="false">BD26</f>
        <v>157</v>
      </c>
      <c r="BE27" s="171" t="n">
        <f aca="false">BE26</f>
        <v>288000</v>
      </c>
      <c r="BF27" s="172" t="n">
        <f aca="false">BF26</f>
        <v>157</v>
      </c>
      <c r="BG27" s="171" t="n">
        <f aca="false">BG26</f>
        <v>400000</v>
      </c>
      <c r="BH27" s="172" t="n">
        <f aca="false">BH26</f>
        <v>157</v>
      </c>
      <c r="BI27" s="171" t="n">
        <f aca="false">BI26</f>
        <v>470000</v>
      </c>
      <c r="BJ27" s="172" t="n">
        <f aca="false">BJ26</f>
        <v>157</v>
      </c>
      <c r="BK27" s="171" t="n">
        <f aca="false">BK26</f>
        <v>540000</v>
      </c>
      <c r="BL27" s="172" t="n">
        <f aca="false">BL26</f>
        <v>157</v>
      </c>
      <c r="BM27" s="171" t="n">
        <f aca="false">BM26</f>
        <v>600000</v>
      </c>
      <c r="BN27" s="172" t="n">
        <f aca="false">BN26</f>
        <v>157</v>
      </c>
      <c r="BP27" s="54" t="n">
        <f aca="false">BP23+1</f>
        <v>2004</v>
      </c>
      <c r="BQ27" s="55" t="n">
        <f aca="false">BQ23</f>
        <v>2</v>
      </c>
      <c r="BR27" s="49" t="n">
        <f aca="false">BR26</f>
        <v>12000</v>
      </c>
      <c r="BS27" s="50" t="n">
        <f aca="false">BS26</f>
        <v>35</v>
      </c>
      <c r="BT27" s="49" t="n">
        <f aca="false">BT26</f>
        <v>24000</v>
      </c>
      <c r="BU27" s="50" t="n">
        <f aca="false">BU26</f>
        <v>35</v>
      </c>
      <c r="BV27" s="49" t="n">
        <f aca="false">BV26</f>
        <v>36000</v>
      </c>
      <c r="BW27" s="50" t="n">
        <f aca="false">BW26</f>
        <v>35</v>
      </c>
      <c r="BX27" s="49" t="n">
        <f aca="false">BX26</f>
        <v>48000</v>
      </c>
      <c r="BY27" s="50" t="n">
        <f aca="false">BY26</f>
        <v>35</v>
      </c>
      <c r="BZ27" s="49" t="n">
        <f aca="false">BZ26</f>
        <v>72000</v>
      </c>
      <c r="CA27" s="50" t="n">
        <f aca="false">CA26</f>
        <v>35</v>
      </c>
      <c r="CB27" s="49" t="n">
        <f aca="false">CB26</f>
        <v>96000</v>
      </c>
      <c r="CC27" s="50" t="n">
        <f aca="false">CC26</f>
        <v>35</v>
      </c>
      <c r="CD27" s="49" t="n">
        <f aca="false">CD26</f>
        <v>120000</v>
      </c>
      <c r="CE27" s="50" t="n">
        <f aca="false">CE26</f>
        <v>35</v>
      </c>
      <c r="CF27" s="169" t="n">
        <f aca="false">CF26</f>
        <v>144000</v>
      </c>
      <c r="CG27" s="170" t="n">
        <f aca="false">CG26</f>
        <v>35</v>
      </c>
      <c r="CI27" s="54" t="n">
        <f aca="false">CI23+1</f>
        <v>2015</v>
      </c>
      <c r="CJ27" s="55" t="n">
        <f aca="false">CJ23</f>
        <v>3</v>
      </c>
      <c r="CK27" s="49"/>
      <c r="CL27" s="50"/>
      <c r="CM27" s="49" t="n">
        <f aca="false">CM26</f>
        <v>48000</v>
      </c>
      <c r="CN27" s="50" t="n">
        <f aca="false">CN26</f>
        <v>157</v>
      </c>
      <c r="CO27" s="49" t="n">
        <f aca="false">CO26</f>
        <v>72000</v>
      </c>
      <c r="CP27" s="50" t="n">
        <f aca="false">CP26</f>
        <v>157</v>
      </c>
      <c r="CQ27" s="49" t="n">
        <f aca="false">CQ26</f>
        <v>96000</v>
      </c>
      <c r="CR27" s="50" t="n">
        <f aca="false">CR26</f>
        <v>157</v>
      </c>
      <c r="CS27" s="49" t="n">
        <f aca="false">CS26</f>
        <v>144000</v>
      </c>
      <c r="CT27" s="50" t="n">
        <f aca="false">CT26</f>
        <v>157</v>
      </c>
      <c r="CU27" s="49" t="n">
        <f aca="false">CU26</f>
        <v>192000</v>
      </c>
      <c r="CV27" s="50" t="n">
        <f aca="false">CV26</f>
        <v>157</v>
      </c>
      <c r="CW27" s="49" t="n">
        <f aca="false">CW26</f>
        <v>240000</v>
      </c>
      <c r="CX27" s="50" t="n">
        <f aca="false">CX26</f>
        <v>157</v>
      </c>
      <c r="CY27" s="169" t="n">
        <f aca="false">CY26</f>
        <v>288000</v>
      </c>
      <c r="CZ27" s="170" t="n">
        <f aca="false">CZ26</f>
        <v>157</v>
      </c>
      <c r="DA27" s="169" t="n">
        <f aca="false">DA26</f>
        <v>400000</v>
      </c>
      <c r="DB27" s="170" t="n">
        <f aca="false">DB26</f>
        <v>157</v>
      </c>
      <c r="DC27" s="169" t="n">
        <f aca="false">DC26</f>
        <v>470000</v>
      </c>
      <c r="DD27" s="170" t="n">
        <f aca="false">DD26</f>
        <v>157</v>
      </c>
      <c r="DE27" s="169" t="n">
        <f aca="false">DE26</f>
        <v>540000</v>
      </c>
      <c r="DF27" s="170" t="n">
        <f aca="false">DF26</f>
        <v>157</v>
      </c>
      <c r="DG27" s="169" t="n">
        <f aca="false">DG26</f>
        <v>600000</v>
      </c>
      <c r="DH27" s="170" t="n">
        <f aca="false">DH26</f>
        <v>157</v>
      </c>
      <c r="DI27" s="0" t="n">
        <f aca="false">DW27/12</f>
        <v>17562.6562602052</v>
      </c>
      <c r="DJ27" s="155"/>
      <c r="DK27" s="155"/>
      <c r="DM27" s="47" t="n">
        <v>2004</v>
      </c>
      <c r="DN27" s="48" t="n">
        <v>2</v>
      </c>
      <c r="DO27" s="49" t="n">
        <f aca="false">BR27*100/FI740</f>
        <v>35125.3125204105</v>
      </c>
      <c r="DP27" s="50" t="n">
        <f aca="false">BS27*100/FJ740</f>
        <v>294.034331134788</v>
      </c>
      <c r="DQ27" s="49" t="n">
        <f aca="false">BT27*100/FI740</f>
        <v>70250.6250408209</v>
      </c>
      <c r="DR27" s="50" t="n">
        <f aca="false">BU27*100/FJ740</f>
        <v>294.034331134788</v>
      </c>
      <c r="DS27" s="49" t="n">
        <f aca="false">BV27*100/FI740</f>
        <v>105375.937561231</v>
      </c>
      <c r="DT27" s="50" t="n">
        <f aca="false">BW27*100/FJ740</f>
        <v>294.034331134788</v>
      </c>
      <c r="DU27" s="49" t="n">
        <f aca="false">BX27*100/FI740</f>
        <v>140501.250081642</v>
      </c>
      <c r="DV27" s="50" t="n">
        <f aca="false">BY27*100/FJ740</f>
        <v>294.034331134788</v>
      </c>
      <c r="DW27" s="49" t="n">
        <f aca="false">BZ27*100/FI740</f>
        <v>210751.875122463</v>
      </c>
      <c r="DX27" s="50" t="n">
        <f aca="false">CA27*100/FJ740</f>
        <v>294.034331134788</v>
      </c>
      <c r="DY27" s="49" t="n">
        <f aca="false">CB27*100/FI740</f>
        <v>281002.500163284</v>
      </c>
      <c r="DZ27" s="50" t="n">
        <f aca="false">CC27*100/FJ740</f>
        <v>294.034331134788</v>
      </c>
      <c r="EA27" s="49" t="n">
        <f aca="false">CD27*100/FI740</f>
        <v>351253.125204105</v>
      </c>
      <c r="EB27" s="50" t="n">
        <f aca="false">CE27*100/FJ740</f>
        <v>294.034331134788</v>
      </c>
      <c r="EC27" s="78" t="n">
        <f aca="false">CF27*100/FI740</f>
        <v>421503.750244926</v>
      </c>
      <c r="ED27" s="79" t="n">
        <f aca="false">CG27*100/FJ740</f>
        <v>294.034331134788</v>
      </c>
      <c r="EE27" s="174"/>
      <c r="EF27" s="0" t="n">
        <f aca="false">EF28+1</f>
        <v>999</v>
      </c>
      <c r="EG27" s="47" t="n">
        <v>2015</v>
      </c>
      <c r="EH27" s="48" t="n">
        <v>3</v>
      </c>
      <c r="EI27" s="49" t="n">
        <f aca="false">CM27*100/FI875</f>
        <v>43444.9729904056</v>
      </c>
      <c r="EJ27" s="50" t="n">
        <f aca="false">CN27*100/FJ875</f>
        <v>132.758329105361</v>
      </c>
      <c r="EK27" s="49" t="n">
        <f aca="false">CO27*100/FI875</f>
        <v>65167.4594856084</v>
      </c>
      <c r="EL27" s="50" t="n">
        <f aca="false">CP27*100/FJ875</f>
        <v>132.758329105361</v>
      </c>
      <c r="EM27" s="49" t="n">
        <f aca="false">CQ27*100/FI875</f>
        <v>86889.9459808112</v>
      </c>
      <c r="EN27" s="50" t="n">
        <f aca="false">CR27*100/FJ875</f>
        <v>132.758329105361</v>
      </c>
      <c r="EO27" s="49" t="n">
        <f aca="false">CS27*100/FI875</f>
        <v>130334.918971217</v>
      </c>
      <c r="EP27" s="50" t="n">
        <f aca="false">CT27*100/FJ875</f>
        <v>132.758329105361</v>
      </c>
      <c r="EQ27" s="49" t="n">
        <f aca="false">CU27*100/FI875</f>
        <v>173779.891961622</v>
      </c>
      <c r="ER27" s="50" t="n">
        <f aca="false">CV27*100/FJ875</f>
        <v>132.758329105361</v>
      </c>
      <c r="ES27" s="49" t="n">
        <f aca="false">CW27*100/FI875</f>
        <v>217224.864952028</v>
      </c>
      <c r="ET27" s="50" t="n">
        <f aca="false">CX27*100/FJ875</f>
        <v>132.758329105361</v>
      </c>
      <c r="EU27" s="49" t="n">
        <f aca="false">CY27*100/FI875</f>
        <v>260669.837942434</v>
      </c>
      <c r="EV27" s="50" t="n">
        <f aca="false">CZ27*100/FJ875</f>
        <v>132.758329105361</v>
      </c>
      <c r="EW27" s="78" t="n">
        <f aca="false">DA27*100/FI875</f>
        <v>362041.441586713</v>
      </c>
      <c r="EX27" s="79" t="n">
        <f aca="false">DB27*100/FJ875</f>
        <v>132.758329105361</v>
      </c>
      <c r="EY27" s="49" t="n">
        <f aca="false">DC27*100/FI875</f>
        <v>425398.693864388</v>
      </c>
      <c r="EZ27" s="50" t="n">
        <f aca="false">DD27*100/FJ875</f>
        <v>132.758329105361</v>
      </c>
      <c r="FA27" s="49" t="n">
        <f aca="false">DE27*100/FI875</f>
        <v>488755.946142063</v>
      </c>
      <c r="FB27" s="50" t="n">
        <f aca="false">DF27*100/FJ875</f>
        <v>132.758329105361</v>
      </c>
      <c r="FC27" s="49" t="n">
        <f aca="false">DG27*100/FI875</f>
        <v>543062.16238007</v>
      </c>
      <c r="FD27" s="50" t="n">
        <f aca="false">DH27*100/FJ875</f>
        <v>132.758329105361</v>
      </c>
      <c r="FE27" s="174"/>
      <c r="FG27" s="175" t="n">
        <f aca="false">Movilidad!FV25</f>
        <v>1944</v>
      </c>
      <c r="FH27" s="175" t="n">
        <f aca="false">Movilidad!FW25</f>
        <v>9.76355398589868E-013</v>
      </c>
      <c r="FI27" s="175" t="n">
        <f aca="false">Movilidad!FX25</f>
        <v>4.7672743065941E-013</v>
      </c>
      <c r="FJ27" s="57" t="n">
        <f aca="false">Movilidad!FY25</f>
        <v>0</v>
      </c>
    </row>
    <row r="28" customFormat="false" ht="22.25" hidden="false" customHeight="true" outlineLevel="0" collapsed="false">
      <c r="B28" s="157" t="s">
        <v>35</v>
      </c>
      <c r="C28" s="157" t="s">
        <v>294</v>
      </c>
      <c r="D28" s="157" t="s">
        <v>304</v>
      </c>
      <c r="E28" s="157" t="s">
        <v>305</v>
      </c>
      <c r="F28" s="157" t="s">
        <v>288</v>
      </c>
      <c r="G28" s="157" t="s">
        <v>336</v>
      </c>
      <c r="H28" s="157" t="s">
        <v>313</v>
      </c>
      <c r="I28" s="168" t="n">
        <v>700</v>
      </c>
      <c r="J28" s="157" t="n">
        <v>505</v>
      </c>
      <c r="K28" s="157" t="s">
        <v>309</v>
      </c>
      <c r="L28" s="157" t="s">
        <v>310</v>
      </c>
      <c r="M28" s="157" t="s">
        <v>337</v>
      </c>
      <c r="N28" s="157" t="s">
        <v>338</v>
      </c>
      <c r="O28" s="181"/>
      <c r="P28" s="186" t="n">
        <f aca="false">(I28+J28)/2</f>
        <v>602.5</v>
      </c>
      <c r="Q28" s="181"/>
      <c r="R28" s="181"/>
      <c r="S28" s="181"/>
      <c r="T28" s="181"/>
      <c r="U28" s="181"/>
      <c r="V28" s="181"/>
      <c r="W28" s="47" t="n">
        <f aca="false">W24+1</f>
        <v>2004</v>
      </c>
      <c r="X28" s="48" t="n">
        <f aca="false">X24</f>
        <v>3</v>
      </c>
      <c r="Y28" s="49" t="n">
        <f aca="false">Y27</f>
        <v>12000</v>
      </c>
      <c r="Z28" s="50" t="n">
        <f aca="false">Z27</f>
        <v>35</v>
      </c>
      <c r="AA28" s="49" t="n">
        <f aca="false">AA27</f>
        <v>24000</v>
      </c>
      <c r="AB28" s="50" t="n">
        <f aca="false">AB27</f>
        <v>35</v>
      </c>
      <c r="AC28" s="49" t="n">
        <f aca="false">AC27</f>
        <v>36000</v>
      </c>
      <c r="AD28" s="50" t="n">
        <f aca="false">AD27</f>
        <v>35</v>
      </c>
      <c r="AE28" s="49" t="n">
        <f aca="false">AE27</f>
        <v>48000</v>
      </c>
      <c r="AF28" s="50" t="n">
        <f aca="false">AF27</f>
        <v>35</v>
      </c>
      <c r="AG28" s="49" t="n">
        <f aca="false">AG27</f>
        <v>72000</v>
      </c>
      <c r="AH28" s="50" t="n">
        <f aca="false">AH27</f>
        <v>35</v>
      </c>
      <c r="AI28" s="49" t="n">
        <f aca="false">AI27</f>
        <v>96000</v>
      </c>
      <c r="AJ28" s="50" t="n">
        <f aca="false">AJ27</f>
        <v>35</v>
      </c>
      <c r="AK28" s="49" t="n">
        <f aca="false">AK27</f>
        <v>120000</v>
      </c>
      <c r="AL28" s="50" t="n">
        <f aca="false">AL27</f>
        <v>35</v>
      </c>
      <c r="AM28" s="169" t="n">
        <f aca="false">AM27</f>
        <v>144000</v>
      </c>
      <c r="AN28" s="170" t="n">
        <f aca="false">AN27</f>
        <v>35</v>
      </c>
      <c r="AQ28" s="47" t="n">
        <f aca="false">AQ24+1</f>
        <v>2015</v>
      </c>
      <c r="AR28" s="48" t="n">
        <f aca="false">AR24</f>
        <v>4</v>
      </c>
      <c r="AS28" s="49" t="n">
        <f aca="false">AS27</f>
        <v>48000</v>
      </c>
      <c r="AT28" s="50" t="n">
        <f aca="false">AT27</f>
        <v>157</v>
      </c>
      <c r="AU28" s="49" t="n">
        <f aca="false">AU27</f>
        <v>72000</v>
      </c>
      <c r="AV28" s="50" t="n">
        <f aca="false">AV27</f>
        <v>157</v>
      </c>
      <c r="AW28" s="49" t="n">
        <f aca="false">AW27</f>
        <v>96000</v>
      </c>
      <c r="AX28" s="50" t="n">
        <f aca="false">AX27</f>
        <v>157</v>
      </c>
      <c r="AY28" s="49" t="n">
        <f aca="false">AY27</f>
        <v>144000</v>
      </c>
      <c r="AZ28" s="50" t="n">
        <f aca="false">AZ27</f>
        <v>157</v>
      </c>
      <c r="BA28" s="49" t="n">
        <f aca="false">BA27</f>
        <v>192000</v>
      </c>
      <c r="BB28" s="50" t="n">
        <f aca="false">BB27</f>
        <v>157</v>
      </c>
      <c r="BC28" s="49" t="n">
        <f aca="false">BC27</f>
        <v>240000</v>
      </c>
      <c r="BD28" s="50" t="n">
        <f aca="false">BD27</f>
        <v>157</v>
      </c>
      <c r="BE28" s="171" t="n">
        <f aca="false">BE27</f>
        <v>288000</v>
      </c>
      <c r="BF28" s="172" t="n">
        <f aca="false">BF27</f>
        <v>157</v>
      </c>
      <c r="BG28" s="171" t="n">
        <f aca="false">BG27</f>
        <v>400000</v>
      </c>
      <c r="BH28" s="172" t="n">
        <f aca="false">BH27</f>
        <v>157</v>
      </c>
      <c r="BI28" s="171" t="n">
        <f aca="false">BI27</f>
        <v>470000</v>
      </c>
      <c r="BJ28" s="172" t="n">
        <f aca="false">BJ27</f>
        <v>157</v>
      </c>
      <c r="BK28" s="171" t="n">
        <f aca="false">BK27</f>
        <v>540000</v>
      </c>
      <c r="BL28" s="172" t="n">
        <f aca="false">BL27</f>
        <v>157</v>
      </c>
      <c r="BM28" s="171" t="n">
        <f aca="false">BM27</f>
        <v>600000</v>
      </c>
      <c r="BN28" s="172" t="n">
        <f aca="false">BN27</f>
        <v>157</v>
      </c>
      <c r="BP28" s="47" t="n">
        <f aca="false">BP24+1</f>
        <v>2004</v>
      </c>
      <c r="BQ28" s="48" t="n">
        <f aca="false">BQ24</f>
        <v>3</v>
      </c>
      <c r="BR28" s="49" t="n">
        <f aca="false">BR27</f>
        <v>12000</v>
      </c>
      <c r="BS28" s="50" t="n">
        <f aca="false">BS27</f>
        <v>35</v>
      </c>
      <c r="BT28" s="49" t="n">
        <f aca="false">BT27</f>
        <v>24000</v>
      </c>
      <c r="BU28" s="50" t="n">
        <f aca="false">BU27</f>
        <v>35</v>
      </c>
      <c r="BV28" s="49" t="n">
        <f aca="false">BV27</f>
        <v>36000</v>
      </c>
      <c r="BW28" s="50" t="n">
        <f aca="false">BW27</f>
        <v>35</v>
      </c>
      <c r="BX28" s="49" t="n">
        <f aca="false">BX27</f>
        <v>48000</v>
      </c>
      <c r="BY28" s="50" t="n">
        <f aca="false">BY27</f>
        <v>35</v>
      </c>
      <c r="BZ28" s="49" t="n">
        <f aca="false">BZ27</f>
        <v>72000</v>
      </c>
      <c r="CA28" s="50" t="n">
        <f aca="false">CA27</f>
        <v>35</v>
      </c>
      <c r="CB28" s="49" t="n">
        <f aca="false">CB27</f>
        <v>96000</v>
      </c>
      <c r="CC28" s="50" t="n">
        <f aca="false">CC27</f>
        <v>35</v>
      </c>
      <c r="CD28" s="49" t="n">
        <f aca="false">CD27</f>
        <v>120000</v>
      </c>
      <c r="CE28" s="50" t="n">
        <f aca="false">CE27</f>
        <v>35</v>
      </c>
      <c r="CF28" s="169" t="n">
        <f aca="false">CF27</f>
        <v>144000</v>
      </c>
      <c r="CG28" s="170" t="n">
        <f aca="false">CG27</f>
        <v>35</v>
      </c>
      <c r="CI28" s="47" t="n">
        <f aca="false">CI24+1</f>
        <v>2015</v>
      </c>
      <c r="CJ28" s="48" t="n">
        <f aca="false">CJ24</f>
        <v>4</v>
      </c>
      <c r="CK28" s="49"/>
      <c r="CL28" s="50"/>
      <c r="CM28" s="49" t="n">
        <f aca="false">CM27</f>
        <v>48000</v>
      </c>
      <c r="CN28" s="50" t="n">
        <f aca="false">CN27</f>
        <v>157</v>
      </c>
      <c r="CO28" s="49" t="n">
        <f aca="false">CO27</f>
        <v>72000</v>
      </c>
      <c r="CP28" s="50" t="n">
        <f aca="false">CP27</f>
        <v>157</v>
      </c>
      <c r="CQ28" s="49" t="n">
        <f aca="false">CQ27</f>
        <v>96000</v>
      </c>
      <c r="CR28" s="50" t="n">
        <f aca="false">CR27</f>
        <v>157</v>
      </c>
      <c r="CS28" s="49" t="n">
        <f aca="false">CS27</f>
        <v>144000</v>
      </c>
      <c r="CT28" s="50" t="n">
        <f aca="false">CT27</f>
        <v>157</v>
      </c>
      <c r="CU28" s="49" t="n">
        <f aca="false">CU27</f>
        <v>192000</v>
      </c>
      <c r="CV28" s="50" t="n">
        <f aca="false">CV27</f>
        <v>157</v>
      </c>
      <c r="CW28" s="49" t="n">
        <f aca="false">CW27</f>
        <v>240000</v>
      </c>
      <c r="CX28" s="50" t="n">
        <f aca="false">CX27</f>
        <v>157</v>
      </c>
      <c r="CY28" s="169" t="n">
        <f aca="false">CY27</f>
        <v>288000</v>
      </c>
      <c r="CZ28" s="170" t="n">
        <f aca="false">CZ27</f>
        <v>157</v>
      </c>
      <c r="DA28" s="169" t="n">
        <f aca="false">DA27</f>
        <v>400000</v>
      </c>
      <c r="DB28" s="170" t="n">
        <f aca="false">DB27</f>
        <v>157</v>
      </c>
      <c r="DC28" s="169" t="n">
        <f aca="false">DC27</f>
        <v>470000</v>
      </c>
      <c r="DD28" s="170" t="n">
        <f aca="false">DD27</f>
        <v>157</v>
      </c>
      <c r="DE28" s="169" t="n">
        <f aca="false">DE27</f>
        <v>540000</v>
      </c>
      <c r="DF28" s="170" t="n">
        <f aca="false">DF27</f>
        <v>157</v>
      </c>
      <c r="DG28" s="169" t="n">
        <f aca="false">DG27</f>
        <v>600000</v>
      </c>
      <c r="DH28" s="170" t="n">
        <f aca="false">DH27</f>
        <v>157</v>
      </c>
      <c r="DI28" s="0" t="n">
        <f aca="false">DW28/12</f>
        <v>17324.1907903232</v>
      </c>
      <c r="DJ28" s="155"/>
      <c r="DK28" s="155"/>
      <c r="DM28" s="54" t="n">
        <v>2004</v>
      </c>
      <c r="DN28" s="55" t="n">
        <v>3</v>
      </c>
      <c r="DO28" s="49" t="n">
        <f aca="false">BR28*100/FI743</f>
        <v>34648.3815806464</v>
      </c>
      <c r="DP28" s="50" t="n">
        <f aca="false">BS28*100/FJ743</f>
        <v>294.034331134788</v>
      </c>
      <c r="DQ28" s="49" t="n">
        <f aca="false">BT28*100/FI743</f>
        <v>69296.7631612928</v>
      </c>
      <c r="DR28" s="50" t="n">
        <f aca="false">BU28*100/FJ743</f>
        <v>294.034331134788</v>
      </c>
      <c r="DS28" s="49" t="n">
        <f aca="false">BV28*100/FI743</f>
        <v>103945.144741939</v>
      </c>
      <c r="DT28" s="50" t="n">
        <f aca="false">BW28*100/FJ743</f>
        <v>294.034331134788</v>
      </c>
      <c r="DU28" s="49" t="n">
        <f aca="false">BX28*100/FI743</f>
        <v>138593.526322586</v>
      </c>
      <c r="DV28" s="50" t="n">
        <f aca="false">BY28*100/FJ743</f>
        <v>294.034331134788</v>
      </c>
      <c r="DW28" s="49" t="n">
        <f aca="false">BZ28*100/FI743</f>
        <v>207890.289483878</v>
      </c>
      <c r="DX28" s="50" t="n">
        <f aca="false">CA28*100/FJ743</f>
        <v>294.034331134788</v>
      </c>
      <c r="DY28" s="49" t="n">
        <f aca="false">CB28*100/FI743</f>
        <v>277187.052645171</v>
      </c>
      <c r="DZ28" s="50" t="n">
        <f aca="false">CC28*100/FJ743</f>
        <v>294.034331134788</v>
      </c>
      <c r="EA28" s="49" t="n">
        <f aca="false">CD28*100/FI743</f>
        <v>346483.815806464</v>
      </c>
      <c r="EB28" s="50" t="n">
        <f aca="false">CE28*100/FJ743</f>
        <v>294.034331134788</v>
      </c>
      <c r="EC28" s="78" t="n">
        <f aca="false">CF28*100/FI743</f>
        <v>415780.578967757</v>
      </c>
      <c r="ED28" s="79" t="n">
        <f aca="false">CG28*100/FJ743</f>
        <v>294.034331134788</v>
      </c>
      <c r="EE28" s="177"/>
      <c r="EF28" s="0" t="n">
        <f aca="false">EF29+1</f>
        <v>998</v>
      </c>
      <c r="EG28" s="54" t="n">
        <v>2015</v>
      </c>
      <c r="EH28" s="55" t="n">
        <v>4</v>
      </c>
      <c r="EI28" s="49" t="n">
        <f aca="false">CM28*100/FI878</f>
        <v>41453.4940613237</v>
      </c>
      <c r="EJ28" s="50" t="n">
        <f aca="false">CN28*100/FJ878</f>
        <v>118.017894128688</v>
      </c>
      <c r="EK28" s="49" t="n">
        <f aca="false">CO28*100/FI878</f>
        <v>62180.2410919855</v>
      </c>
      <c r="EL28" s="50" t="n">
        <f aca="false">CP28*100/FJ878</f>
        <v>118.017894128688</v>
      </c>
      <c r="EM28" s="49" t="n">
        <f aca="false">CQ28*100/FI878</f>
        <v>82906.9881226473</v>
      </c>
      <c r="EN28" s="50" t="n">
        <f aca="false">CR28*100/FJ878</f>
        <v>118.017894128688</v>
      </c>
      <c r="EO28" s="49" t="n">
        <f aca="false">CS28*100/FI878</f>
        <v>124360.482183971</v>
      </c>
      <c r="EP28" s="50" t="n">
        <f aca="false">CT28*100/FJ878</f>
        <v>118.017894128688</v>
      </c>
      <c r="EQ28" s="49" t="n">
        <f aca="false">CU28*100/FI878</f>
        <v>165813.976245295</v>
      </c>
      <c r="ER28" s="50" t="n">
        <f aca="false">CV28*100/FJ878</f>
        <v>118.017894128688</v>
      </c>
      <c r="ES28" s="49" t="n">
        <f aca="false">CW28*100/FI878</f>
        <v>207267.470306618</v>
      </c>
      <c r="ET28" s="50" t="n">
        <f aca="false">CX28*100/FJ878</f>
        <v>118.017894128688</v>
      </c>
      <c r="EU28" s="49" t="n">
        <f aca="false">CY28*100/FI878</f>
        <v>248720.964367942</v>
      </c>
      <c r="EV28" s="50" t="n">
        <f aca="false">CZ28*100/FJ878</f>
        <v>118.017894128688</v>
      </c>
      <c r="EW28" s="78" t="n">
        <f aca="false">DA28*100/FI878</f>
        <v>345445.783844364</v>
      </c>
      <c r="EX28" s="79" t="n">
        <f aca="false">DB28*100/FJ878</f>
        <v>118.017894128688</v>
      </c>
      <c r="EY28" s="49" t="n">
        <f aca="false">DC28*100/FI878</f>
        <v>405898.796017128</v>
      </c>
      <c r="EZ28" s="50" t="n">
        <f aca="false">DD28*100/FJ878</f>
        <v>118.017894128688</v>
      </c>
      <c r="FA28" s="49" t="n">
        <f aca="false">DE28*100/FI878</f>
        <v>466351.808189891</v>
      </c>
      <c r="FB28" s="50" t="n">
        <f aca="false">DF28*100/FJ878</f>
        <v>118.017894128688</v>
      </c>
      <c r="FC28" s="49" t="n">
        <f aca="false">DG28*100/FI878</f>
        <v>518168.675766546</v>
      </c>
      <c r="FD28" s="50" t="n">
        <f aca="false">DH28*100/FJ878</f>
        <v>118.017894128688</v>
      </c>
      <c r="FE28" s="177"/>
      <c r="FG28" s="178" t="n">
        <f aca="false">Movilidad!FV26</f>
        <v>1945</v>
      </c>
      <c r="FH28" s="178" t="n">
        <f aca="false">Movilidad!FW26</f>
        <v>1.05240018375799E-012</v>
      </c>
      <c r="FI28" s="178" t="n">
        <f aca="false">Movilidad!FX26</f>
        <v>5.13858003297821E-013</v>
      </c>
      <c r="FJ28" s="12" t="n">
        <f aca="false">Movilidad!FY26</f>
        <v>0</v>
      </c>
    </row>
    <row r="29" customFormat="false" ht="22.25" hidden="false" customHeight="true" outlineLevel="0" collapsed="false">
      <c r="B29" s="157" t="s">
        <v>36</v>
      </c>
      <c r="C29" s="157" t="s">
        <v>339</v>
      </c>
      <c r="D29" s="157" t="s">
        <v>304</v>
      </c>
      <c r="E29" s="157" t="s">
        <v>305</v>
      </c>
      <c r="F29" s="157" t="s">
        <v>288</v>
      </c>
      <c r="G29" s="157" t="s">
        <v>336</v>
      </c>
      <c r="H29" s="157" t="s">
        <v>340</v>
      </c>
      <c r="I29" s="168" t="n">
        <v>1600</v>
      </c>
      <c r="J29" s="157" t="n">
        <v>1240</v>
      </c>
      <c r="K29" s="157" t="s">
        <v>309</v>
      </c>
      <c r="L29" s="157" t="s">
        <v>310</v>
      </c>
      <c r="M29" s="157" t="s">
        <v>341</v>
      </c>
      <c r="N29" s="157" t="s">
        <v>342</v>
      </c>
      <c r="P29" s="186" t="n">
        <f aca="false">(I29+J29)/2</f>
        <v>1420</v>
      </c>
      <c r="W29" s="54" t="n">
        <f aca="false">W25+1</f>
        <v>2004</v>
      </c>
      <c r="X29" s="55" t="n">
        <f aca="false">X25</f>
        <v>4</v>
      </c>
      <c r="Y29" s="49" t="n">
        <f aca="false">Y28</f>
        <v>12000</v>
      </c>
      <c r="Z29" s="50" t="n">
        <f aca="false">Z28</f>
        <v>35</v>
      </c>
      <c r="AA29" s="49" t="n">
        <f aca="false">AA28</f>
        <v>24000</v>
      </c>
      <c r="AB29" s="50" t="n">
        <f aca="false">AB28</f>
        <v>35</v>
      </c>
      <c r="AC29" s="49" t="n">
        <f aca="false">AC28</f>
        <v>36000</v>
      </c>
      <c r="AD29" s="50" t="n">
        <f aca="false">AD28</f>
        <v>35</v>
      </c>
      <c r="AE29" s="49" t="n">
        <f aca="false">AE28</f>
        <v>48000</v>
      </c>
      <c r="AF29" s="50" t="n">
        <f aca="false">AF28</f>
        <v>35</v>
      </c>
      <c r="AG29" s="49" t="n">
        <f aca="false">AG28</f>
        <v>72000</v>
      </c>
      <c r="AH29" s="50" t="n">
        <f aca="false">AH28</f>
        <v>35</v>
      </c>
      <c r="AI29" s="49" t="n">
        <f aca="false">AI28</f>
        <v>96000</v>
      </c>
      <c r="AJ29" s="50" t="n">
        <f aca="false">AJ28</f>
        <v>35</v>
      </c>
      <c r="AK29" s="49" t="n">
        <f aca="false">AK28</f>
        <v>120000</v>
      </c>
      <c r="AL29" s="50" t="n">
        <f aca="false">AL28</f>
        <v>35</v>
      </c>
      <c r="AM29" s="169" t="n">
        <f aca="false">AM28</f>
        <v>144000</v>
      </c>
      <c r="AN29" s="170" t="n">
        <f aca="false">AN28</f>
        <v>35</v>
      </c>
      <c r="AQ29" s="54" t="n">
        <f aca="false">AQ25+1</f>
        <v>2016</v>
      </c>
      <c r="AR29" s="55" t="n">
        <f aca="false">AR25</f>
        <v>1</v>
      </c>
      <c r="AS29" s="49" t="n">
        <f aca="false">AS28</f>
        <v>48000</v>
      </c>
      <c r="AT29" s="50" t="n">
        <f aca="false">AT28</f>
        <v>157</v>
      </c>
      <c r="AU29" s="49" t="n">
        <f aca="false">AU28</f>
        <v>72000</v>
      </c>
      <c r="AV29" s="50" t="n">
        <f aca="false">AV28</f>
        <v>157</v>
      </c>
      <c r="AW29" s="49" t="n">
        <f aca="false">AW28</f>
        <v>96000</v>
      </c>
      <c r="AX29" s="50" t="n">
        <f aca="false">AX28</f>
        <v>157</v>
      </c>
      <c r="AY29" s="49" t="n">
        <f aca="false">AY28</f>
        <v>144000</v>
      </c>
      <c r="AZ29" s="50" t="n">
        <f aca="false">AZ28</f>
        <v>157</v>
      </c>
      <c r="BA29" s="49" t="n">
        <f aca="false">BA28</f>
        <v>192000</v>
      </c>
      <c r="BB29" s="50" t="n">
        <f aca="false">BB28</f>
        <v>157</v>
      </c>
      <c r="BC29" s="49" t="n">
        <f aca="false">BC28</f>
        <v>240000</v>
      </c>
      <c r="BD29" s="50" t="n">
        <f aca="false">BD28</f>
        <v>157</v>
      </c>
      <c r="BE29" s="171" t="n">
        <f aca="false">BE28</f>
        <v>288000</v>
      </c>
      <c r="BF29" s="172" t="n">
        <f aca="false">BF28</f>
        <v>157</v>
      </c>
      <c r="BG29" s="171" t="n">
        <f aca="false">BG28</f>
        <v>400000</v>
      </c>
      <c r="BH29" s="172" t="n">
        <f aca="false">BH28</f>
        <v>157</v>
      </c>
      <c r="BI29" s="171" t="n">
        <f aca="false">BI28</f>
        <v>470000</v>
      </c>
      <c r="BJ29" s="172" t="n">
        <f aca="false">BJ28</f>
        <v>157</v>
      </c>
      <c r="BK29" s="171" t="n">
        <f aca="false">BK28</f>
        <v>540000</v>
      </c>
      <c r="BL29" s="172" t="n">
        <f aca="false">BL28</f>
        <v>157</v>
      </c>
      <c r="BM29" s="171" t="n">
        <f aca="false">BM28</f>
        <v>600000</v>
      </c>
      <c r="BN29" s="172" t="n">
        <f aca="false">BN28</f>
        <v>157</v>
      </c>
      <c r="BP29" s="54" t="n">
        <f aca="false">BP25+1</f>
        <v>2004</v>
      </c>
      <c r="BQ29" s="55" t="n">
        <f aca="false">BQ25</f>
        <v>4</v>
      </c>
      <c r="BR29" s="49" t="n">
        <f aca="false">BR28</f>
        <v>12000</v>
      </c>
      <c r="BS29" s="50" t="n">
        <f aca="false">BS28</f>
        <v>35</v>
      </c>
      <c r="BT29" s="49" t="n">
        <f aca="false">BT28</f>
        <v>24000</v>
      </c>
      <c r="BU29" s="50" t="n">
        <f aca="false">BU28</f>
        <v>35</v>
      </c>
      <c r="BV29" s="49" t="n">
        <f aca="false">BV28</f>
        <v>36000</v>
      </c>
      <c r="BW29" s="50" t="n">
        <f aca="false">BW28</f>
        <v>35</v>
      </c>
      <c r="BX29" s="49" t="n">
        <f aca="false">BX28</f>
        <v>48000</v>
      </c>
      <c r="BY29" s="50" t="n">
        <f aca="false">BY28</f>
        <v>35</v>
      </c>
      <c r="BZ29" s="49" t="n">
        <f aca="false">BZ28</f>
        <v>72000</v>
      </c>
      <c r="CA29" s="50" t="n">
        <f aca="false">CA28</f>
        <v>35</v>
      </c>
      <c r="CB29" s="49" t="n">
        <f aca="false">CB28</f>
        <v>96000</v>
      </c>
      <c r="CC29" s="50" t="n">
        <f aca="false">CC28</f>
        <v>35</v>
      </c>
      <c r="CD29" s="49" t="n">
        <f aca="false">CD28</f>
        <v>120000</v>
      </c>
      <c r="CE29" s="50" t="n">
        <f aca="false">CE28</f>
        <v>35</v>
      </c>
      <c r="CF29" s="169" t="n">
        <f aca="false">CF28</f>
        <v>144000</v>
      </c>
      <c r="CG29" s="170" t="n">
        <f aca="false">CG28</f>
        <v>35</v>
      </c>
      <c r="CI29" s="54" t="n">
        <f aca="false">CI25+1</f>
        <v>2016</v>
      </c>
      <c r="CJ29" s="55" t="n">
        <f aca="false">CJ25</f>
        <v>1</v>
      </c>
      <c r="CK29" s="49"/>
      <c r="CL29" s="50"/>
      <c r="CM29" s="49" t="n">
        <f aca="false">CM28</f>
        <v>48000</v>
      </c>
      <c r="CN29" s="50" t="n">
        <f aca="false">CN28</f>
        <v>157</v>
      </c>
      <c r="CO29" s="49" t="n">
        <f aca="false">CO28</f>
        <v>72000</v>
      </c>
      <c r="CP29" s="50" t="n">
        <f aca="false">CP28</f>
        <v>157</v>
      </c>
      <c r="CQ29" s="49" t="n">
        <f aca="false">CQ28</f>
        <v>96000</v>
      </c>
      <c r="CR29" s="50" t="n">
        <f aca="false">CR28</f>
        <v>157</v>
      </c>
      <c r="CS29" s="49" t="n">
        <f aca="false">CS28</f>
        <v>144000</v>
      </c>
      <c r="CT29" s="50" t="n">
        <f aca="false">CT28</f>
        <v>157</v>
      </c>
      <c r="CU29" s="49" t="n">
        <f aca="false">CU28</f>
        <v>192000</v>
      </c>
      <c r="CV29" s="50" t="n">
        <f aca="false">CV28</f>
        <v>157</v>
      </c>
      <c r="CW29" s="49" t="n">
        <f aca="false">CW28</f>
        <v>240000</v>
      </c>
      <c r="CX29" s="50" t="n">
        <f aca="false">CX28</f>
        <v>157</v>
      </c>
      <c r="CY29" s="169" t="n">
        <f aca="false">CY28</f>
        <v>288000</v>
      </c>
      <c r="CZ29" s="170" t="n">
        <f aca="false">CZ28</f>
        <v>157</v>
      </c>
      <c r="DA29" s="169" t="n">
        <f aca="false">DA28</f>
        <v>400000</v>
      </c>
      <c r="DB29" s="170" t="n">
        <f aca="false">DB28</f>
        <v>157</v>
      </c>
      <c r="DC29" s="169" t="n">
        <f aca="false">DC28</f>
        <v>470000</v>
      </c>
      <c r="DD29" s="170" t="n">
        <f aca="false">DD28</f>
        <v>157</v>
      </c>
      <c r="DE29" s="169" t="n">
        <f aca="false">DE28</f>
        <v>540000</v>
      </c>
      <c r="DF29" s="170" t="n">
        <f aca="false">DF28</f>
        <v>157</v>
      </c>
      <c r="DG29" s="169" t="n">
        <f aca="false">DG28</f>
        <v>600000</v>
      </c>
      <c r="DH29" s="170" t="n">
        <f aca="false">DH28</f>
        <v>157</v>
      </c>
      <c r="DI29" s="0" t="n">
        <f aca="false">DW29/12</f>
        <v>17147.5921791815</v>
      </c>
      <c r="DJ29" s="155"/>
      <c r="DK29" s="155"/>
      <c r="DM29" s="47" t="n">
        <v>2004</v>
      </c>
      <c r="DN29" s="48" t="n">
        <v>4</v>
      </c>
      <c r="DO29" s="49" t="n">
        <f aca="false">BR29*100/FI746</f>
        <v>34295.184358363</v>
      </c>
      <c r="DP29" s="50" t="n">
        <f aca="false">BS29*100/FJ746</f>
        <v>287.502536783359</v>
      </c>
      <c r="DQ29" s="49" t="n">
        <f aca="false">BT29*100/FI746</f>
        <v>68590.3687167259</v>
      </c>
      <c r="DR29" s="50" t="n">
        <f aca="false">BU29*100/FJ746</f>
        <v>287.502536783359</v>
      </c>
      <c r="DS29" s="49" t="n">
        <f aca="false">BV29*100/FI746</f>
        <v>102885.553075089</v>
      </c>
      <c r="DT29" s="50" t="n">
        <f aca="false">BW29*100/FJ746</f>
        <v>287.502536783359</v>
      </c>
      <c r="DU29" s="49" t="n">
        <f aca="false">BX29*100/FI746</f>
        <v>137180.737433452</v>
      </c>
      <c r="DV29" s="50" t="n">
        <f aca="false">BY29*100/FJ746</f>
        <v>287.502536783359</v>
      </c>
      <c r="DW29" s="49" t="n">
        <f aca="false">BZ29*100/FI746</f>
        <v>205771.106150178</v>
      </c>
      <c r="DX29" s="50" t="n">
        <f aca="false">CA29*100/FJ746</f>
        <v>287.502536783359</v>
      </c>
      <c r="DY29" s="49" t="n">
        <f aca="false">CB29*100/FI746</f>
        <v>274361.474866904</v>
      </c>
      <c r="DZ29" s="50" t="n">
        <f aca="false">CC29*100/FJ746</f>
        <v>287.502536783359</v>
      </c>
      <c r="EA29" s="49" t="n">
        <f aca="false">CD29*100/FI746</f>
        <v>342951.84358363</v>
      </c>
      <c r="EB29" s="50" t="n">
        <f aca="false">CE29*100/FJ746</f>
        <v>287.502536783359</v>
      </c>
      <c r="EC29" s="78" t="n">
        <f aca="false">CF29*100/FI746</f>
        <v>411542.212300356</v>
      </c>
      <c r="ED29" s="79" t="n">
        <f aca="false">CG29*100/FJ746</f>
        <v>287.502536783359</v>
      </c>
      <c r="EE29" s="174"/>
      <c r="EF29" s="0" t="n">
        <f aca="false">EF30+1</f>
        <v>997</v>
      </c>
      <c r="EG29" s="47" t="n">
        <f aca="false">EG25+1</f>
        <v>2016</v>
      </c>
      <c r="EH29" s="48" t="n">
        <f aca="false">EH25</f>
        <v>1</v>
      </c>
      <c r="EI29" s="49" t="n">
        <f aca="false">CM29*100/FI881</f>
        <v>36607.9700512697</v>
      </c>
      <c r="EJ29" s="50" t="n">
        <f aca="false">CN29*100/FJ881</f>
        <v>118.017894128688</v>
      </c>
      <c r="EK29" s="49" t="n">
        <f aca="false">CO29*100/FI881</f>
        <v>54911.9550769046</v>
      </c>
      <c r="EL29" s="50" t="n">
        <f aca="false">CP29*100/FJ881</f>
        <v>118.017894128688</v>
      </c>
      <c r="EM29" s="49" t="n">
        <f aca="false">CQ29*100/FI881</f>
        <v>73215.9401025395</v>
      </c>
      <c r="EN29" s="50" t="n">
        <f aca="false">CR29*100/FJ881</f>
        <v>118.017894128688</v>
      </c>
      <c r="EO29" s="49" t="n">
        <f aca="false">CS29*100/FI881</f>
        <v>109823.910153809</v>
      </c>
      <c r="EP29" s="50" t="n">
        <f aca="false">CT29*100/FJ881</f>
        <v>118.017894128688</v>
      </c>
      <c r="EQ29" s="49" t="n">
        <f aca="false">CU29*100/FI881</f>
        <v>146431.880205079</v>
      </c>
      <c r="ER29" s="50" t="n">
        <f aca="false">CV29*100/FJ881</f>
        <v>118.017894128688</v>
      </c>
      <c r="ES29" s="49" t="n">
        <f aca="false">CW29*100/FI881</f>
        <v>183039.850256349</v>
      </c>
      <c r="ET29" s="50" t="n">
        <f aca="false">CX29*100/FJ881</f>
        <v>118.017894128688</v>
      </c>
      <c r="EU29" s="49" t="n">
        <f aca="false">CY29*100/FI881</f>
        <v>219647.820307618</v>
      </c>
      <c r="EV29" s="50" t="n">
        <f aca="false">CZ29*100/FJ881</f>
        <v>118.017894128688</v>
      </c>
      <c r="EW29" s="78" t="n">
        <f aca="false">DA29*100/FI881</f>
        <v>305066.417093915</v>
      </c>
      <c r="EX29" s="79" t="n">
        <f aca="false">DB29*100/FJ881</f>
        <v>118.017894128688</v>
      </c>
      <c r="EY29" s="49" t="n">
        <f aca="false">DC29*100/FI881</f>
        <v>358453.04008535</v>
      </c>
      <c r="EZ29" s="50" t="n">
        <f aca="false">DD29*100/FJ881</f>
        <v>118.017894128688</v>
      </c>
      <c r="FA29" s="49" t="n">
        <f aca="false">DE29*100/FI881</f>
        <v>411839.663076785</v>
      </c>
      <c r="FB29" s="50" t="n">
        <f aca="false">DF29*100/FJ881</f>
        <v>118.017894128688</v>
      </c>
      <c r="FC29" s="49" t="n">
        <f aca="false">DG29*100/FI881</f>
        <v>457599.625640872</v>
      </c>
      <c r="FD29" s="50" t="n">
        <f aca="false">DH29*100/FJ881</f>
        <v>118.017894128688</v>
      </c>
      <c r="FE29" s="177"/>
      <c r="FG29" s="167" t="n">
        <f aca="false">Movilidad!FV27</f>
        <v>1945</v>
      </c>
      <c r="FH29" s="167" t="n">
        <f aca="false">Movilidad!FW27</f>
        <v>1.07252968571425E-012</v>
      </c>
      <c r="FI29" s="167" t="n">
        <f aca="false">Movilidad!FX27</f>
        <v>5.23686684290338E-013</v>
      </c>
      <c r="FJ29" s="35" t="n">
        <f aca="false">Movilidad!FY27</f>
        <v>0</v>
      </c>
    </row>
    <row r="30" customFormat="false" ht="32.75" hidden="false" customHeight="true" outlineLevel="0" collapsed="false">
      <c r="B30" s="157" t="s">
        <v>37</v>
      </c>
      <c r="C30" s="157" t="s">
        <v>343</v>
      </c>
      <c r="D30" s="157" t="s">
        <v>344</v>
      </c>
      <c r="E30" s="157" t="n">
        <v>1</v>
      </c>
      <c r="F30" s="157" t="s">
        <v>288</v>
      </c>
      <c r="G30" s="157" t="s">
        <v>336</v>
      </c>
      <c r="H30" s="157" t="s">
        <v>340</v>
      </c>
      <c r="I30" s="168" t="s">
        <v>345</v>
      </c>
      <c r="J30" s="157" t="n">
        <v>2000</v>
      </c>
      <c r="K30" s="157" t="s">
        <v>309</v>
      </c>
      <c r="L30" s="157" t="s">
        <v>310</v>
      </c>
      <c r="M30" s="157" t="s">
        <v>346</v>
      </c>
      <c r="N30" s="157" t="s">
        <v>347</v>
      </c>
      <c r="O30" s="183"/>
      <c r="P30" s="183"/>
      <c r="Q30" s="183"/>
      <c r="R30" s="183"/>
      <c r="S30" s="183"/>
      <c r="T30" s="183"/>
      <c r="U30" s="183"/>
      <c r="V30" s="184"/>
      <c r="W30" s="47" t="n">
        <f aca="false">W26+1</f>
        <v>2005</v>
      </c>
      <c r="X30" s="48" t="n">
        <f aca="false">X26</f>
        <v>1</v>
      </c>
      <c r="Y30" s="49" t="n">
        <f aca="false">Y29</f>
        <v>12000</v>
      </c>
      <c r="Z30" s="50" t="n">
        <f aca="false">Z29</f>
        <v>35</v>
      </c>
      <c r="AA30" s="49" t="n">
        <f aca="false">AA29</f>
        <v>24000</v>
      </c>
      <c r="AB30" s="50" t="n">
        <f aca="false">AB29</f>
        <v>35</v>
      </c>
      <c r="AC30" s="49" t="n">
        <f aca="false">AC29</f>
        <v>36000</v>
      </c>
      <c r="AD30" s="50" t="n">
        <f aca="false">AD29</f>
        <v>35</v>
      </c>
      <c r="AE30" s="49" t="n">
        <f aca="false">AE29</f>
        <v>48000</v>
      </c>
      <c r="AF30" s="50" t="n">
        <f aca="false">AF29</f>
        <v>35</v>
      </c>
      <c r="AG30" s="49" t="n">
        <f aca="false">AG29</f>
        <v>72000</v>
      </c>
      <c r="AH30" s="50" t="n">
        <f aca="false">AH29</f>
        <v>35</v>
      </c>
      <c r="AI30" s="49" t="n">
        <f aca="false">AI29</f>
        <v>96000</v>
      </c>
      <c r="AJ30" s="50" t="n">
        <f aca="false">AJ29</f>
        <v>35</v>
      </c>
      <c r="AK30" s="49" t="n">
        <f aca="false">AK29</f>
        <v>120000</v>
      </c>
      <c r="AL30" s="50" t="n">
        <f aca="false">AL29</f>
        <v>35</v>
      </c>
      <c r="AM30" s="169" t="n">
        <f aca="false">AM29</f>
        <v>144000</v>
      </c>
      <c r="AN30" s="170" t="n">
        <f aca="false">AN29</f>
        <v>35</v>
      </c>
      <c r="AQ30" s="47" t="n">
        <f aca="false">AQ26+1</f>
        <v>2016</v>
      </c>
      <c r="AR30" s="48" t="n">
        <f aca="false">AR26</f>
        <v>2</v>
      </c>
      <c r="AS30" s="49" t="n">
        <f aca="false">AS29</f>
        <v>48000</v>
      </c>
      <c r="AT30" s="50" t="n">
        <f aca="false">AT29</f>
        <v>157</v>
      </c>
      <c r="AU30" s="49" t="n">
        <f aca="false">AU29</f>
        <v>72000</v>
      </c>
      <c r="AV30" s="50" t="n">
        <f aca="false">AV29</f>
        <v>157</v>
      </c>
      <c r="AW30" s="49" t="n">
        <f aca="false">AW29</f>
        <v>96000</v>
      </c>
      <c r="AX30" s="50" t="n">
        <f aca="false">AX29</f>
        <v>157</v>
      </c>
      <c r="AY30" s="49" t="n">
        <f aca="false">AY29</f>
        <v>144000</v>
      </c>
      <c r="AZ30" s="50" t="n">
        <f aca="false">AZ29</f>
        <v>157</v>
      </c>
      <c r="BA30" s="49" t="n">
        <f aca="false">BA29</f>
        <v>192000</v>
      </c>
      <c r="BB30" s="50" t="n">
        <f aca="false">BB29</f>
        <v>157</v>
      </c>
      <c r="BC30" s="49" t="n">
        <f aca="false">BC29</f>
        <v>240000</v>
      </c>
      <c r="BD30" s="50" t="n">
        <f aca="false">BD29</f>
        <v>157</v>
      </c>
      <c r="BE30" s="171" t="n">
        <f aca="false">BE29</f>
        <v>288000</v>
      </c>
      <c r="BF30" s="172" t="n">
        <f aca="false">BF29</f>
        <v>157</v>
      </c>
      <c r="BG30" s="171" t="n">
        <f aca="false">BG29</f>
        <v>400000</v>
      </c>
      <c r="BH30" s="172" t="n">
        <f aca="false">BH29</f>
        <v>157</v>
      </c>
      <c r="BI30" s="171" t="n">
        <f aca="false">BI29</f>
        <v>470000</v>
      </c>
      <c r="BJ30" s="172" t="n">
        <f aca="false">BJ29</f>
        <v>157</v>
      </c>
      <c r="BK30" s="171" t="n">
        <f aca="false">BK29</f>
        <v>540000</v>
      </c>
      <c r="BL30" s="172" t="n">
        <f aca="false">BL29</f>
        <v>157</v>
      </c>
      <c r="BM30" s="171" t="n">
        <f aca="false">BM29</f>
        <v>600000</v>
      </c>
      <c r="BN30" s="172" t="n">
        <f aca="false">BN29</f>
        <v>157</v>
      </c>
      <c r="BP30" s="47" t="n">
        <f aca="false">BP26+1</f>
        <v>2005</v>
      </c>
      <c r="BQ30" s="48" t="n">
        <f aca="false">BQ26</f>
        <v>1</v>
      </c>
      <c r="BR30" s="49" t="n">
        <f aca="false">BR29</f>
        <v>12000</v>
      </c>
      <c r="BS30" s="50" t="n">
        <f aca="false">BS29</f>
        <v>35</v>
      </c>
      <c r="BT30" s="49" t="n">
        <f aca="false">BT29</f>
        <v>24000</v>
      </c>
      <c r="BU30" s="50" t="n">
        <f aca="false">BU29</f>
        <v>35</v>
      </c>
      <c r="BV30" s="49" t="n">
        <f aca="false">BV29</f>
        <v>36000</v>
      </c>
      <c r="BW30" s="50" t="n">
        <f aca="false">BW29</f>
        <v>35</v>
      </c>
      <c r="BX30" s="49" t="n">
        <f aca="false">BX29</f>
        <v>48000</v>
      </c>
      <c r="BY30" s="50" t="n">
        <f aca="false">BY29</f>
        <v>35</v>
      </c>
      <c r="BZ30" s="49" t="n">
        <f aca="false">BZ29</f>
        <v>72000</v>
      </c>
      <c r="CA30" s="50" t="n">
        <f aca="false">CA29</f>
        <v>35</v>
      </c>
      <c r="CB30" s="49" t="n">
        <f aca="false">CB29</f>
        <v>96000</v>
      </c>
      <c r="CC30" s="50" t="n">
        <f aca="false">CC29</f>
        <v>35</v>
      </c>
      <c r="CD30" s="49" t="n">
        <f aca="false">CD29</f>
        <v>120000</v>
      </c>
      <c r="CE30" s="50" t="n">
        <f aca="false">CE29</f>
        <v>35</v>
      </c>
      <c r="CF30" s="169" t="n">
        <f aca="false">CF29</f>
        <v>144000</v>
      </c>
      <c r="CG30" s="170" t="n">
        <f aca="false">CG29</f>
        <v>35</v>
      </c>
      <c r="CI30" s="47" t="n">
        <f aca="false">CI26+1</f>
        <v>2016</v>
      </c>
      <c r="CJ30" s="48" t="n">
        <f aca="false">CJ26</f>
        <v>2</v>
      </c>
      <c r="CK30" s="49"/>
      <c r="CL30" s="50"/>
      <c r="CM30" s="49" t="n">
        <f aca="false">CM29</f>
        <v>48000</v>
      </c>
      <c r="CN30" s="50" t="n">
        <f aca="false">CN29</f>
        <v>157</v>
      </c>
      <c r="CO30" s="49" t="n">
        <f aca="false">CO29</f>
        <v>72000</v>
      </c>
      <c r="CP30" s="50" t="n">
        <f aca="false">CP29</f>
        <v>157</v>
      </c>
      <c r="CQ30" s="49" t="n">
        <f aca="false">CQ29</f>
        <v>96000</v>
      </c>
      <c r="CR30" s="50" t="n">
        <f aca="false">CR29</f>
        <v>157</v>
      </c>
      <c r="CS30" s="49" t="n">
        <f aca="false">CS29</f>
        <v>144000</v>
      </c>
      <c r="CT30" s="50" t="n">
        <f aca="false">CT29</f>
        <v>157</v>
      </c>
      <c r="CU30" s="49" t="n">
        <f aca="false">CU29</f>
        <v>192000</v>
      </c>
      <c r="CV30" s="50" t="n">
        <f aca="false">CV29</f>
        <v>157</v>
      </c>
      <c r="CW30" s="49" t="n">
        <f aca="false">CW29</f>
        <v>240000</v>
      </c>
      <c r="CX30" s="50" t="n">
        <f aca="false">CX29</f>
        <v>157</v>
      </c>
      <c r="CY30" s="169" t="n">
        <f aca="false">CY29</f>
        <v>288000</v>
      </c>
      <c r="CZ30" s="170" t="n">
        <f aca="false">CZ29</f>
        <v>157</v>
      </c>
      <c r="DA30" s="169" t="n">
        <f aca="false">DA29</f>
        <v>400000</v>
      </c>
      <c r="DB30" s="170" t="n">
        <f aca="false">DB29</f>
        <v>157</v>
      </c>
      <c r="DC30" s="169" t="n">
        <f aca="false">DC29</f>
        <v>470000</v>
      </c>
      <c r="DD30" s="170" t="n">
        <f aca="false">DD29</f>
        <v>157</v>
      </c>
      <c r="DE30" s="169" t="n">
        <f aca="false">DE29</f>
        <v>540000</v>
      </c>
      <c r="DF30" s="170" t="n">
        <f aca="false">DF29</f>
        <v>157</v>
      </c>
      <c r="DG30" s="169" t="n">
        <f aca="false">DG29</f>
        <v>600000</v>
      </c>
      <c r="DH30" s="170" t="n">
        <f aca="false">DH29</f>
        <v>157</v>
      </c>
      <c r="DI30" s="0" t="n">
        <f aca="false">DW30/12</f>
        <v>16599.4242306751</v>
      </c>
      <c r="DJ30" s="155"/>
      <c r="DK30" s="155"/>
      <c r="DM30" s="54" t="n">
        <v>2005</v>
      </c>
      <c r="DN30" s="55" t="n">
        <v>1</v>
      </c>
      <c r="DO30" s="49" t="n">
        <f aca="false">BR30*100/FI749</f>
        <v>33198.8484613501</v>
      </c>
      <c r="DP30" s="50" t="n">
        <f aca="false">BS30*100/FJ749</f>
        <v>277.969727718585</v>
      </c>
      <c r="DQ30" s="49" t="n">
        <f aca="false">BT30*100/FI749</f>
        <v>66397.6969227003</v>
      </c>
      <c r="DR30" s="50" t="n">
        <f aca="false">BU30*100/FJ749</f>
        <v>277.969727718585</v>
      </c>
      <c r="DS30" s="49" t="n">
        <f aca="false">BV30*100/FI749</f>
        <v>99596.5453840504</v>
      </c>
      <c r="DT30" s="50" t="n">
        <f aca="false">BW30*100/FJ749</f>
        <v>277.969727718585</v>
      </c>
      <c r="DU30" s="49" t="n">
        <f aca="false">BX30*100/FI749</f>
        <v>132795.393845401</v>
      </c>
      <c r="DV30" s="50" t="n">
        <f aca="false">BY30*100/FJ749</f>
        <v>277.969727718585</v>
      </c>
      <c r="DW30" s="49" t="n">
        <f aca="false">BZ30*100/FI749</f>
        <v>199193.090768101</v>
      </c>
      <c r="DX30" s="50" t="n">
        <f aca="false">CA30*100/FJ749</f>
        <v>277.969727718585</v>
      </c>
      <c r="DY30" s="49" t="n">
        <f aca="false">CB30*100/FI749</f>
        <v>265590.787690801</v>
      </c>
      <c r="DZ30" s="50" t="n">
        <f aca="false">CC30*100/FJ749</f>
        <v>277.969727718585</v>
      </c>
      <c r="EA30" s="49" t="n">
        <f aca="false">CD30*100/FI749</f>
        <v>331988.484613501</v>
      </c>
      <c r="EB30" s="50" t="n">
        <f aca="false">CE30*100/FJ749</f>
        <v>277.969727718585</v>
      </c>
      <c r="EC30" s="78" t="n">
        <f aca="false">CF30*100/FI749</f>
        <v>398386.181536202</v>
      </c>
      <c r="ED30" s="79" t="n">
        <f aca="false">CG30*100/FJ749</f>
        <v>277.969727718585</v>
      </c>
      <c r="EE30" s="177"/>
      <c r="EF30" s="0" t="n">
        <f aca="false">EF31+1</f>
        <v>996</v>
      </c>
      <c r="EG30" s="54" t="n">
        <f aca="false">EG26+1</f>
        <v>2016</v>
      </c>
      <c r="EH30" s="55" t="n">
        <f aca="false">EH26</f>
        <v>2</v>
      </c>
      <c r="EI30" s="49" t="n">
        <f aca="false">CM30*100/FI884</f>
        <v>32455.1605805161</v>
      </c>
      <c r="EJ30" s="50" t="n">
        <f aca="false">CN30*100/FJ884</f>
        <v>102.312868772161</v>
      </c>
      <c r="EK30" s="49" t="n">
        <f aca="false">CO30*100/FI884</f>
        <v>48682.7408707741</v>
      </c>
      <c r="EL30" s="50" t="n">
        <f aca="false">CP30*100/FJ884</f>
        <v>102.312868772161</v>
      </c>
      <c r="EM30" s="49" t="n">
        <f aca="false">CQ30*100/FI884</f>
        <v>64910.3211610321</v>
      </c>
      <c r="EN30" s="50" t="n">
        <f aca="false">CR30*100/FJ884</f>
        <v>102.312868772161</v>
      </c>
      <c r="EO30" s="49" t="n">
        <f aca="false">CS30*100/FI884</f>
        <v>97365.4817415482</v>
      </c>
      <c r="EP30" s="50" t="n">
        <f aca="false">CT30*100/FJ884</f>
        <v>102.312868772161</v>
      </c>
      <c r="EQ30" s="49" t="n">
        <f aca="false">CU30*100/FI884</f>
        <v>129820.642322064</v>
      </c>
      <c r="ER30" s="50" t="n">
        <f aca="false">CV30*100/FJ884</f>
        <v>102.312868772161</v>
      </c>
      <c r="ES30" s="49" t="n">
        <f aca="false">CW30*100/FI884</f>
        <v>162275.80290258</v>
      </c>
      <c r="ET30" s="50" t="n">
        <f aca="false">CX30*100/FJ884</f>
        <v>102.312868772161</v>
      </c>
      <c r="EU30" s="49" t="n">
        <f aca="false">CY30*100/FI884</f>
        <v>194730.963483096</v>
      </c>
      <c r="EV30" s="50" t="n">
        <f aca="false">CZ30*100/FJ884</f>
        <v>102.312868772161</v>
      </c>
      <c r="EW30" s="78" t="n">
        <f aca="false">DA30*100/FI884</f>
        <v>270459.6715043</v>
      </c>
      <c r="EX30" s="79" t="n">
        <f aca="false">DB30*100/FJ884</f>
        <v>102.312868772161</v>
      </c>
      <c r="EY30" s="49" t="n">
        <f aca="false">DC30*100/FI884</f>
        <v>317790.114017553</v>
      </c>
      <c r="EZ30" s="50" t="n">
        <f aca="false">DD30*100/FJ884</f>
        <v>102.312868772161</v>
      </c>
      <c r="FA30" s="49" t="n">
        <f aca="false">DE30*100/FI884</f>
        <v>365120.556530806</v>
      </c>
      <c r="FB30" s="50" t="n">
        <f aca="false">DF30*100/FJ884</f>
        <v>102.312868772161</v>
      </c>
      <c r="FC30" s="49" t="n">
        <f aca="false">DG30*100/FI884</f>
        <v>405689.507256451</v>
      </c>
      <c r="FD30" s="50" t="n">
        <f aca="false">DH30*100/FJ884</f>
        <v>102.312868772161</v>
      </c>
      <c r="FE30" s="177"/>
      <c r="FG30" s="175" t="n">
        <f aca="false">Movilidad!FV28</f>
        <v>1945</v>
      </c>
      <c r="FH30" s="175" t="n">
        <f aca="false">Movilidad!FW28</f>
        <v>1.15245126385172E-012</v>
      </c>
      <c r="FI30" s="175" t="n">
        <f aca="false">Movilidad!FX28</f>
        <v>5.6271018808286E-013</v>
      </c>
      <c r="FJ30" s="57" t="n">
        <f aca="false">Movilidad!FY28</f>
        <v>0</v>
      </c>
    </row>
    <row r="31" customFormat="false" ht="32.75" hidden="false" customHeight="true" outlineLevel="0" collapsed="false">
      <c r="B31" s="157" t="s">
        <v>261</v>
      </c>
      <c r="C31" s="157" t="s">
        <v>348</v>
      </c>
      <c r="D31" s="157" t="s">
        <v>344</v>
      </c>
      <c r="E31" s="157" t="n">
        <v>2</v>
      </c>
      <c r="F31" s="157" t="s">
        <v>288</v>
      </c>
      <c r="G31" s="157" t="s">
        <v>336</v>
      </c>
      <c r="H31" s="157" t="s">
        <v>340</v>
      </c>
      <c r="I31" s="168" t="s">
        <v>345</v>
      </c>
      <c r="J31" s="157" t="n">
        <v>2350</v>
      </c>
      <c r="K31" s="157" t="s">
        <v>309</v>
      </c>
      <c r="L31" s="157" t="s">
        <v>310</v>
      </c>
      <c r="M31" s="157" t="s">
        <v>346</v>
      </c>
      <c r="N31" s="157" t="s">
        <v>349</v>
      </c>
      <c r="W31" s="54" t="n">
        <f aca="false">W27+1</f>
        <v>2005</v>
      </c>
      <c r="X31" s="55" t="n">
        <f aca="false">X27</f>
        <v>2</v>
      </c>
      <c r="Y31" s="49" t="n">
        <f aca="false">Y30</f>
        <v>12000</v>
      </c>
      <c r="Z31" s="50" t="n">
        <f aca="false">Z30</f>
        <v>35</v>
      </c>
      <c r="AA31" s="49" t="n">
        <f aca="false">AA30</f>
        <v>24000</v>
      </c>
      <c r="AB31" s="50" t="n">
        <f aca="false">AB30</f>
        <v>35</v>
      </c>
      <c r="AC31" s="49" t="n">
        <f aca="false">AC30</f>
        <v>36000</v>
      </c>
      <c r="AD31" s="50" t="n">
        <f aca="false">AD30</f>
        <v>35</v>
      </c>
      <c r="AE31" s="49" t="n">
        <f aca="false">AE30</f>
        <v>48000</v>
      </c>
      <c r="AF31" s="50" t="n">
        <f aca="false">AF30</f>
        <v>35</v>
      </c>
      <c r="AG31" s="49" t="n">
        <f aca="false">AG30</f>
        <v>72000</v>
      </c>
      <c r="AH31" s="50" t="n">
        <f aca="false">AH30</f>
        <v>35</v>
      </c>
      <c r="AI31" s="49" t="n">
        <f aca="false">AI30</f>
        <v>96000</v>
      </c>
      <c r="AJ31" s="50" t="n">
        <f aca="false">AJ30</f>
        <v>35</v>
      </c>
      <c r="AK31" s="49" t="n">
        <f aca="false">AK30</f>
        <v>120000</v>
      </c>
      <c r="AL31" s="50" t="n">
        <f aca="false">AL30</f>
        <v>35</v>
      </c>
      <c r="AM31" s="169" t="n">
        <f aca="false">AM30</f>
        <v>144000</v>
      </c>
      <c r="AN31" s="170" t="n">
        <f aca="false">AN30</f>
        <v>35</v>
      </c>
      <c r="AQ31" s="54" t="n">
        <f aca="false">AQ27+1</f>
        <v>2016</v>
      </c>
      <c r="AR31" s="55" t="n">
        <f aca="false">AR27</f>
        <v>3</v>
      </c>
      <c r="AS31" s="49" t="n">
        <f aca="false">AS30</f>
        <v>48000</v>
      </c>
      <c r="AT31" s="50" t="n">
        <f aca="false">AT30</f>
        <v>157</v>
      </c>
      <c r="AU31" s="49" t="n">
        <f aca="false">AU30</f>
        <v>72000</v>
      </c>
      <c r="AV31" s="50" t="n">
        <f aca="false">AV30</f>
        <v>157</v>
      </c>
      <c r="AW31" s="49" t="n">
        <f aca="false">AW30</f>
        <v>96000</v>
      </c>
      <c r="AX31" s="50" t="n">
        <f aca="false">AX30</f>
        <v>157</v>
      </c>
      <c r="AY31" s="49" t="n">
        <f aca="false">AY30</f>
        <v>144000</v>
      </c>
      <c r="AZ31" s="50" t="n">
        <f aca="false">AZ30</f>
        <v>157</v>
      </c>
      <c r="BA31" s="49" t="n">
        <f aca="false">BA30</f>
        <v>192000</v>
      </c>
      <c r="BB31" s="50" t="n">
        <f aca="false">BB30</f>
        <v>157</v>
      </c>
      <c r="BC31" s="49" t="n">
        <f aca="false">BC30</f>
        <v>240000</v>
      </c>
      <c r="BD31" s="50" t="n">
        <f aca="false">BD30</f>
        <v>157</v>
      </c>
      <c r="BE31" s="171" t="n">
        <f aca="false">BE30</f>
        <v>288000</v>
      </c>
      <c r="BF31" s="172" t="n">
        <f aca="false">BF30</f>
        <v>157</v>
      </c>
      <c r="BG31" s="171" t="n">
        <f aca="false">BG30</f>
        <v>400000</v>
      </c>
      <c r="BH31" s="172" t="n">
        <f aca="false">BH30</f>
        <v>157</v>
      </c>
      <c r="BI31" s="171" t="n">
        <f aca="false">BI30</f>
        <v>470000</v>
      </c>
      <c r="BJ31" s="172" t="n">
        <f aca="false">BJ30</f>
        <v>157</v>
      </c>
      <c r="BK31" s="171" t="n">
        <f aca="false">BK30</f>
        <v>540000</v>
      </c>
      <c r="BL31" s="172" t="n">
        <f aca="false">BL30</f>
        <v>157</v>
      </c>
      <c r="BM31" s="171" t="n">
        <f aca="false">BM30</f>
        <v>600000</v>
      </c>
      <c r="BN31" s="172" t="n">
        <f aca="false">BN30</f>
        <v>157</v>
      </c>
      <c r="BP31" s="54" t="n">
        <f aca="false">BP27+1</f>
        <v>2005</v>
      </c>
      <c r="BQ31" s="55" t="n">
        <f aca="false">BQ27</f>
        <v>2</v>
      </c>
      <c r="BR31" s="49" t="n">
        <f aca="false">BR30</f>
        <v>12000</v>
      </c>
      <c r="BS31" s="50" t="n">
        <f aca="false">BS30</f>
        <v>35</v>
      </c>
      <c r="BT31" s="49" t="n">
        <f aca="false">BT30</f>
        <v>24000</v>
      </c>
      <c r="BU31" s="50" t="n">
        <f aca="false">BU30</f>
        <v>35</v>
      </c>
      <c r="BV31" s="49" t="n">
        <f aca="false">BV30</f>
        <v>36000</v>
      </c>
      <c r="BW31" s="50" t="n">
        <f aca="false">BW30</f>
        <v>35</v>
      </c>
      <c r="BX31" s="49" t="n">
        <f aca="false">BX30</f>
        <v>48000</v>
      </c>
      <c r="BY31" s="50" t="n">
        <f aca="false">BY30</f>
        <v>35</v>
      </c>
      <c r="BZ31" s="49" t="n">
        <f aca="false">BZ30</f>
        <v>72000</v>
      </c>
      <c r="CA31" s="50" t="n">
        <f aca="false">CA30</f>
        <v>35</v>
      </c>
      <c r="CB31" s="49" t="n">
        <f aca="false">CB30</f>
        <v>96000</v>
      </c>
      <c r="CC31" s="50" t="n">
        <f aca="false">CC30</f>
        <v>35</v>
      </c>
      <c r="CD31" s="49" t="n">
        <f aca="false">CD30</f>
        <v>120000</v>
      </c>
      <c r="CE31" s="50" t="n">
        <f aca="false">CE30</f>
        <v>35</v>
      </c>
      <c r="CF31" s="169" t="n">
        <f aca="false">CF30</f>
        <v>144000</v>
      </c>
      <c r="CG31" s="170" t="n">
        <f aca="false">CG30</f>
        <v>35</v>
      </c>
      <c r="CI31" s="54" t="n">
        <f aca="false">CI27+1</f>
        <v>2016</v>
      </c>
      <c r="CJ31" s="55" t="n">
        <f aca="false">CJ27</f>
        <v>3</v>
      </c>
      <c r="CK31" s="49"/>
      <c r="CL31" s="50"/>
      <c r="CM31" s="49" t="n">
        <f aca="false">CM30</f>
        <v>48000</v>
      </c>
      <c r="CN31" s="50" t="n">
        <f aca="false">CN30</f>
        <v>157</v>
      </c>
      <c r="CO31" s="49" t="n">
        <f aca="false">CO30</f>
        <v>72000</v>
      </c>
      <c r="CP31" s="50" t="n">
        <f aca="false">CP30</f>
        <v>157</v>
      </c>
      <c r="CQ31" s="49" t="n">
        <f aca="false">CQ30</f>
        <v>96000</v>
      </c>
      <c r="CR31" s="50" t="n">
        <f aca="false">CR30</f>
        <v>157</v>
      </c>
      <c r="CS31" s="49" t="n">
        <f aca="false">CS30</f>
        <v>144000</v>
      </c>
      <c r="CT31" s="50" t="n">
        <f aca="false">CT30</f>
        <v>157</v>
      </c>
      <c r="CU31" s="49" t="n">
        <f aca="false">CU30</f>
        <v>192000</v>
      </c>
      <c r="CV31" s="50" t="n">
        <f aca="false">CV30</f>
        <v>157</v>
      </c>
      <c r="CW31" s="49" t="n">
        <f aca="false">CW30</f>
        <v>240000</v>
      </c>
      <c r="CX31" s="50" t="n">
        <f aca="false">CX30</f>
        <v>157</v>
      </c>
      <c r="CY31" s="169" t="n">
        <f aca="false">CY30</f>
        <v>288000</v>
      </c>
      <c r="CZ31" s="170" t="n">
        <f aca="false">CZ30</f>
        <v>157</v>
      </c>
      <c r="DA31" s="169" t="n">
        <f aca="false">DA30</f>
        <v>400000</v>
      </c>
      <c r="DB31" s="170" t="n">
        <f aca="false">DB30</f>
        <v>157</v>
      </c>
      <c r="DC31" s="169" t="n">
        <f aca="false">DC30</f>
        <v>470000</v>
      </c>
      <c r="DD31" s="170" t="n">
        <f aca="false">DD30</f>
        <v>157</v>
      </c>
      <c r="DE31" s="169" t="n">
        <f aca="false">DE30</f>
        <v>540000</v>
      </c>
      <c r="DF31" s="170" t="n">
        <f aca="false">DF30</f>
        <v>157</v>
      </c>
      <c r="DG31" s="169" t="n">
        <f aca="false">DG30</f>
        <v>600000</v>
      </c>
      <c r="DH31" s="170" t="n">
        <f aca="false">DH30</f>
        <v>157</v>
      </c>
      <c r="DI31" s="0" t="n">
        <f aca="false">DW31/12</f>
        <v>16169.8404881974</v>
      </c>
      <c r="DJ31" s="155"/>
      <c r="DK31" s="155"/>
      <c r="DM31" s="47" t="n">
        <v>2005</v>
      </c>
      <c r="DN31" s="48" t="n">
        <v>2</v>
      </c>
      <c r="DO31" s="49" t="n">
        <f aca="false">BR31*100/FI752</f>
        <v>32339.6809763948</v>
      </c>
      <c r="DP31" s="50" t="n">
        <f aca="false">BS31*100/FJ752</f>
        <v>268.756553357009</v>
      </c>
      <c r="DQ31" s="49" t="n">
        <f aca="false">BT31*100/FI752</f>
        <v>64679.3619527896</v>
      </c>
      <c r="DR31" s="50" t="n">
        <f aca="false">BU31*100/FJ752</f>
        <v>268.756553357009</v>
      </c>
      <c r="DS31" s="49" t="n">
        <f aca="false">BV31*100/FI752</f>
        <v>97019.0429291843</v>
      </c>
      <c r="DT31" s="50" t="n">
        <f aca="false">BW31*100/FJ752</f>
        <v>268.756553357009</v>
      </c>
      <c r="DU31" s="49" t="n">
        <f aca="false">BX31*100/FI752</f>
        <v>129358.723905579</v>
      </c>
      <c r="DV31" s="50" t="n">
        <f aca="false">BY31*100/FJ752</f>
        <v>268.756553357009</v>
      </c>
      <c r="DW31" s="49" t="n">
        <f aca="false">BZ31*100/FI752</f>
        <v>194038.085858369</v>
      </c>
      <c r="DX31" s="50" t="n">
        <f aca="false">CA31*100/FJ752</f>
        <v>268.756553357009</v>
      </c>
      <c r="DY31" s="49" t="n">
        <f aca="false">CB31*100/FI752</f>
        <v>258717.447811158</v>
      </c>
      <c r="DZ31" s="50" t="n">
        <f aca="false">CC31*100/FJ752</f>
        <v>268.756553357009</v>
      </c>
      <c r="EA31" s="49" t="n">
        <f aca="false">CD31*100/FI752</f>
        <v>323396.809763948</v>
      </c>
      <c r="EB31" s="50" t="n">
        <f aca="false">CE31*100/FJ752</f>
        <v>268.756553357009</v>
      </c>
      <c r="EC31" s="78" t="n">
        <f aca="false">CF31*100/FI752</f>
        <v>388076.171716737</v>
      </c>
      <c r="ED31" s="79" t="n">
        <f aca="false">CG31*100/FJ752</f>
        <v>268.756553357009</v>
      </c>
      <c r="EE31" s="174"/>
      <c r="EF31" s="0" t="n">
        <f aca="false">EF32+1</f>
        <v>995</v>
      </c>
      <c r="EG31" s="47" t="n">
        <f aca="false">EG27+1</f>
        <v>2016</v>
      </c>
      <c r="EH31" s="48" t="n">
        <f aca="false">EH27</f>
        <v>3</v>
      </c>
      <c r="EI31" s="49" t="n">
        <f aca="false">CM31*100/FI887</f>
        <v>30792.5913899092</v>
      </c>
      <c r="EJ31" s="50" t="n">
        <f aca="false">CN31*100/FJ887</f>
        <v>102.312868772161</v>
      </c>
      <c r="EK31" s="49" t="n">
        <f aca="false">CO31*100/FI887</f>
        <v>46188.8870848638</v>
      </c>
      <c r="EL31" s="50" t="n">
        <f aca="false">CP31*100/FJ887</f>
        <v>102.312868772161</v>
      </c>
      <c r="EM31" s="49" t="n">
        <f aca="false">CQ31*100/FI887</f>
        <v>61585.1827798184</v>
      </c>
      <c r="EN31" s="50" t="n">
        <f aca="false">CR31*100/FJ887</f>
        <v>102.312868772161</v>
      </c>
      <c r="EO31" s="49" t="n">
        <f aca="false">CS31*100/FI887</f>
        <v>92377.7741697276</v>
      </c>
      <c r="EP31" s="50" t="n">
        <f aca="false">CT31*100/FJ887</f>
        <v>102.312868772161</v>
      </c>
      <c r="EQ31" s="49" t="n">
        <f aca="false">CU31*100/FI887</f>
        <v>123170.365559637</v>
      </c>
      <c r="ER31" s="50" t="n">
        <f aca="false">CV31*100/FJ887</f>
        <v>102.312868772161</v>
      </c>
      <c r="ES31" s="49" t="n">
        <f aca="false">CW31*100/FI887</f>
        <v>153962.956949546</v>
      </c>
      <c r="ET31" s="50" t="n">
        <f aca="false">CX31*100/FJ887</f>
        <v>102.312868772161</v>
      </c>
      <c r="EU31" s="49" t="n">
        <f aca="false">CY31*100/FI887</f>
        <v>184755.548339455</v>
      </c>
      <c r="EV31" s="50" t="n">
        <f aca="false">CZ31*100/FJ887</f>
        <v>102.312868772161</v>
      </c>
      <c r="EW31" s="78" t="n">
        <f aca="false">DA31*100/FI887</f>
        <v>256604.928249243</v>
      </c>
      <c r="EX31" s="79" t="n">
        <f aca="false">DB31*100/FJ887</f>
        <v>102.312868772161</v>
      </c>
      <c r="EY31" s="49" t="n">
        <f aca="false">DC31*100/FI887</f>
        <v>301510.790692861</v>
      </c>
      <c r="EZ31" s="50" t="n">
        <f aca="false">DD31*100/FJ887</f>
        <v>102.312868772161</v>
      </c>
      <c r="FA31" s="49" t="n">
        <f aca="false">DE31*100/FI887</f>
        <v>346416.653136479</v>
      </c>
      <c r="FB31" s="50" t="n">
        <f aca="false">DF31*100/FJ887</f>
        <v>102.312868772161</v>
      </c>
      <c r="FC31" s="49" t="n">
        <f aca="false">DG31*100/FI887</f>
        <v>384907.392373865</v>
      </c>
      <c r="FD31" s="50" t="n">
        <f aca="false">DH31*100/FJ887</f>
        <v>102.312868772161</v>
      </c>
      <c r="FE31" s="177"/>
      <c r="FG31" s="178" t="n">
        <f aca="false">Movilidad!FV29</f>
        <v>1945</v>
      </c>
      <c r="FH31" s="178" t="n">
        <f aca="false">Movilidad!FW29</f>
        <v>1.15349501580501E-012</v>
      </c>
      <c r="FI31" s="178" t="n">
        <f aca="false">Movilidad!FX29</f>
        <v>5.63219823393585E-013</v>
      </c>
      <c r="FJ31" s="12" t="n">
        <f aca="false">Movilidad!FY29</f>
        <v>0</v>
      </c>
    </row>
    <row r="32" customFormat="false" ht="32.75" hidden="false" customHeight="true" outlineLevel="0" collapsed="false">
      <c r="B32" s="157" t="s">
        <v>262</v>
      </c>
      <c r="C32" s="157" t="s">
        <v>350</v>
      </c>
      <c r="D32" s="157" t="s">
        <v>344</v>
      </c>
      <c r="E32" s="157" t="n">
        <v>3</v>
      </c>
      <c r="F32" s="157" t="s">
        <v>288</v>
      </c>
      <c r="G32" s="157" t="s">
        <v>336</v>
      </c>
      <c r="H32" s="157" t="s">
        <v>340</v>
      </c>
      <c r="I32" s="168" t="s">
        <v>345</v>
      </c>
      <c r="J32" s="157" t="n">
        <v>2700</v>
      </c>
      <c r="K32" s="157" t="s">
        <v>309</v>
      </c>
      <c r="L32" s="157" t="s">
        <v>310</v>
      </c>
      <c r="M32" s="157" t="s">
        <v>346</v>
      </c>
      <c r="N32" s="157" t="s">
        <v>351</v>
      </c>
      <c r="W32" s="47" t="n">
        <f aca="false">W28+1</f>
        <v>2005</v>
      </c>
      <c r="X32" s="48" t="n">
        <f aca="false">X28</f>
        <v>3</v>
      </c>
      <c r="Y32" s="49" t="n">
        <f aca="false">Y31</f>
        <v>12000</v>
      </c>
      <c r="Z32" s="50" t="n">
        <f aca="false">Z31</f>
        <v>35</v>
      </c>
      <c r="AA32" s="49" t="n">
        <f aca="false">AA31</f>
        <v>24000</v>
      </c>
      <c r="AB32" s="50" t="n">
        <f aca="false">AB31</f>
        <v>35</v>
      </c>
      <c r="AC32" s="49" t="n">
        <f aca="false">AC31</f>
        <v>36000</v>
      </c>
      <c r="AD32" s="50" t="n">
        <f aca="false">AD31</f>
        <v>35</v>
      </c>
      <c r="AE32" s="49" t="n">
        <f aca="false">AE31</f>
        <v>48000</v>
      </c>
      <c r="AF32" s="50" t="n">
        <f aca="false">AF31</f>
        <v>35</v>
      </c>
      <c r="AG32" s="49" t="n">
        <f aca="false">AG31</f>
        <v>72000</v>
      </c>
      <c r="AH32" s="50" t="n">
        <f aca="false">AH31</f>
        <v>35</v>
      </c>
      <c r="AI32" s="49" t="n">
        <f aca="false">AI31</f>
        <v>96000</v>
      </c>
      <c r="AJ32" s="50" t="n">
        <f aca="false">AJ31</f>
        <v>35</v>
      </c>
      <c r="AK32" s="49" t="n">
        <f aca="false">AK31</f>
        <v>120000</v>
      </c>
      <c r="AL32" s="50" t="n">
        <f aca="false">AL31</f>
        <v>35</v>
      </c>
      <c r="AM32" s="169" t="n">
        <f aca="false">AM31</f>
        <v>144000</v>
      </c>
      <c r="AN32" s="170" t="n">
        <f aca="false">AN31</f>
        <v>35</v>
      </c>
      <c r="AQ32" s="47" t="n">
        <f aca="false">AQ28+1</f>
        <v>2016</v>
      </c>
      <c r="AR32" s="48" t="n">
        <f aca="false">AR28</f>
        <v>4</v>
      </c>
      <c r="AS32" s="49" t="n">
        <f aca="false">AS31</f>
        <v>48000</v>
      </c>
      <c r="AT32" s="50" t="n">
        <f aca="false">AT31</f>
        <v>157</v>
      </c>
      <c r="AU32" s="49" t="n">
        <f aca="false">AU31</f>
        <v>72000</v>
      </c>
      <c r="AV32" s="50" t="n">
        <f aca="false">AV31</f>
        <v>157</v>
      </c>
      <c r="AW32" s="49" t="n">
        <f aca="false">AW31</f>
        <v>96000</v>
      </c>
      <c r="AX32" s="50" t="n">
        <f aca="false">AX31</f>
        <v>157</v>
      </c>
      <c r="AY32" s="49" t="n">
        <f aca="false">AY31</f>
        <v>144000</v>
      </c>
      <c r="AZ32" s="50" t="n">
        <f aca="false">AZ31</f>
        <v>157</v>
      </c>
      <c r="BA32" s="49" t="n">
        <f aca="false">BA31</f>
        <v>192000</v>
      </c>
      <c r="BB32" s="50" t="n">
        <f aca="false">BB31</f>
        <v>157</v>
      </c>
      <c r="BC32" s="49" t="n">
        <f aca="false">BC31</f>
        <v>240000</v>
      </c>
      <c r="BD32" s="50" t="n">
        <f aca="false">BD31</f>
        <v>157</v>
      </c>
      <c r="BE32" s="171" t="n">
        <f aca="false">BE31</f>
        <v>288000</v>
      </c>
      <c r="BF32" s="172" t="n">
        <f aca="false">BF31</f>
        <v>157</v>
      </c>
      <c r="BG32" s="171" t="n">
        <f aca="false">BG31</f>
        <v>400000</v>
      </c>
      <c r="BH32" s="172" t="n">
        <f aca="false">BH31</f>
        <v>157</v>
      </c>
      <c r="BI32" s="171" t="n">
        <f aca="false">BI31</f>
        <v>470000</v>
      </c>
      <c r="BJ32" s="172" t="n">
        <f aca="false">BJ31</f>
        <v>157</v>
      </c>
      <c r="BK32" s="171" t="n">
        <f aca="false">BK31</f>
        <v>540000</v>
      </c>
      <c r="BL32" s="172" t="n">
        <f aca="false">BL31</f>
        <v>157</v>
      </c>
      <c r="BM32" s="171" t="n">
        <f aca="false">BM31</f>
        <v>600000</v>
      </c>
      <c r="BN32" s="172" t="n">
        <f aca="false">BN31</f>
        <v>157</v>
      </c>
      <c r="BP32" s="47" t="n">
        <f aca="false">BP28+1</f>
        <v>2005</v>
      </c>
      <c r="BQ32" s="48" t="n">
        <f aca="false">BQ28</f>
        <v>3</v>
      </c>
      <c r="BR32" s="49" t="n">
        <f aca="false">BR31</f>
        <v>12000</v>
      </c>
      <c r="BS32" s="50" t="n">
        <f aca="false">BS31</f>
        <v>35</v>
      </c>
      <c r="BT32" s="49" t="n">
        <f aca="false">BT31</f>
        <v>24000</v>
      </c>
      <c r="BU32" s="50" t="n">
        <f aca="false">BU31</f>
        <v>35</v>
      </c>
      <c r="BV32" s="49" t="n">
        <f aca="false">BV31</f>
        <v>36000</v>
      </c>
      <c r="BW32" s="50" t="n">
        <f aca="false">BW31</f>
        <v>35</v>
      </c>
      <c r="BX32" s="49" t="n">
        <f aca="false">BX31</f>
        <v>48000</v>
      </c>
      <c r="BY32" s="50" t="n">
        <f aca="false">BY31</f>
        <v>35</v>
      </c>
      <c r="BZ32" s="49" t="n">
        <f aca="false">BZ31</f>
        <v>72000</v>
      </c>
      <c r="CA32" s="50" t="n">
        <f aca="false">CA31</f>
        <v>35</v>
      </c>
      <c r="CB32" s="49" t="n">
        <f aca="false">CB31</f>
        <v>96000</v>
      </c>
      <c r="CC32" s="50" t="n">
        <f aca="false">CC31</f>
        <v>35</v>
      </c>
      <c r="CD32" s="49" t="n">
        <f aca="false">CD31</f>
        <v>120000</v>
      </c>
      <c r="CE32" s="50" t="n">
        <f aca="false">CE31</f>
        <v>35</v>
      </c>
      <c r="CF32" s="169" t="n">
        <f aca="false">CF31</f>
        <v>144000</v>
      </c>
      <c r="CG32" s="170" t="n">
        <f aca="false">CG31</f>
        <v>35</v>
      </c>
      <c r="CI32" s="47" t="n">
        <f aca="false">CI28+1</f>
        <v>2016</v>
      </c>
      <c r="CJ32" s="48" t="n">
        <f aca="false">CJ28</f>
        <v>4</v>
      </c>
      <c r="CK32" s="49"/>
      <c r="CL32" s="50"/>
      <c r="CM32" s="49" t="n">
        <f aca="false">CM31</f>
        <v>48000</v>
      </c>
      <c r="CN32" s="50" t="n">
        <f aca="false">CN31</f>
        <v>157</v>
      </c>
      <c r="CO32" s="49" t="n">
        <f aca="false">CO31</f>
        <v>72000</v>
      </c>
      <c r="CP32" s="50" t="n">
        <f aca="false">CP31</f>
        <v>157</v>
      </c>
      <c r="CQ32" s="49" t="n">
        <f aca="false">CQ31</f>
        <v>96000</v>
      </c>
      <c r="CR32" s="50" t="n">
        <f aca="false">CR31</f>
        <v>157</v>
      </c>
      <c r="CS32" s="49" t="n">
        <f aca="false">CS31</f>
        <v>144000</v>
      </c>
      <c r="CT32" s="50" t="n">
        <f aca="false">CT31</f>
        <v>157</v>
      </c>
      <c r="CU32" s="49" t="n">
        <f aca="false">CU31</f>
        <v>192000</v>
      </c>
      <c r="CV32" s="50" t="n">
        <f aca="false">CV31</f>
        <v>157</v>
      </c>
      <c r="CW32" s="49" t="n">
        <f aca="false">CW31</f>
        <v>240000</v>
      </c>
      <c r="CX32" s="50" t="n">
        <f aca="false">CX31</f>
        <v>157</v>
      </c>
      <c r="CY32" s="169" t="n">
        <f aca="false">CY31</f>
        <v>288000</v>
      </c>
      <c r="CZ32" s="170" t="n">
        <f aca="false">CZ31</f>
        <v>157</v>
      </c>
      <c r="DA32" s="169" t="n">
        <f aca="false">DA31</f>
        <v>400000</v>
      </c>
      <c r="DB32" s="170" t="n">
        <f aca="false">DB31</f>
        <v>157</v>
      </c>
      <c r="DC32" s="169" t="n">
        <f aca="false">DC31</f>
        <v>470000</v>
      </c>
      <c r="DD32" s="170" t="n">
        <f aca="false">DD31</f>
        <v>157</v>
      </c>
      <c r="DE32" s="169" t="n">
        <f aca="false">DE31</f>
        <v>540000</v>
      </c>
      <c r="DF32" s="170" t="n">
        <f aca="false">DF31</f>
        <v>157</v>
      </c>
      <c r="DG32" s="169" t="n">
        <f aca="false">DG31</f>
        <v>600000</v>
      </c>
      <c r="DH32" s="170" t="n">
        <f aca="false">DH31</f>
        <v>157</v>
      </c>
      <c r="DI32" s="0" t="n">
        <f aca="false">DW32/12</f>
        <v>15794.7919380715</v>
      </c>
      <c r="DJ32" s="155"/>
      <c r="DK32" s="155"/>
      <c r="DM32" s="54" t="n">
        <v>2005</v>
      </c>
      <c r="DN32" s="55" t="n">
        <v>3</v>
      </c>
      <c r="DO32" s="49" t="n">
        <f aca="false">BR32*100/FI755</f>
        <v>31589.583876143</v>
      </c>
      <c r="DP32" s="50" t="n">
        <f aca="false">BS32*100/FJ755</f>
        <v>259.848215795705</v>
      </c>
      <c r="DQ32" s="49" t="n">
        <f aca="false">BT32*100/FI755</f>
        <v>63179.1677522861</v>
      </c>
      <c r="DR32" s="50" t="n">
        <f aca="false">BU32*100/FJ755</f>
        <v>259.848215795705</v>
      </c>
      <c r="DS32" s="49" t="n">
        <f aca="false">BV32*100/FI755</f>
        <v>94768.7516284291</v>
      </c>
      <c r="DT32" s="50" t="n">
        <f aca="false">BW32*100/FJ755</f>
        <v>259.848215795705</v>
      </c>
      <c r="DU32" s="49" t="n">
        <f aca="false">BX32*100/FI755</f>
        <v>126358.335504572</v>
      </c>
      <c r="DV32" s="50" t="n">
        <f aca="false">BY32*100/FJ755</f>
        <v>259.848215795705</v>
      </c>
      <c r="DW32" s="49" t="n">
        <f aca="false">BZ32*100/FI755</f>
        <v>189537.503256858</v>
      </c>
      <c r="DX32" s="50" t="n">
        <f aca="false">CA32*100/FJ755</f>
        <v>259.848215795705</v>
      </c>
      <c r="DY32" s="49" t="n">
        <f aca="false">CB32*100/FI755</f>
        <v>252716.671009144</v>
      </c>
      <c r="DZ32" s="50" t="n">
        <f aca="false">CC32*100/FJ755</f>
        <v>259.848215795705</v>
      </c>
      <c r="EA32" s="49" t="n">
        <f aca="false">CD32*100/FI755</f>
        <v>315895.83876143</v>
      </c>
      <c r="EB32" s="50" t="n">
        <f aca="false">CE32*100/FJ755</f>
        <v>259.848215795705</v>
      </c>
      <c r="EC32" s="78" t="n">
        <f aca="false">CF32*100/FI755</f>
        <v>379075.006513717</v>
      </c>
      <c r="ED32" s="79" t="n">
        <f aca="false">CG32*100/FJ755</f>
        <v>259.848215795705</v>
      </c>
      <c r="EE32" s="177"/>
      <c r="EF32" s="0" t="n">
        <f aca="false">EF33+1</f>
        <v>994</v>
      </c>
      <c r="EG32" s="54" t="n">
        <f aca="false">EG28+1</f>
        <v>2016</v>
      </c>
      <c r="EH32" s="55" t="n">
        <f aca="false">EH28</f>
        <v>4</v>
      </c>
      <c r="EI32" s="49" t="n">
        <f aca="false">CM32*100/FI890</f>
        <v>29266.5064811863</v>
      </c>
      <c r="EJ32" s="50" t="n">
        <f aca="false">CN32*100/FJ890</f>
        <v>89.6223447548716</v>
      </c>
      <c r="EK32" s="49" t="n">
        <f aca="false">CO32*100/FI890</f>
        <v>43899.7597217794</v>
      </c>
      <c r="EL32" s="50" t="n">
        <f aca="false">CP32*100/FJ890</f>
        <v>89.6223447548716</v>
      </c>
      <c r="EM32" s="49" t="n">
        <f aca="false">CQ32*100/FI890</f>
        <v>58533.0129623726</v>
      </c>
      <c r="EN32" s="50" t="n">
        <f aca="false">CR32*100/FJ890</f>
        <v>89.6223447548716</v>
      </c>
      <c r="EO32" s="49" t="n">
        <f aca="false">CS32*100/FI890</f>
        <v>87799.5194435588</v>
      </c>
      <c r="EP32" s="50" t="n">
        <f aca="false">CT32*100/FJ890</f>
        <v>89.6223447548716</v>
      </c>
      <c r="EQ32" s="49" t="n">
        <f aca="false">CU32*100/FI890</f>
        <v>117066.025924745</v>
      </c>
      <c r="ER32" s="50" t="n">
        <f aca="false">CV32*100/FJ890</f>
        <v>89.6223447548716</v>
      </c>
      <c r="ES32" s="49" t="n">
        <f aca="false">CW32*100/FI890</f>
        <v>146332.532405931</v>
      </c>
      <c r="ET32" s="50" t="n">
        <f aca="false">CX32*100/FJ890</f>
        <v>89.6223447548716</v>
      </c>
      <c r="EU32" s="49" t="n">
        <f aca="false">CY32*100/FI890</f>
        <v>175599.038887118</v>
      </c>
      <c r="EV32" s="50" t="n">
        <f aca="false">CZ32*100/FJ890</f>
        <v>89.6223447548716</v>
      </c>
      <c r="EW32" s="78" t="n">
        <f aca="false">DA32*100/FI890</f>
        <v>243887.554009886</v>
      </c>
      <c r="EX32" s="79" t="n">
        <f aca="false">DB32*100/FJ890</f>
        <v>89.6223447548716</v>
      </c>
      <c r="EY32" s="49" t="n">
        <f aca="false">DC32*100/FI890</f>
        <v>286567.875961616</v>
      </c>
      <c r="EZ32" s="50" t="n">
        <f aca="false">DD32*100/FJ890</f>
        <v>89.6223447548716</v>
      </c>
      <c r="FA32" s="49" t="n">
        <f aca="false">DE32*100/FI890</f>
        <v>329248.197913346</v>
      </c>
      <c r="FB32" s="50" t="n">
        <f aca="false">DF32*100/FJ890</f>
        <v>89.6223447548716</v>
      </c>
      <c r="FC32" s="49" t="n">
        <f aca="false">DG32*100/FI890</f>
        <v>365831.331014829</v>
      </c>
      <c r="FD32" s="50" t="n">
        <f aca="false">DH32*100/FJ890</f>
        <v>89.6223447548716</v>
      </c>
      <c r="FE32" s="177"/>
      <c r="FG32" s="167" t="n">
        <f aca="false">Movilidad!FV30</f>
        <v>1945</v>
      </c>
      <c r="FH32" s="167" t="n">
        <f aca="false">Movilidad!FW30</f>
        <v>1.15752091619627E-012</v>
      </c>
      <c r="FI32" s="167" t="n">
        <f aca="false">Movilidad!FX30</f>
        <v>5.65185559592092E-013</v>
      </c>
      <c r="FJ32" s="35" t="n">
        <f aca="false">Movilidad!FY30</f>
        <v>0</v>
      </c>
    </row>
    <row r="33" customFormat="false" ht="15.25" hidden="false" customHeight="false" outlineLevel="0" collapsed="false">
      <c r="W33" s="54" t="n">
        <f aca="false">W29+1</f>
        <v>2005</v>
      </c>
      <c r="X33" s="55" t="n">
        <f aca="false">X29</f>
        <v>4</v>
      </c>
      <c r="Y33" s="49" t="n">
        <f aca="false">Y32</f>
        <v>12000</v>
      </c>
      <c r="Z33" s="50" t="n">
        <f aca="false">Z32</f>
        <v>35</v>
      </c>
      <c r="AA33" s="49" t="n">
        <f aca="false">AA32</f>
        <v>24000</v>
      </c>
      <c r="AB33" s="50" t="n">
        <f aca="false">AB32</f>
        <v>35</v>
      </c>
      <c r="AC33" s="49" t="n">
        <f aca="false">AC32</f>
        <v>36000</v>
      </c>
      <c r="AD33" s="50" t="n">
        <f aca="false">AD32</f>
        <v>35</v>
      </c>
      <c r="AE33" s="49" t="n">
        <f aca="false">AE32</f>
        <v>48000</v>
      </c>
      <c r="AF33" s="50" t="n">
        <f aca="false">AF32</f>
        <v>35</v>
      </c>
      <c r="AG33" s="49" t="n">
        <f aca="false">AG32</f>
        <v>72000</v>
      </c>
      <c r="AH33" s="50" t="n">
        <f aca="false">AH32</f>
        <v>35</v>
      </c>
      <c r="AI33" s="49" t="n">
        <f aca="false">AI32</f>
        <v>96000</v>
      </c>
      <c r="AJ33" s="50" t="n">
        <f aca="false">AJ32</f>
        <v>35</v>
      </c>
      <c r="AK33" s="49" t="n">
        <f aca="false">AK32</f>
        <v>120000</v>
      </c>
      <c r="AL33" s="50" t="n">
        <f aca="false">AL32</f>
        <v>35</v>
      </c>
      <c r="AM33" s="169" t="n">
        <f aca="false">AM32</f>
        <v>144000</v>
      </c>
      <c r="AN33" s="170" t="n">
        <f aca="false">AN32</f>
        <v>35</v>
      </c>
      <c r="AQ33" s="54" t="n">
        <f aca="false">AQ29+1</f>
        <v>2017</v>
      </c>
      <c r="AR33" s="55" t="n">
        <f aca="false">AR29</f>
        <v>1</v>
      </c>
      <c r="AS33" s="49" t="n">
        <v>84000</v>
      </c>
      <c r="AT33" s="50" t="n">
        <v>300</v>
      </c>
      <c r="AU33" s="49" t="n">
        <v>126000</v>
      </c>
      <c r="AV33" s="50" t="n">
        <v>330</v>
      </c>
      <c r="AW33" s="49" t="n">
        <v>168000</v>
      </c>
      <c r="AX33" s="50" t="n">
        <f aca="false">AV33*1.1</f>
        <v>363</v>
      </c>
      <c r="AY33" s="49" t="n">
        <v>252000</v>
      </c>
      <c r="AZ33" s="50" t="n">
        <f aca="false">AX33*1.1</f>
        <v>399.3</v>
      </c>
      <c r="BA33" s="49" t="n">
        <v>336000</v>
      </c>
      <c r="BB33" s="50" t="n">
        <f aca="false">AZ33*1.1</f>
        <v>439.23</v>
      </c>
      <c r="BC33" s="49" t="n">
        <v>420000</v>
      </c>
      <c r="BD33" s="50" t="n">
        <f aca="false">BB33*1.1</f>
        <v>483.153</v>
      </c>
      <c r="BE33" s="171" t="n">
        <v>504000</v>
      </c>
      <c r="BF33" s="50" t="n">
        <f aca="false">BD33*1.1</f>
        <v>531.4683</v>
      </c>
      <c r="BG33" s="171" t="n">
        <v>700000</v>
      </c>
      <c r="BH33" s="50" t="n">
        <f aca="false">BF33*1.1</f>
        <v>584.61513</v>
      </c>
      <c r="BI33" s="171" t="n">
        <v>822500</v>
      </c>
      <c r="BJ33" s="50" t="n">
        <f aca="false">BH33*1.1</f>
        <v>643.076643</v>
      </c>
      <c r="BK33" s="171" t="n">
        <v>945000</v>
      </c>
      <c r="BL33" s="50" t="n">
        <f aca="false">BJ33*1.1</f>
        <v>707.3843073</v>
      </c>
      <c r="BM33" s="171" t="n">
        <v>1050000</v>
      </c>
      <c r="BN33" s="50" t="n">
        <f aca="false">BL33*1.1</f>
        <v>778.122738030001</v>
      </c>
      <c r="BP33" s="54" t="n">
        <f aca="false">BP29+1</f>
        <v>2005</v>
      </c>
      <c r="BQ33" s="55" t="n">
        <f aca="false">BQ29</f>
        <v>4</v>
      </c>
      <c r="BR33" s="49" t="n">
        <f aca="false">BR32</f>
        <v>12000</v>
      </c>
      <c r="BS33" s="50" t="n">
        <f aca="false">BS32</f>
        <v>35</v>
      </c>
      <c r="BT33" s="49" t="n">
        <f aca="false">BT32</f>
        <v>24000</v>
      </c>
      <c r="BU33" s="50" t="n">
        <f aca="false">BU32</f>
        <v>35</v>
      </c>
      <c r="BV33" s="49" t="n">
        <f aca="false">BV32</f>
        <v>36000</v>
      </c>
      <c r="BW33" s="50" t="n">
        <f aca="false">BW32</f>
        <v>35</v>
      </c>
      <c r="BX33" s="49" t="n">
        <f aca="false">BX32</f>
        <v>48000</v>
      </c>
      <c r="BY33" s="50" t="n">
        <f aca="false">BY32</f>
        <v>35</v>
      </c>
      <c r="BZ33" s="49" t="n">
        <f aca="false">BZ32</f>
        <v>72000</v>
      </c>
      <c r="CA33" s="50" t="n">
        <f aca="false">CA32</f>
        <v>35</v>
      </c>
      <c r="CB33" s="49" t="n">
        <f aca="false">CB32</f>
        <v>96000</v>
      </c>
      <c r="CC33" s="50" t="n">
        <f aca="false">CC32</f>
        <v>35</v>
      </c>
      <c r="CD33" s="49" t="n">
        <f aca="false">CD32</f>
        <v>120000</v>
      </c>
      <c r="CE33" s="50" t="n">
        <f aca="false">CE32</f>
        <v>35</v>
      </c>
      <c r="CF33" s="169" t="n">
        <f aca="false">CF32</f>
        <v>144000</v>
      </c>
      <c r="CG33" s="170" t="n">
        <f aca="false">CG32</f>
        <v>35</v>
      </c>
      <c r="CI33" s="54" t="n">
        <f aca="false">CI29+1</f>
        <v>2017</v>
      </c>
      <c r="CJ33" s="55" t="n">
        <f aca="false">CJ29</f>
        <v>1</v>
      </c>
      <c r="CK33" s="49" t="n">
        <v>84000</v>
      </c>
      <c r="CL33" s="50" t="n">
        <v>300</v>
      </c>
      <c r="CM33" s="49" t="n">
        <v>126000</v>
      </c>
      <c r="CN33" s="50" t="n">
        <v>330</v>
      </c>
      <c r="CO33" s="49" t="n">
        <v>168000</v>
      </c>
      <c r="CP33" s="50" t="n">
        <v>363</v>
      </c>
      <c r="CQ33" s="49" t="n">
        <v>252000</v>
      </c>
      <c r="CR33" s="50" t="n">
        <v>399.3</v>
      </c>
      <c r="CS33" s="49" t="n">
        <v>336000</v>
      </c>
      <c r="CT33" s="50" t="n">
        <v>439.23</v>
      </c>
      <c r="CU33" s="49" t="n">
        <v>420000</v>
      </c>
      <c r="CV33" s="50" t="n">
        <v>483.15</v>
      </c>
      <c r="CW33" s="49" t="n">
        <v>504000</v>
      </c>
      <c r="CX33" s="50" t="n">
        <v>531.47</v>
      </c>
      <c r="CY33" s="169" t="n">
        <v>700000</v>
      </c>
      <c r="CZ33" s="170" t="n">
        <v>584.61</v>
      </c>
      <c r="DA33" s="169" t="n">
        <v>822500</v>
      </c>
      <c r="DB33" s="170" t="n">
        <v>643.08</v>
      </c>
      <c r="DC33" s="169" t="n">
        <v>945000</v>
      </c>
      <c r="DD33" s="170" t="n">
        <v>707.38</v>
      </c>
      <c r="DE33" s="169" t="n">
        <v>1050000</v>
      </c>
      <c r="DF33" s="170" t="n">
        <v>778.12</v>
      </c>
      <c r="DG33" s="169"/>
      <c r="DH33" s="170"/>
      <c r="DI33" s="0" t="n">
        <f aca="false">DW33/12</f>
        <v>15307.4855211641</v>
      </c>
      <c r="DJ33" s="155"/>
      <c r="DK33" s="155"/>
      <c r="DM33" s="47" t="n">
        <v>2005</v>
      </c>
      <c r="DN33" s="48" t="n">
        <v>4</v>
      </c>
      <c r="DO33" s="49" t="n">
        <f aca="false">BR33*100/FI758</f>
        <v>30614.9710423281</v>
      </c>
      <c r="DP33" s="50" t="n">
        <f aca="false">BS33*100/FJ758</f>
        <v>251.232876712328</v>
      </c>
      <c r="DQ33" s="49" t="n">
        <f aca="false">BT33*100/FI758</f>
        <v>61229.9420846562</v>
      </c>
      <c r="DR33" s="50" t="n">
        <f aca="false">BU33*100/FJ758</f>
        <v>251.232876712328</v>
      </c>
      <c r="DS33" s="49" t="n">
        <f aca="false">BV33*100/FI758</f>
        <v>91844.9131269843</v>
      </c>
      <c r="DT33" s="50" t="n">
        <f aca="false">BW33*100/FJ758</f>
        <v>251.232876712328</v>
      </c>
      <c r="DU33" s="49" t="n">
        <f aca="false">BX33*100/FI758</f>
        <v>122459.884169312</v>
      </c>
      <c r="DV33" s="50" t="n">
        <f aca="false">BY33*100/FJ758</f>
        <v>251.232876712328</v>
      </c>
      <c r="DW33" s="49" t="n">
        <f aca="false">BZ33*100/FI758</f>
        <v>183689.826253969</v>
      </c>
      <c r="DX33" s="50" t="n">
        <f aca="false">CA33*100/FJ758</f>
        <v>251.232876712328</v>
      </c>
      <c r="DY33" s="49" t="n">
        <f aca="false">CB33*100/FI758</f>
        <v>244919.768338625</v>
      </c>
      <c r="DZ33" s="50" t="n">
        <f aca="false">CC33*100/FJ758</f>
        <v>251.232876712328</v>
      </c>
      <c r="EA33" s="49" t="n">
        <f aca="false">CD33*100/FI758</f>
        <v>306149.710423281</v>
      </c>
      <c r="EB33" s="50" t="n">
        <f aca="false">CE33*100/FJ758</f>
        <v>251.232876712328</v>
      </c>
      <c r="EC33" s="78" t="n">
        <f aca="false">CF33*100/FI758</f>
        <v>367379.652507937</v>
      </c>
      <c r="ED33" s="79" t="n">
        <f aca="false">CG33*100/FJ758</f>
        <v>251.232876712328</v>
      </c>
      <c r="EE33" s="174"/>
      <c r="EF33" s="0" t="n">
        <f aca="false">EF34+1</f>
        <v>993</v>
      </c>
      <c r="EG33" s="47" t="n">
        <f aca="false">EG29+1</f>
        <v>2017</v>
      </c>
      <c r="EH33" s="187" t="n">
        <f aca="false">EH29</f>
        <v>1</v>
      </c>
      <c r="EI33" s="78" t="n">
        <f aca="false">CK33*100/FI893</f>
        <v>48809.9899920033</v>
      </c>
      <c r="EJ33" s="79" t="n">
        <f aca="false">CL33*100/FJ893</f>
        <v>171.252888066634</v>
      </c>
      <c r="EK33" s="78" t="n">
        <f aca="false">CM33*100/FI893</f>
        <v>73214.9849880049</v>
      </c>
      <c r="EL33" s="79" t="n">
        <f aca="false">CN33*100/FJ893</f>
        <v>188.378176873297</v>
      </c>
      <c r="EM33" s="78" t="n">
        <f aca="false">CO33*100/FI893</f>
        <v>97619.9799840066</v>
      </c>
      <c r="EN33" s="79" t="n">
        <f aca="false">CP33*100/FJ893</f>
        <v>207.215994560627</v>
      </c>
      <c r="EO33" s="78" t="n">
        <f aca="false">CQ33*100/FI893</f>
        <v>146429.96997601</v>
      </c>
      <c r="EP33" s="79" t="n">
        <f aca="false">CR33*100/FJ893</f>
        <v>227.937594016689</v>
      </c>
      <c r="EQ33" s="78" t="n">
        <f aca="false">CS33*100/FI893</f>
        <v>195239.959968013</v>
      </c>
      <c r="ER33" s="79" t="n">
        <f aca="false">CT33*100/FJ893</f>
        <v>250.731353418358</v>
      </c>
      <c r="ES33" s="78" t="n">
        <f aca="false">CU33*100/FI893</f>
        <v>244049.949960016</v>
      </c>
      <c r="ET33" s="79" t="n">
        <f aca="false">CV33*100/FJ893</f>
        <v>275.802776231313</v>
      </c>
      <c r="EU33" s="78" t="n">
        <f aca="false">CW33*100/FI893</f>
        <v>292859.93995202</v>
      </c>
      <c r="EV33" s="79" t="n">
        <f aca="false">CX33*100/FJ893</f>
        <v>303.385908069246</v>
      </c>
      <c r="EW33" s="78" t="n">
        <f aca="false">CY33*100/FI893</f>
        <v>406749.916600027</v>
      </c>
      <c r="EX33" s="79" t="n">
        <f aca="false">CZ33*100/FJ893</f>
        <v>333.720502975449</v>
      </c>
      <c r="EY33" s="78" t="n">
        <f aca="false">DA33*100/FI893</f>
        <v>477931.152005032</v>
      </c>
      <c r="EZ33" s="79" t="n">
        <f aca="false">DB33*100/FJ893</f>
        <v>367.097690859636</v>
      </c>
      <c r="FA33" s="78" t="n">
        <f aca="false">DC33*100/FI893</f>
        <v>549112.387410037</v>
      </c>
      <c r="FB33" s="79" t="n">
        <f aca="false">DD33*100/FJ893</f>
        <v>403.802893201918</v>
      </c>
      <c r="FC33" s="78" t="n">
        <f aca="false">DE33*100/FI893</f>
        <v>610124.874900041</v>
      </c>
      <c r="FD33" s="79" t="n">
        <f aca="false">DF33*100/FJ893</f>
        <v>444.18432420803</v>
      </c>
      <c r="FE33" s="177"/>
      <c r="FG33" s="175" t="n">
        <f aca="false">Movilidad!FV31</f>
        <v>1945</v>
      </c>
      <c r="FH33" s="175" t="n">
        <f aca="false">Movilidad!FW31</f>
        <v>1.15811734588385E-012</v>
      </c>
      <c r="FI33" s="175" t="n">
        <f aca="false">Movilidad!FX31</f>
        <v>5.65476779769642E-013</v>
      </c>
      <c r="FJ33" s="57" t="n">
        <f aca="false">Movilidad!FY31</f>
        <v>0</v>
      </c>
    </row>
    <row r="34" customFormat="false" ht="15.25" hidden="false" customHeight="false" outlineLevel="0" collapsed="false">
      <c r="W34" s="47" t="n">
        <f aca="false">W30+1</f>
        <v>2006</v>
      </c>
      <c r="X34" s="48" t="n">
        <f aca="false">X30</f>
        <v>1</v>
      </c>
      <c r="Y34" s="49" t="n">
        <f aca="false">Y33</f>
        <v>12000</v>
      </c>
      <c r="Z34" s="50" t="n">
        <f aca="false">Z33</f>
        <v>35</v>
      </c>
      <c r="AA34" s="49" t="n">
        <f aca="false">AA33</f>
        <v>24000</v>
      </c>
      <c r="AB34" s="50" t="n">
        <f aca="false">AB33</f>
        <v>35</v>
      </c>
      <c r="AC34" s="49" t="n">
        <f aca="false">AC33</f>
        <v>36000</v>
      </c>
      <c r="AD34" s="50" t="n">
        <f aca="false">AD33</f>
        <v>35</v>
      </c>
      <c r="AE34" s="49" t="n">
        <f aca="false">AE33</f>
        <v>48000</v>
      </c>
      <c r="AF34" s="50" t="n">
        <f aca="false">AF33</f>
        <v>35</v>
      </c>
      <c r="AG34" s="49" t="n">
        <f aca="false">AG33</f>
        <v>72000</v>
      </c>
      <c r="AH34" s="50" t="n">
        <f aca="false">AH33</f>
        <v>35</v>
      </c>
      <c r="AI34" s="49" t="n">
        <f aca="false">AI33</f>
        <v>96000</v>
      </c>
      <c r="AJ34" s="50" t="n">
        <f aca="false">AJ33</f>
        <v>35</v>
      </c>
      <c r="AK34" s="49" t="n">
        <f aca="false">AK33</f>
        <v>120000</v>
      </c>
      <c r="AL34" s="50" t="n">
        <f aca="false">AL33</f>
        <v>35</v>
      </c>
      <c r="AM34" s="169" t="n">
        <f aca="false">AM33</f>
        <v>144000</v>
      </c>
      <c r="AN34" s="170" t="n">
        <f aca="false">AN33</f>
        <v>35</v>
      </c>
      <c r="AQ34" s="47" t="n">
        <f aca="false">AQ30+1</f>
        <v>2017</v>
      </c>
      <c r="AR34" s="48" t="n">
        <f aca="false">AR30</f>
        <v>2</v>
      </c>
      <c r="AS34" s="49" t="n">
        <f aca="false">AS33</f>
        <v>84000</v>
      </c>
      <c r="AT34" s="50" t="n">
        <f aca="false">AT33</f>
        <v>300</v>
      </c>
      <c r="AU34" s="49" t="n">
        <f aca="false">AU33</f>
        <v>126000</v>
      </c>
      <c r="AV34" s="50" t="n">
        <f aca="false">AV33</f>
        <v>330</v>
      </c>
      <c r="AW34" s="49" t="n">
        <f aca="false">AW33</f>
        <v>168000</v>
      </c>
      <c r="AX34" s="50" t="n">
        <f aca="false">AX33</f>
        <v>363</v>
      </c>
      <c r="AY34" s="49" t="n">
        <f aca="false">AY33</f>
        <v>252000</v>
      </c>
      <c r="AZ34" s="50" t="n">
        <f aca="false">AZ33</f>
        <v>399.3</v>
      </c>
      <c r="BA34" s="49" t="n">
        <f aca="false">BA33</f>
        <v>336000</v>
      </c>
      <c r="BB34" s="50" t="n">
        <f aca="false">BB33</f>
        <v>439.23</v>
      </c>
      <c r="BC34" s="49" t="n">
        <f aca="false">BC33</f>
        <v>420000</v>
      </c>
      <c r="BD34" s="50" t="n">
        <f aca="false">BD33</f>
        <v>483.153</v>
      </c>
      <c r="BE34" s="171" t="n">
        <f aca="false">BE33</f>
        <v>504000</v>
      </c>
      <c r="BF34" s="172" t="n">
        <f aca="false">BF33</f>
        <v>531.4683</v>
      </c>
      <c r="BG34" s="171" t="n">
        <f aca="false">BG33</f>
        <v>700000</v>
      </c>
      <c r="BH34" s="172" t="n">
        <f aca="false">BH33</f>
        <v>584.61513</v>
      </c>
      <c r="BI34" s="171" t="n">
        <f aca="false">BI33</f>
        <v>822500</v>
      </c>
      <c r="BJ34" s="172" t="n">
        <f aca="false">BJ33</f>
        <v>643.076643</v>
      </c>
      <c r="BK34" s="171" t="n">
        <f aca="false">BK33</f>
        <v>945000</v>
      </c>
      <c r="BL34" s="172" t="n">
        <f aca="false">BL33</f>
        <v>707.3843073</v>
      </c>
      <c r="BM34" s="171" t="n">
        <f aca="false">BM33</f>
        <v>1050000</v>
      </c>
      <c r="BN34" s="172" t="n">
        <f aca="false">BN33</f>
        <v>778.122738030001</v>
      </c>
      <c r="BP34" s="47" t="n">
        <f aca="false">BP30+1</f>
        <v>2006</v>
      </c>
      <c r="BQ34" s="48" t="n">
        <f aca="false">BQ30</f>
        <v>1</v>
      </c>
      <c r="BR34" s="49" t="n">
        <f aca="false">BR33</f>
        <v>12000</v>
      </c>
      <c r="BS34" s="50" t="n">
        <f aca="false">BS33</f>
        <v>35</v>
      </c>
      <c r="BT34" s="49" t="n">
        <f aca="false">BT33</f>
        <v>24000</v>
      </c>
      <c r="BU34" s="50" t="n">
        <f aca="false">BU33</f>
        <v>35</v>
      </c>
      <c r="BV34" s="49" t="n">
        <f aca="false">BV33</f>
        <v>36000</v>
      </c>
      <c r="BW34" s="50" t="n">
        <f aca="false">BW33</f>
        <v>35</v>
      </c>
      <c r="BX34" s="49" t="n">
        <f aca="false">BX33</f>
        <v>48000</v>
      </c>
      <c r="BY34" s="50" t="n">
        <f aca="false">BY33</f>
        <v>35</v>
      </c>
      <c r="BZ34" s="49" t="n">
        <f aca="false">BZ33</f>
        <v>72000</v>
      </c>
      <c r="CA34" s="50" t="n">
        <f aca="false">CA33</f>
        <v>35</v>
      </c>
      <c r="CB34" s="49" t="n">
        <f aca="false">CB33</f>
        <v>96000</v>
      </c>
      <c r="CC34" s="50" t="n">
        <f aca="false">CC33</f>
        <v>35</v>
      </c>
      <c r="CD34" s="49" t="n">
        <f aca="false">CD33</f>
        <v>120000</v>
      </c>
      <c r="CE34" s="50" t="n">
        <f aca="false">CE33</f>
        <v>35</v>
      </c>
      <c r="CF34" s="169" t="n">
        <f aca="false">CF33</f>
        <v>144000</v>
      </c>
      <c r="CG34" s="170" t="n">
        <f aca="false">CG33</f>
        <v>35</v>
      </c>
      <c r="CI34" s="47" t="n">
        <f aca="false">CI30+1</f>
        <v>2017</v>
      </c>
      <c r="CJ34" s="48" t="n">
        <f aca="false">CJ30</f>
        <v>2</v>
      </c>
      <c r="CK34" s="49" t="n">
        <f aca="false">CK33</f>
        <v>84000</v>
      </c>
      <c r="CL34" s="50" t="n">
        <f aca="false">CL33</f>
        <v>300</v>
      </c>
      <c r="CM34" s="49" t="n">
        <f aca="false">CM33</f>
        <v>126000</v>
      </c>
      <c r="CN34" s="50" t="n">
        <f aca="false">CN33</f>
        <v>330</v>
      </c>
      <c r="CO34" s="49" t="n">
        <f aca="false">CO33</f>
        <v>168000</v>
      </c>
      <c r="CP34" s="50" t="n">
        <f aca="false">CP33</f>
        <v>363</v>
      </c>
      <c r="CQ34" s="49" t="n">
        <f aca="false">CQ33</f>
        <v>252000</v>
      </c>
      <c r="CR34" s="50" t="n">
        <f aca="false">CR33</f>
        <v>399.3</v>
      </c>
      <c r="CS34" s="49" t="n">
        <f aca="false">CS33</f>
        <v>336000</v>
      </c>
      <c r="CT34" s="50" t="n">
        <f aca="false">CT33</f>
        <v>439.23</v>
      </c>
      <c r="CU34" s="49" t="n">
        <f aca="false">CU33</f>
        <v>420000</v>
      </c>
      <c r="CV34" s="50" t="n">
        <f aca="false">CV33</f>
        <v>483.15</v>
      </c>
      <c r="CW34" s="49" t="n">
        <f aca="false">CW33</f>
        <v>504000</v>
      </c>
      <c r="CX34" s="50" t="n">
        <f aca="false">CX33</f>
        <v>531.47</v>
      </c>
      <c r="CY34" s="169" t="n">
        <f aca="false">CY33</f>
        <v>700000</v>
      </c>
      <c r="CZ34" s="170" t="n">
        <f aca="false">CZ33</f>
        <v>584.61</v>
      </c>
      <c r="DA34" s="169" t="n">
        <f aca="false">DA33</f>
        <v>822500</v>
      </c>
      <c r="DB34" s="170" t="n">
        <f aca="false">DB33</f>
        <v>643.08</v>
      </c>
      <c r="DC34" s="169" t="n">
        <f aca="false">DC33</f>
        <v>945000</v>
      </c>
      <c r="DD34" s="170" t="n">
        <f aca="false">DD33</f>
        <v>707.38</v>
      </c>
      <c r="DE34" s="169" t="n">
        <f aca="false">DE33</f>
        <v>1050000</v>
      </c>
      <c r="DF34" s="170" t="n">
        <f aca="false">DF33</f>
        <v>778.12</v>
      </c>
      <c r="DG34" s="169"/>
      <c r="DH34" s="170"/>
      <c r="DI34" s="0" t="n">
        <f aca="false">DW34/12</f>
        <v>14889.2195290062</v>
      </c>
      <c r="DJ34" s="155"/>
      <c r="DK34" s="155"/>
      <c r="DM34" s="54" t="n">
        <v>2006</v>
      </c>
      <c r="DN34" s="55" t="n">
        <v>1</v>
      </c>
      <c r="DO34" s="49" t="n">
        <f aca="false">BR34*100/FI761</f>
        <v>29778.4390580125</v>
      </c>
      <c r="DP34" s="50" t="n">
        <f aca="false">BS34*100/FJ761</f>
        <v>242.907576526297</v>
      </c>
      <c r="DQ34" s="49" t="n">
        <f aca="false">BT34*100/FI761</f>
        <v>59556.878116025</v>
      </c>
      <c r="DR34" s="50" t="n">
        <f aca="false">BU34*100/FJ761</f>
        <v>242.907576526297</v>
      </c>
      <c r="DS34" s="49" t="n">
        <f aca="false">BV34*100/FI761</f>
        <v>89335.3171740374</v>
      </c>
      <c r="DT34" s="50" t="n">
        <f aca="false">BW34*100/FJ761</f>
        <v>242.907576526297</v>
      </c>
      <c r="DU34" s="49" t="n">
        <f aca="false">BX34*100/FI761</f>
        <v>119113.75623205</v>
      </c>
      <c r="DV34" s="50" t="n">
        <f aca="false">BY34*100/FJ761</f>
        <v>242.907576526297</v>
      </c>
      <c r="DW34" s="49" t="n">
        <f aca="false">BZ34*100/FI761</f>
        <v>178670.634348075</v>
      </c>
      <c r="DX34" s="50" t="n">
        <f aca="false">CA34*100/FJ761</f>
        <v>242.907576526297</v>
      </c>
      <c r="DY34" s="49" t="n">
        <f aca="false">CB34*100/FI761</f>
        <v>238227.5124641</v>
      </c>
      <c r="DZ34" s="50" t="n">
        <f aca="false">CC34*100/FJ761</f>
        <v>242.907576526297</v>
      </c>
      <c r="EA34" s="49" t="n">
        <f aca="false">CD34*100/FI761</f>
        <v>297784.390580125</v>
      </c>
      <c r="EB34" s="50" t="n">
        <f aca="false">CE34*100/FJ761</f>
        <v>242.907576526297</v>
      </c>
      <c r="EC34" s="78" t="n">
        <f aca="false">CF34*100/FI761</f>
        <v>357341.26869615</v>
      </c>
      <c r="ED34" s="79" t="n">
        <f aca="false">CG34*100/FJ761</f>
        <v>242.907576526297</v>
      </c>
      <c r="EE34" s="177"/>
      <c r="EF34" s="0" t="n">
        <f aca="false">EF35+1</f>
        <v>992</v>
      </c>
      <c r="EG34" s="54" t="n">
        <f aca="false">EG30+1</f>
        <v>2017</v>
      </c>
      <c r="EH34" s="55" t="n">
        <f aca="false">EH30</f>
        <v>2</v>
      </c>
      <c r="EI34" s="49" t="n">
        <f aca="false">CK34*100/FI896</f>
        <v>45787.5975984086</v>
      </c>
      <c r="EJ34" s="50" t="n">
        <f aca="false">CL34*100/FJ896</f>
        <v>151.604893826694</v>
      </c>
      <c r="EK34" s="49" t="n">
        <f aca="false">CM34*100/FI896</f>
        <v>68681.3963976128</v>
      </c>
      <c r="EL34" s="50" t="n">
        <f aca="false">CN34*100/FJ896</f>
        <v>166.765383209364</v>
      </c>
      <c r="EM34" s="49" t="n">
        <f aca="false">CO34*100/FI896</f>
        <v>91575.1951968171</v>
      </c>
      <c r="EN34" s="50" t="n">
        <f aca="false">CP34*100/FJ896</f>
        <v>183.4419215303</v>
      </c>
      <c r="EO34" s="49" t="n">
        <f aca="false">CQ34*100/FI896</f>
        <v>137362.792795226</v>
      </c>
      <c r="EP34" s="50" t="n">
        <f aca="false">CR34*100/FJ896</f>
        <v>201.78611368333</v>
      </c>
      <c r="EQ34" s="49" t="n">
        <f aca="false">CS34*100/FI896</f>
        <v>183150.390393634</v>
      </c>
      <c r="ER34" s="50" t="n">
        <f aca="false">CT34*100/FJ896</f>
        <v>221.964725051663</v>
      </c>
      <c r="ES34" s="49" t="n">
        <f aca="false">CU34*100/FI896</f>
        <v>228937.987992043</v>
      </c>
      <c r="ET34" s="50" t="n">
        <f aca="false">CV34*100/FJ896</f>
        <v>244.159681507891</v>
      </c>
      <c r="EU34" s="49" t="n">
        <f aca="false">CW34*100/FI896</f>
        <v>274725.585590451</v>
      </c>
      <c r="EV34" s="50" t="n">
        <f aca="false">CX34*100/FJ896</f>
        <v>268.578176406911</v>
      </c>
      <c r="EW34" s="78" t="n">
        <f aca="false">CY34*100/FI896</f>
        <v>381563.313320071</v>
      </c>
      <c r="EX34" s="79" t="n">
        <f aca="false">CZ34*100/FJ896</f>
        <v>295.432456600079</v>
      </c>
      <c r="EY34" s="49" t="n">
        <f aca="false">DA34*100/FI896</f>
        <v>448336.893151084</v>
      </c>
      <c r="EZ34" s="50" t="n">
        <f aca="false">DB34*100/FJ896</f>
        <v>324.980250406902</v>
      </c>
      <c r="FA34" s="49" t="n">
        <f aca="false">DC34*100/FI896</f>
        <v>515110.472982096</v>
      </c>
      <c r="FB34" s="50" t="n">
        <f aca="false">DD34*100/FJ896</f>
        <v>357.474232650423</v>
      </c>
      <c r="FC34" s="49" t="n">
        <f aca="false">DE34*100/FI896</f>
        <v>572344.969980107</v>
      </c>
      <c r="FD34" s="50" t="n">
        <f aca="false">DF34*100/FJ896</f>
        <v>393.222666614758</v>
      </c>
      <c r="FE34" s="177"/>
      <c r="FG34" s="178" t="n">
        <f aca="false">Movilidad!FV32</f>
        <v>1945</v>
      </c>
      <c r="FH34" s="178" t="n">
        <f aca="false">Movilidad!FW32</f>
        <v>1.1716861212766E-012</v>
      </c>
      <c r="FI34" s="178" t="n">
        <f aca="false">Movilidad!FX32</f>
        <v>5.72102038809048E-013</v>
      </c>
      <c r="FJ34" s="12" t="n">
        <f aca="false">Movilidad!FY32</f>
        <v>0</v>
      </c>
    </row>
    <row r="35" customFormat="false" ht="12.75" hidden="false" customHeight="true" outlineLevel="0" collapsed="false">
      <c r="B35" s="180" t="s">
        <v>352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W35" s="54" t="n">
        <f aca="false">W31+1</f>
        <v>2006</v>
      </c>
      <c r="X35" s="55" t="n">
        <f aca="false">X31</f>
        <v>2</v>
      </c>
      <c r="Y35" s="49" t="n">
        <f aca="false">Y34</f>
        <v>12000</v>
      </c>
      <c r="Z35" s="50" t="n">
        <f aca="false">Z34</f>
        <v>35</v>
      </c>
      <c r="AA35" s="49" t="n">
        <f aca="false">AA34</f>
        <v>24000</v>
      </c>
      <c r="AB35" s="50" t="n">
        <f aca="false">AB34</f>
        <v>35</v>
      </c>
      <c r="AC35" s="49" t="n">
        <f aca="false">AC34</f>
        <v>36000</v>
      </c>
      <c r="AD35" s="50" t="n">
        <f aca="false">AD34</f>
        <v>35</v>
      </c>
      <c r="AE35" s="49" t="n">
        <f aca="false">AE34</f>
        <v>48000</v>
      </c>
      <c r="AF35" s="50" t="n">
        <f aca="false">AF34</f>
        <v>35</v>
      </c>
      <c r="AG35" s="49" t="n">
        <f aca="false">AG34</f>
        <v>72000</v>
      </c>
      <c r="AH35" s="50" t="n">
        <f aca="false">AH34</f>
        <v>35</v>
      </c>
      <c r="AI35" s="49" t="n">
        <f aca="false">AI34</f>
        <v>96000</v>
      </c>
      <c r="AJ35" s="50" t="n">
        <f aca="false">AJ34</f>
        <v>35</v>
      </c>
      <c r="AK35" s="49" t="n">
        <f aca="false">AK34</f>
        <v>120000</v>
      </c>
      <c r="AL35" s="50" t="n">
        <f aca="false">AL34</f>
        <v>35</v>
      </c>
      <c r="AM35" s="169" t="n">
        <f aca="false">AM34</f>
        <v>144000</v>
      </c>
      <c r="AN35" s="170" t="n">
        <f aca="false">AN34</f>
        <v>35</v>
      </c>
      <c r="AQ35" s="54" t="n">
        <f aca="false">AQ31+1</f>
        <v>2017</v>
      </c>
      <c r="AR35" s="55" t="n">
        <f aca="false">AR31</f>
        <v>3</v>
      </c>
      <c r="AS35" s="49" t="n">
        <f aca="false">AS34</f>
        <v>84000</v>
      </c>
      <c r="AT35" s="50" t="n">
        <f aca="false">AT34</f>
        <v>300</v>
      </c>
      <c r="AU35" s="49" t="n">
        <f aca="false">AU34</f>
        <v>126000</v>
      </c>
      <c r="AV35" s="50" t="n">
        <f aca="false">AV34</f>
        <v>330</v>
      </c>
      <c r="AW35" s="49" t="n">
        <f aca="false">AW34</f>
        <v>168000</v>
      </c>
      <c r="AX35" s="50" t="n">
        <f aca="false">AX34</f>
        <v>363</v>
      </c>
      <c r="AY35" s="49" t="n">
        <f aca="false">AY34</f>
        <v>252000</v>
      </c>
      <c r="AZ35" s="50" t="n">
        <f aca="false">AZ34</f>
        <v>399.3</v>
      </c>
      <c r="BA35" s="49" t="n">
        <f aca="false">BA34</f>
        <v>336000</v>
      </c>
      <c r="BB35" s="50" t="n">
        <f aca="false">BB34</f>
        <v>439.23</v>
      </c>
      <c r="BC35" s="49" t="n">
        <f aca="false">BC34</f>
        <v>420000</v>
      </c>
      <c r="BD35" s="50" t="n">
        <f aca="false">BD34</f>
        <v>483.153</v>
      </c>
      <c r="BE35" s="171" t="n">
        <f aca="false">BE34</f>
        <v>504000</v>
      </c>
      <c r="BF35" s="172" t="n">
        <f aca="false">BF34</f>
        <v>531.4683</v>
      </c>
      <c r="BG35" s="171" t="n">
        <f aca="false">BG34</f>
        <v>700000</v>
      </c>
      <c r="BH35" s="172" t="n">
        <f aca="false">BH34</f>
        <v>584.61513</v>
      </c>
      <c r="BI35" s="171" t="n">
        <f aca="false">BI34</f>
        <v>822500</v>
      </c>
      <c r="BJ35" s="172" t="n">
        <f aca="false">BJ34</f>
        <v>643.076643</v>
      </c>
      <c r="BK35" s="171" t="n">
        <f aca="false">BK34</f>
        <v>945000</v>
      </c>
      <c r="BL35" s="172" t="n">
        <f aca="false">BL34</f>
        <v>707.3843073</v>
      </c>
      <c r="BM35" s="171" t="n">
        <f aca="false">BM34</f>
        <v>1050000</v>
      </c>
      <c r="BN35" s="172" t="n">
        <f aca="false">BN34</f>
        <v>778.122738030001</v>
      </c>
      <c r="BP35" s="54" t="n">
        <f aca="false">BP31+1</f>
        <v>2006</v>
      </c>
      <c r="BQ35" s="55" t="n">
        <f aca="false">BQ31</f>
        <v>2</v>
      </c>
      <c r="BR35" s="49" t="n">
        <f aca="false">BR34</f>
        <v>12000</v>
      </c>
      <c r="BS35" s="50" t="n">
        <f aca="false">BS34</f>
        <v>35</v>
      </c>
      <c r="BT35" s="49" t="n">
        <f aca="false">BT34</f>
        <v>24000</v>
      </c>
      <c r="BU35" s="50" t="n">
        <f aca="false">BU34</f>
        <v>35</v>
      </c>
      <c r="BV35" s="49" t="n">
        <f aca="false">BV34</f>
        <v>36000</v>
      </c>
      <c r="BW35" s="50" t="n">
        <f aca="false">BW34</f>
        <v>35</v>
      </c>
      <c r="BX35" s="49" t="n">
        <f aca="false">BX34</f>
        <v>48000</v>
      </c>
      <c r="BY35" s="50" t="n">
        <f aca="false">BY34</f>
        <v>35</v>
      </c>
      <c r="BZ35" s="49" t="n">
        <f aca="false">BZ34</f>
        <v>72000</v>
      </c>
      <c r="CA35" s="50" t="n">
        <f aca="false">CA34</f>
        <v>35</v>
      </c>
      <c r="CB35" s="49" t="n">
        <f aca="false">CB34</f>
        <v>96000</v>
      </c>
      <c r="CC35" s="50" t="n">
        <f aca="false">CC34</f>
        <v>35</v>
      </c>
      <c r="CD35" s="49" t="n">
        <f aca="false">CD34</f>
        <v>120000</v>
      </c>
      <c r="CE35" s="50" t="n">
        <f aca="false">CE34</f>
        <v>35</v>
      </c>
      <c r="CF35" s="169" t="n">
        <f aca="false">CF34</f>
        <v>144000</v>
      </c>
      <c r="CG35" s="170" t="n">
        <f aca="false">CG34</f>
        <v>35</v>
      </c>
      <c r="CI35" s="54" t="n">
        <f aca="false">CI31+1</f>
        <v>2017</v>
      </c>
      <c r="CJ35" s="55" t="n">
        <f aca="false">CJ31</f>
        <v>3</v>
      </c>
      <c r="CK35" s="49" t="n">
        <f aca="false">CK34</f>
        <v>84000</v>
      </c>
      <c r="CL35" s="50" t="n">
        <f aca="false">CL34</f>
        <v>300</v>
      </c>
      <c r="CM35" s="49" t="n">
        <f aca="false">CM34</f>
        <v>126000</v>
      </c>
      <c r="CN35" s="50" t="n">
        <f aca="false">CN34</f>
        <v>330</v>
      </c>
      <c r="CO35" s="49" t="n">
        <f aca="false">CO34</f>
        <v>168000</v>
      </c>
      <c r="CP35" s="50" t="n">
        <f aca="false">CP34</f>
        <v>363</v>
      </c>
      <c r="CQ35" s="49" t="n">
        <f aca="false">CQ34</f>
        <v>252000</v>
      </c>
      <c r="CR35" s="50" t="n">
        <f aca="false">CR34</f>
        <v>399.3</v>
      </c>
      <c r="CS35" s="49" t="n">
        <f aca="false">CS34</f>
        <v>336000</v>
      </c>
      <c r="CT35" s="50" t="n">
        <f aca="false">CT34</f>
        <v>439.23</v>
      </c>
      <c r="CU35" s="49" t="n">
        <f aca="false">CU34</f>
        <v>420000</v>
      </c>
      <c r="CV35" s="50" t="n">
        <f aca="false">CV34</f>
        <v>483.15</v>
      </c>
      <c r="CW35" s="49" t="n">
        <f aca="false">CW34</f>
        <v>504000</v>
      </c>
      <c r="CX35" s="50" t="n">
        <f aca="false">CX34</f>
        <v>531.47</v>
      </c>
      <c r="CY35" s="169" t="n">
        <f aca="false">CY34</f>
        <v>700000</v>
      </c>
      <c r="CZ35" s="170" t="n">
        <f aca="false">CZ34</f>
        <v>584.61</v>
      </c>
      <c r="DA35" s="169" t="n">
        <f aca="false">DA34</f>
        <v>822500</v>
      </c>
      <c r="DB35" s="170" t="n">
        <f aca="false">DB34</f>
        <v>643.08</v>
      </c>
      <c r="DC35" s="169" t="n">
        <f aca="false">DC34</f>
        <v>945000</v>
      </c>
      <c r="DD35" s="170" t="n">
        <f aca="false">DD34</f>
        <v>707.38</v>
      </c>
      <c r="DE35" s="169" t="n">
        <f aca="false">DE34</f>
        <v>1050000</v>
      </c>
      <c r="DF35" s="170" t="n">
        <f aca="false">DF34</f>
        <v>778.12</v>
      </c>
      <c r="DG35" s="169"/>
      <c r="DH35" s="170"/>
      <c r="DI35" s="0" t="n">
        <f aca="false">DW35/12</f>
        <v>14502.3199628528</v>
      </c>
      <c r="DJ35" s="155"/>
      <c r="DK35" s="155"/>
      <c r="DM35" s="47" t="n">
        <v>2006</v>
      </c>
      <c r="DN35" s="48" t="n">
        <v>2</v>
      </c>
      <c r="DO35" s="49" t="n">
        <f aca="false">BR35*100/FI764</f>
        <v>29004.6399257056</v>
      </c>
      <c r="DP35" s="50" t="n">
        <f aca="false">BS35*100/FJ764</f>
        <v>234.854557754102</v>
      </c>
      <c r="DQ35" s="49" t="n">
        <f aca="false">BT35*100/FI764</f>
        <v>58009.2798514112</v>
      </c>
      <c r="DR35" s="50" t="n">
        <f aca="false">BU35*100/FJ764</f>
        <v>234.854557754102</v>
      </c>
      <c r="DS35" s="49" t="n">
        <f aca="false">BV35*100/FI764</f>
        <v>87013.9197771168</v>
      </c>
      <c r="DT35" s="50" t="n">
        <f aca="false">BW35*100/FJ764</f>
        <v>234.854557754102</v>
      </c>
      <c r="DU35" s="49" t="n">
        <f aca="false">BX35*100/FI764</f>
        <v>116018.559702822</v>
      </c>
      <c r="DV35" s="50" t="n">
        <f aca="false">BY35*100/FJ764</f>
        <v>234.854557754102</v>
      </c>
      <c r="DW35" s="49" t="n">
        <f aca="false">BZ35*100/FI764</f>
        <v>174027.839554234</v>
      </c>
      <c r="DX35" s="50" t="n">
        <f aca="false">CA35*100/FJ764</f>
        <v>234.854557754102</v>
      </c>
      <c r="DY35" s="49" t="n">
        <f aca="false">CB35*100/FI764</f>
        <v>232037.119405645</v>
      </c>
      <c r="DZ35" s="50" t="n">
        <f aca="false">CC35*100/FJ764</f>
        <v>234.854557754102</v>
      </c>
      <c r="EA35" s="49" t="n">
        <f aca="false">CD35*100/FI764</f>
        <v>290046.399257056</v>
      </c>
      <c r="EB35" s="50" t="n">
        <f aca="false">CE35*100/FJ764</f>
        <v>234.854557754102</v>
      </c>
      <c r="EC35" s="78" t="n">
        <f aca="false">CF35*100/FI764</f>
        <v>348055.679108467</v>
      </c>
      <c r="ED35" s="79" t="n">
        <f aca="false">CG35*100/FJ764</f>
        <v>234.854557754102</v>
      </c>
      <c r="EE35" s="174"/>
      <c r="EF35" s="0" t="n">
        <f aca="false">EF36+1</f>
        <v>991</v>
      </c>
      <c r="EG35" s="47" t="n">
        <f aca="false">EG31+1</f>
        <v>2017</v>
      </c>
      <c r="EH35" s="48" t="n">
        <f aca="false">EH31</f>
        <v>3</v>
      </c>
      <c r="EI35" s="49" t="n">
        <f aca="false">CK35*100/FI899</f>
        <v>43862.2326492445</v>
      </c>
      <c r="EJ35" s="50" t="n">
        <f aca="false">CL35*100/FJ899</f>
        <v>151.604893826694</v>
      </c>
      <c r="EK35" s="49" t="n">
        <f aca="false">CM35*100/FI899</f>
        <v>65793.3489738667</v>
      </c>
      <c r="EL35" s="50" t="n">
        <f aca="false">CN35*100/FJ899</f>
        <v>166.765383209364</v>
      </c>
      <c r="EM35" s="49" t="n">
        <f aca="false">CO35*100/FI899</f>
        <v>87724.465298489</v>
      </c>
      <c r="EN35" s="50" t="n">
        <f aca="false">CP35*100/FJ899</f>
        <v>183.4419215303</v>
      </c>
      <c r="EO35" s="49" t="n">
        <f aca="false">CQ35*100/FI899</f>
        <v>131586.697947733</v>
      </c>
      <c r="EP35" s="50" t="n">
        <f aca="false">CR35*100/FJ899</f>
        <v>201.78611368333</v>
      </c>
      <c r="EQ35" s="49" t="n">
        <f aca="false">CS35*100/FI899</f>
        <v>175448.930596978</v>
      </c>
      <c r="ER35" s="50" t="n">
        <f aca="false">CT35*100/FJ899</f>
        <v>221.964725051663</v>
      </c>
      <c r="ES35" s="49" t="n">
        <f aca="false">CU35*100/FI899</f>
        <v>219311.163246222</v>
      </c>
      <c r="ET35" s="50" t="n">
        <f aca="false">CV35*100/FJ899</f>
        <v>244.159681507891</v>
      </c>
      <c r="EU35" s="49" t="n">
        <f aca="false">CW35*100/FI899</f>
        <v>263173.395895467</v>
      </c>
      <c r="EV35" s="50" t="n">
        <f aca="false">CX35*100/FJ899</f>
        <v>268.578176406911</v>
      </c>
      <c r="EW35" s="78" t="n">
        <f aca="false">CY35*100/FI899</f>
        <v>365518.605410371</v>
      </c>
      <c r="EX35" s="79" t="n">
        <f aca="false">CZ35*100/FJ899</f>
        <v>295.432456600079</v>
      </c>
      <c r="EY35" s="49" t="n">
        <f aca="false">DA35*100/FI899</f>
        <v>429484.361357186</v>
      </c>
      <c r="EZ35" s="50" t="n">
        <f aca="false">DB35*100/FJ899</f>
        <v>324.980250406902</v>
      </c>
      <c r="FA35" s="49" t="n">
        <f aca="false">DC35*100/FI899</f>
        <v>493450.117304</v>
      </c>
      <c r="FB35" s="50" t="n">
        <f aca="false">DD35*100/FJ899</f>
        <v>357.474232650423</v>
      </c>
      <c r="FC35" s="49" t="n">
        <f aca="false">DE35*100/FI899</f>
        <v>548277.908115556</v>
      </c>
      <c r="FD35" s="50" t="n">
        <f aca="false">DF35*100/FJ899</f>
        <v>393.222666614758</v>
      </c>
      <c r="FE35" s="177"/>
      <c r="FG35" s="167" t="n">
        <f aca="false">Movilidad!FV33</f>
        <v>1945</v>
      </c>
      <c r="FH35" s="167" t="n">
        <f aca="false">Movilidad!FW33</f>
        <v>1.16109949432182E-012</v>
      </c>
      <c r="FI35" s="167" t="n">
        <f aca="false">Movilidad!FX33</f>
        <v>5.66932880657425E-013</v>
      </c>
      <c r="FJ35" s="35" t="n">
        <f aca="false">Movilidad!FY33</f>
        <v>0</v>
      </c>
    </row>
    <row r="36" customFormat="false" ht="15.25" hidden="false" customHeight="false" outlineLevel="0" collapsed="false"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W36" s="47" t="n">
        <f aca="false">W32+1</f>
        <v>2006</v>
      </c>
      <c r="X36" s="48" t="n">
        <f aca="false">X32</f>
        <v>3</v>
      </c>
      <c r="Y36" s="49" t="n">
        <f aca="false">Y35</f>
        <v>12000</v>
      </c>
      <c r="Z36" s="50" t="n">
        <f aca="false">Z35</f>
        <v>35</v>
      </c>
      <c r="AA36" s="49" t="n">
        <f aca="false">AA35</f>
        <v>24000</v>
      </c>
      <c r="AB36" s="50" t="n">
        <f aca="false">AB35</f>
        <v>35</v>
      </c>
      <c r="AC36" s="49" t="n">
        <f aca="false">AC35</f>
        <v>36000</v>
      </c>
      <c r="AD36" s="50" t="n">
        <f aca="false">AD35</f>
        <v>35</v>
      </c>
      <c r="AE36" s="49" t="n">
        <f aca="false">AE35</f>
        <v>48000</v>
      </c>
      <c r="AF36" s="50" t="n">
        <f aca="false">AF35</f>
        <v>35</v>
      </c>
      <c r="AG36" s="49" t="n">
        <f aca="false">AG35</f>
        <v>72000</v>
      </c>
      <c r="AH36" s="50" t="n">
        <f aca="false">AH35</f>
        <v>35</v>
      </c>
      <c r="AI36" s="49" t="n">
        <f aca="false">AI35</f>
        <v>96000</v>
      </c>
      <c r="AJ36" s="50" t="n">
        <f aca="false">AJ35</f>
        <v>35</v>
      </c>
      <c r="AK36" s="49" t="n">
        <f aca="false">AK35</f>
        <v>120000</v>
      </c>
      <c r="AL36" s="50" t="n">
        <f aca="false">AL35</f>
        <v>35</v>
      </c>
      <c r="AM36" s="169" t="n">
        <f aca="false">AM35</f>
        <v>144000</v>
      </c>
      <c r="AN36" s="170" t="n">
        <f aca="false">AN35</f>
        <v>35</v>
      </c>
      <c r="AQ36" s="47" t="n">
        <f aca="false">AQ32+1</f>
        <v>2017</v>
      </c>
      <c r="AR36" s="48" t="n">
        <f aca="false">AR32</f>
        <v>4</v>
      </c>
      <c r="AS36" s="49" t="n">
        <f aca="false">AS35</f>
        <v>84000</v>
      </c>
      <c r="AT36" s="50" t="n">
        <f aca="false">AT35</f>
        <v>300</v>
      </c>
      <c r="AU36" s="49" t="n">
        <f aca="false">AU35</f>
        <v>126000</v>
      </c>
      <c r="AV36" s="50" t="n">
        <f aca="false">AV35</f>
        <v>330</v>
      </c>
      <c r="AW36" s="49" t="n">
        <f aca="false">AW35</f>
        <v>168000</v>
      </c>
      <c r="AX36" s="50" t="n">
        <f aca="false">AX35</f>
        <v>363</v>
      </c>
      <c r="AY36" s="49" t="n">
        <f aca="false">AY35</f>
        <v>252000</v>
      </c>
      <c r="AZ36" s="50" t="n">
        <f aca="false">AZ35</f>
        <v>399.3</v>
      </c>
      <c r="BA36" s="49" t="n">
        <f aca="false">BA35</f>
        <v>336000</v>
      </c>
      <c r="BB36" s="50" t="n">
        <f aca="false">BB35</f>
        <v>439.23</v>
      </c>
      <c r="BC36" s="49" t="n">
        <f aca="false">BC35</f>
        <v>420000</v>
      </c>
      <c r="BD36" s="50" t="n">
        <f aca="false">BD35</f>
        <v>483.153</v>
      </c>
      <c r="BE36" s="171" t="n">
        <f aca="false">BE35</f>
        <v>504000</v>
      </c>
      <c r="BF36" s="172" t="n">
        <f aca="false">BF35</f>
        <v>531.4683</v>
      </c>
      <c r="BG36" s="171" t="n">
        <f aca="false">BG35</f>
        <v>700000</v>
      </c>
      <c r="BH36" s="172" t="n">
        <f aca="false">BH35</f>
        <v>584.61513</v>
      </c>
      <c r="BI36" s="171" t="n">
        <f aca="false">BI35</f>
        <v>822500</v>
      </c>
      <c r="BJ36" s="172" t="n">
        <f aca="false">BJ35</f>
        <v>643.076643</v>
      </c>
      <c r="BK36" s="171" t="n">
        <f aca="false">BK35</f>
        <v>945000</v>
      </c>
      <c r="BL36" s="172" t="n">
        <f aca="false">BL35</f>
        <v>707.3843073</v>
      </c>
      <c r="BM36" s="171" t="n">
        <f aca="false">BM35</f>
        <v>1050000</v>
      </c>
      <c r="BN36" s="172" t="n">
        <f aca="false">BN35</f>
        <v>778.122738030001</v>
      </c>
      <c r="BP36" s="47" t="n">
        <f aca="false">BP32+1</f>
        <v>2006</v>
      </c>
      <c r="BQ36" s="48" t="n">
        <f aca="false">BQ32</f>
        <v>3</v>
      </c>
      <c r="BR36" s="49" t="n">
        <f aca="false">BR35</f>
        <v>12000</v>
      </c>
      <c r="BS36" s="50" t="n">
        <f aca="false">BS35</f>
        <v>35</v>
      </c>
      <c r="BT36" s="49" t="n">
        <f aca="false">BT35</f>
        <v>24000</v>
      </c>
      <c r="BU36" s="50" t="n">
        <f aca="false">BU35</f>
        <v>35</v>
      </c>
      <c r="BV36" s="49" t="n">
        <f aca="false">BV35</f>
        <v>36000</v>
      </c>
      <c r="BW36" s="50" t="n">
        <f aca="false">BW35</f>
        <v>35</v>
      </c>
      <c r="BX36" s="49" t="n">
        <f aca="false">BX35</f>
        <v>48000</v>
      </c>
      <c r="BY36" s="50" t="n">
        <f aca="false">BY35</f>
        <v>35</v>
      </c>
      <c r="BZ36" s="49" t="n">
        <f aca="false">BZ35</f>
        <v>72000</v>
      </c>
      <c r="CA36" s="50" t="n">
        <f aca="false">CA35</f>
        <v>35</v>
      </c>
      <c r="CB36" s="49" t="n">
        <f aca="false">CB35</f>
        <v>96000</v>
      </c>
      <c r="CC36" s="50" t="n">
        <f aca="false">CC35</f>
        <v>35</v>
      </c>
      <c r="CD36" s="49" t="n">
        <f aca="false">CD35</f>
        <v>120000</v>
      </c>
      <c r="CE36" s="50" t="n">
        <f aca="false">CE35</f>
        <v>35</v>
      </c>
      <c r="CF36" s="169" t="n">
        <f aca="false">CF35</f>
        <v>144000</v>
      </c>
      <c r="CG36" s="170" t="n">
        <f aca="false">CG35</f>
        <v>35</v>
      </c>
      <c r="CI36" s="47" t="n">
        <f aca="false">CI32+1</f>
        <v>2017</v>
      </c>
      <c r="CJ36" s="48" t="n">
        <f aca="false">CJ32</f>
        <v>4</v>
      </c>
      <c r="CK36" s="49" t="n">
        <f aca="false">CK35</f>
        <v>84000</v>
      </c>
      <c r="CL36" s="50" t="n">
        <f aca="false">CL35</f>
        <v>300</v>
      </c>
      <c r="CM36" s="49" t="n">
        <f aca="false">CM35</f>
        <v>126000</v>
      </c>
      <c r="CN36" s="50" t="n">
        <f aca="false">CN35</f>
        <v>330</v>
      </c>
      <c r="CO36" s="49" t="n">
        <f aca="false">CO35</f>
        <v>168000</v>
      </c>
      <c r="CP36" s="50" t="n">
        <f aca="false">CP35</f>
        <v>363</v>
      </c>
      <c r="CQ36" s="49" t="n">
        <f aca="false">CQ35</f>
        <v>252000</v>
      </c>
      <c r="CR36" s="50" t="n">
        <f aca="false">CR35</f>
        <v>399.3</v>
      </c>
      <c r="CS36" s="49" t="n">
        <f aca="false">CS35</f>
        <v>336000</v>
      </c>
      <c r="CT36" s="50" t="n">
        <f aca="false">CT35</f>
        <v>439.23</v>
      </c>
      <c r="CU36" s="49" t="n">
        <f aca="false">CU35</f>
        <v>420000</v>
      </c>
      <c r="CV36" s="50" t="n">
        <f aca="false">CV35</f>
        <v>483.15</v>
      </c>
      <c r="CW36" s="49" t="n">
        <f aca="false">CW35</f>
        <v>504000</v>
      </c>
      <c r="CX36" s="50" t="n">
        <f aca="false">CX35</f>
        <v>531.47</v>
      </c>
      <c r="CY36" s="169" t="n">
        <f aca="false">CY35</f>
        <v>700000</v>
      </c>
      <c r="CZ36" s="170" t="n">
        <f aca="false">CZ35</f>
        <v>584.61</v>
      </c>
      <c r="DA36" s="169" t="n">
        <f aca="false">DA35</f>
        <v>822500</v>
      </c>
      <c r="DB36" s="170" t="n">
        <f aca="false">DB35</f>
        <v>643.08</v>
      </c>
      <c r="DC36" s="169" t="n">
        <f aca="false">DC35</f>
        <v>945000</v>
      </c>
      <c r="DD36" s="170" t="n">
        <f aca="false">DD35</f>
        <v>707.38</v>
      </c>
      <c r="DE36" s="169" t="n">
        <f aca="false">DE35</f>
        <v>1050000</v>
      </c>
      <c r="DF36" s="170" t="n">
        <f aca="false">DF35</f>
        <v>778.12</v>
      </c>
      <c r="DG36" s="169"/>
      <c r="DH36" s="170"/>
      <c r="DI36" s="0" t="n">
        <f aca="false">DW36/12</f>
        <v>14263.6851012696</v>
      </c>
      <c r="DJ36" s="155"/>
      <c r="DK36" s="155"/>
      <c r="DM36" s="54" t="n">
        <v>2006</v>
      </c>
      <c r="DN36" s="55" t="n">
        <v>3</v>
      </c>
      <c r="DO36" s="49" t="n">
        <f aca="false">BR36*100/FI767</f>
        <v>28527.3702025391</v>
      </c>
      <c r="DP36" s="50" t="n">
        <f aca="false">BS36*100/FJ767</f>
        <v>227.067901234568</v>
      </c>
      <c r="DQ36" s="49" t="n">
        <f aca="false">BT36*100/FI767</f>
        <v>57054.7404050783</v>
      </c>
      <c r="DR36" s="50" t="n">
        <f aca="false">BU36*100/FJ767</f>
        <v>227.067901234568</v>
      </c>
      <c r="DS36" s="49" t="n">
        <f aca="false">BV36*100/FI767</f>
        <v>85582.1106076174</v>
      </c>
      <c r="DT36" s="50" t="n">
        <f aca="false">BW36*100/FJ767</f>
        <v>227.067901234568</v>
      </c>
      <c r="DU36" s="49" t="n">
        <f aca="false">BX36*100/FI767</f>
        <v>114109.480810157</v>
      </c>
      <c r="DV36" s="50" t="n">
        <f aca="false">BY36*100/FJ767</f>
        <v>227.067901234568</v>
      </c>
      <c r="DW36" s="49" t="n">
        <f aca="false">BZ36*100/FI767</f>
        <v>171164.221215235</v>
      </c>
      <c r="DX36" s="50" t="n">
        <f aca="false">CA36*100/FJ767</f>
        <v>227.067901234568</v>
      </c>
      <c r="DY36" s="49" t="n">
        <f aca="false">CB36*100/FI767</f>
        <v>228218.961620313</v>
      </c>
      <c r="DZ36" s="50" t="n">
        <f aca="false">CC36*100/FJ767</f>
        <v>227.067901234568</v>
      </c>
      <c r="EA36" s="49" t="n">
        <f aca="false">CD36*100/FI767</f>
        <v>285273.702025391</v>
      </c>
      <c r="EB36" s="50" t="n">
        <f aca="false">CE36*100/FJ767</f>
        <v>227.067901234568</v>
      </c>
      <c r="EC36" s="78" t="n">
        <f aca="false">CF36*100/FI767</f>
        <v>342328.44243047</v>
      </c>
      <c r="ED36" s="79" t="n">
        <f aca="false">CG36*100/FJ767</f>
        <v>227.067901234568</v>
      </c>
      <c r="EE36" s="177"/>
      <c r="EF36" s="0" t="n">
        <v>990</v>
      </c>
      <c r="EG36" s="54" t="n">
        <f aca="false">EG32+1</f>
        <v>2017</v>
      </c>
      <c r="EH36" s="55" t="n">
        <f aca="false">EH32</f>
        <v>4</v>
      </c>
      <c r="EI36" s="49" t="n">
        <f aca="false">CK36*100/FI902</f>
        <v>41825.729219336</v>
      </c>
      <c r="EJ36" s="50" t="n">
        <f aca="false">CL36*100/FJ902</f>
        <v>133.784763348654</v>
      </c>
      <c r="EK36" s="49" t="n">
        <f aca="false">CM36*100/FI902</f>
        <v>62738.5938290039</v>
      </c>
      <c r="EL36" s="50" t="n">
        <f aca="false">CN36*100/FJ902</f>
        <v>147.163239683519</v>
      </c>
      <c r="EM36" s="49" t="n">
        <f aca="false">CO36*100/FI902</f>
        <v>83651.4584386719</v>
      </c>
      <c r="EN36" s="50" t="n">
        <f aca="false">CP36*100/FJ902</f>
        <v>161.879563651871</v>
      </c>
      <c r="EO36" s="49" t="n">
        <f aca="false">CQ36*100/FI902</f>
        <v>125477.187658008</v>
      </c>
      <c r="EP36" s="50" t="n">
        <f aca="false">CR36*100/FJ902</f>
        <v>178.067520017058</v>
      </c>
      <c r="EQ36" s="49" t="n">
        <f aca="false">CS36*100/FI902</f>
        <v>167302.916877344</v>
      </c>
      <c r="ER36" s="50" t="n">
        <f aca="false">CT36*100/FJ902</f>
        <v>195.874272018764</v>
      </c>
      <c r="ES36" s="49" t="n">
        <f aca="false">CU36*100/FI902</f>
        <v>209128.64609668</v>
      </c>
      <c r="ET36" s="50" t="n">
        <f aca="false">CV36*100/FJ902</f>
        <v>215.460361373007</v>
      </c>
      <c r="EU36" s="49" t="n">
        <f aca="false">CW36*100/FI902</f>
        <v>250954.375316016</v>
      </c>
      <c r="EV36" s="50" t="n">
        <f aca="false">CX36*100/FJ902</f>
        <v>237.008627256363</v>
      </c>
      <c r="EW36" s="78" t="n">
        <f aca="false">CY36*100/FI902</f>
        <v>348547.743494466</v>
      </c>
      <c r="EX36" s="79" t="n">
        <f aca="false">CZ36*100/FJ902</f>
        <v>260.706368337521</v>
      </c>
      <c r="EY36" s="49" t="n">
        <f aca="false">DA36*100/FI902</f>
        <v>409543.598605998</v>
      </c>
      <c r="EZ36" s="50" t="n">
        <f aca="false">DB36*100/FJ902</f>
        <v>286.781018714174</v>
      </c>
      <c r="FA36" s="49" t="n">
        <f aca="false">DC36*100/FI902</f>
        <v>470539.45371753</v>
      </c>
      <c r="FB36" s="50" t="n">
        <f aca="false">DD36*100/FJ902</f>
        <v>315.455552991902</v>
      </c>
      <c r="FC36" s="49" t="n">
        <f aca="false">DE36*100/FI902</f>
        <v>522821.6152417</v>
      </c>
      <c r="FD36" s="50" t="n">
        <f aca="false">DF36*100/FJ902</f>
        <v>347.002000189514</v>
      </c>
      <c r="FE36" s="177"/>
      <c r="FG36" s="175" t="n">
        <f aca="false">Movilidad!FV34</f>
        <v>1945</v>
      </c>
      <c r="FH36" s="175" t="n">
        <f aca="false">Movilidad!FW34</f>
        <v>1.16780932830724E-012</v>
      </c>
      <c r="FI36" s="175" t="n">
        <f aca="false">Movilidad!FX34</f>
        <v>5.7020910765493E-013</v>
      </c>
      <c r="FJ36" s="57" t="n">
        <f aca="false">Movilidad!FY34</f>
        <v>0</v>
      </c>
    </row>
    <row r="37" customFormat="false" ht="15.25" hidden="false" customHeight="false" outlineLevel="0" collapsed="false"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W37" s="54" t="n">
        <f aca="false">W33+1</f>
        <v>2006</v>
      </c>
      <c r="X37" s="55" t="n">
        <f aca="false">X33</f>
        <v>4</v>
      </c>
      <c r="Y37" s="49" t="n">
        <f aca="false">Y36</f>
        <v>12000</v>
      </c>
      <c r="Z37" s="50" t="n">
        <f aca="false">Z36</f>
        <v>35</v>
      </c>
      <c r="AA37" s="49" t="n">
        <f aca="false">AA36</f>
        <v>24000</v>
      </c>
      <c r="AB37" s="50" t="n">
        <f aca="false">AB36</f>
        <v>35</v>
      </c>
      <c r="AC37" s="49" t="n">
        <f aca="false">AC36</f>
        <v>36000</v>
      </c>
      <c r="AD37" s="50" t="n">
        <f aca="false">AD36</f>
        <v>35</v>
      </c>
      <c r="AE37" s="49" t="n">
        <f aca="false">AE36</f>
        <v>48000</v>
      </c>
      <c r="AF37" s="50" t="n">
        <f aca="false">AF36</f>
        <v>35</v>
      </c>
      <c r="AG37" s="49" t="n">
        <f aca="false">AG36</f>
        <v>72000</v>
      </c>
      <c r="AH37" s="50" t="n">
        <f aca="false">AH36</f>
        <v>35</v>
      </c>
      <c r="AI37" s="49" t="n">
        <f aca="false">AI36</f>
        <v>96000</v>
      </c>
      <c r="AJ37" s="50" t="n">
        <f aca="false">AJ36</f>
        <v>35</v>
      </c>
      <c r="AK37" s="49" t="n">
        <f aca="false">AK36</f>
        <v>120000</v>
      </c>
      <c r="AL37" s="50" t="n">
        <f aca="false">AL36</f>
        <v>35</v>
      </c>
      <c r="AM37" s="169" t="n">
        <f aca="false">AM36</f>
        <v>144000</v>
      </c>
      <c r="AN37" s="170" t="n">
        <f aca="false">AN36</f>
        <v>35</v>
      </c>
      <c r="AQ37" s="54" t="n">
        <f aca="false">AQ33+1</f>
        <v>2018</v>
      </c>
      <c r="AR37" s="55" t="n">
        <f aca="false">AR33</f>
        <v>1</v>
      </c>
      <c r="AS37" s="49" t="n">
        <v>107525.27</v>
      </c>
      <c r="AT37" s="50" t="n">
        <v>384.02</v>
      </c>
      <c r="AU37" s="49" t="n">
        <v>161287.9</v>
      </c>
      <c r="AV37" s="50" t="n">
        <f aca="false">AT37*1.1</f>
        <v>422.422</v>
      </c>
      <c r="AW37" s="49" t="n">
        <v>215050.54</v>
      </c>
      <c r="AX37" s="50" t="n">
        <f aca="false">AV37*1.1</f>
        <v>464.6642</v>
      </c>
      <c r="AY37" s="49" t="n">
        <v>322575.81</v>
      </c>
      <c r="AZ37" s="50" t="n">
        <f aca="false">AX37*1.1</f>
        <v>511.13062</v>
      </c>
      <c r="BA37" s="49" t="n">
        <v>430101.07</v>
      </c>
      <c r="BB37" s="50" t="n">
        <f aca="false">AZ37*1.1</f>
        <v>562.243682</v>
      </c>
      <c r="BC37" s="49" t="n">
        <v>537626.34</v>
      </c>
      <c r="BD37" s="50" t="n">
        <f aca="false">BB37*1.1</f>
        <v>618.4680502</v>
      </c>
      <c r="BE37" s="171" t="n">
        <v>645151.61</v>
      </c>
      <c r="BF37" s="50" t="n">
        <f aca="false">BD37*1.1</f>
        <v>680.31485522</v>
      </c>
      <c r="BG37" s="171" t="n">
        <v>896043.9</v>
      </c>
      <c r="BH37" s="50" t="n">
        <f aca="false">BF37*1.1</f>
        <v>748.346340742</v>
      </c>
      <c r="BI37" s="171" t="n">
        <v>1052851.59</v>
      </c>
      <c r="BJ37" s="50" t="n">
        <f aca="false">BH37*1.1</f>
        <v>823.180974816201</v>
      </c>
      <c r="BK37" s="171" t="n">
        <v>1209659.27</v>
      </c>
      <c r="BL37" s="50" t="n">
        <f aca="false">BJ37*1.1</f>
        <v>905.499072297821</v>
      </c>
      <c r="BM37" s="171" t="n">
        <v>1344065.86</v>
      </c>
      <c r="BN37" s="50" t="n">
        <v>996.04</v>
      </c>
      <c r="BP37" s="54" t="n">
        <f aca="false">BP33+1</f>
        <v>2006</v>
      </c>
      <c r="BQ37" s="55" t="n">
        <f aca="false">BQ33</f>
        <v>4</v>
      </c>
      <c r="BR37" s="49" t="n">
        <f aca="false">BR36</f>
        <v>12000</v>
      </c>
      <c r="BS37" s="50" t="n">
        <f aca="false">BS36</f>
        <v>35</v>
      </c>
      <c r="BT37" s="49" t="n">
        <f aca="false">BT36</f>
        <v>24000</v>
      </c>
      <c r="BU37" s="50" t="n">
        <f aca="false">BU36</f>
        <v>35</v>
      </c>
      <c r="BV37" s="49" t="n">
        <f aca="false">BV36</f>
        <v>36000</v>
      </c>
      <c r="BW37" s="50" t="n">
        <f aca="false">BW36</f>
        <v>35</v>
      </c>
      <c r="BX37" s="49" t="n">
        <f aca="false">BX36</f>
        <v>48000</v>
      </c>
      <c r="BY37" s="50" t="n">
        <f aca="false">BY36</f>
        <v>35</v>
      </c>
      <c r="BZ37" s="49" t="n">
        <f aca="false">BZ36</f>
        <v>72000</v>
      </c>
      <c r="CA37" s="50" t="n">
        <f aca="false">CA36</f>
        <v>35</v>
      </c>
      <c r="CB37" s="49" t="n">
        <f aca="false">CB36</f>
        <v>96000</v>
      </c>
      <c r="CC37" s="50" t="n">
        <f aca="false">CC36</f>
        <v>35</v>
      </c>
      <c r="CD37" s="49" t="n">
        <f aca="false">CD36</f>
        <v>120000</v>
      </c>
      <c r="CE37" s="50" t="n">
        <f aca="false">CE36</f>
        <v>35</v>
      </c>
      <c r="CF37" s="169" t="n">
        <f aca="false">CF36</f>
        <v>144000</v>
      </c>
      <c r="CG37" s="170" t="n">
        <f aca="false">CG36</f>
        <v>35</v>
      </c>
      <c r="CI37" s="54" t="n">
        <f aca="false">CI33+1</f>
        <v>2018</v>
      </c>
      <c r="CJ37" s="55" t="n">
        <f aca="false">CJ33</f>
        <v>1</v>
      </c>
      <c r="CK37" s="49" t="n">
        <f aca="false">AS37</f>
        <v>107525.27</v>
      </c>
      <c r="CL37" s="50" t="n">
        <f aca="false">AT37</f>
        <v>384.02</v>
      </c>
      <c r="CM37" s="49" t="n">
        <f aca="false">AU37</f>
        <v>161287.9</v>
      </c>
      <c r="CN37" s="50" t="n">
        <f aca="false">AV37</f>
        <v>422.422</v>
      </c>
      <c r="CO37" s="49" t="n">
        <f aca="false">AW37</f>
        <v>215050.54</v>
      </c>
      <c r="CP37" s="50" t="n">
        <f aca="false">AX37</f>
        <v>464.6642</v>
      </c>
      <c r="CQ37" s="49" t="n">
        <f aca="false">AY37</f>
        <v>322575.81</v>
      </c>
      <c r="CR37" s="50" t="n">
        <f aca="false">AZ37</f>
        <v>511.13062</v>
      </c>
      <c r="CS37" s="49" t="n">
        <f aca="false">BA37</f>
        <v>430101.07</v>
      </c>
      <c r="CT37" s="50" t="n">
        <f aca="false">BB37</f>
        <v>562.243682</v>
      </c>
      <c r="CU37" s="49" t="n">
        <f aca="false">BC37</f>
        <v>537626.34</v>
      </c>
      <c r="CV37" s="50" t="n">
        <f aca="false">BD37</f>
        <v>618.4680502</v>
      </c>
      <c r="CW37" s="49" t="n">
        <f aca="false">BE37</f>
        <v>645151.61</v>
      </c>
      <c r="CX37" s="50" t="n">
        <f aca="false">BF37</f>
        <v>680.31485522</v>
      </c>
      <c r="CY37" s="49" t="n">
        <f aca="false">BG37</f>
        <v>896043.9</v>
      </c>
      <c r="CZ37" s="50" t="n">
        <f aca="false">BH37</f>
        <v>748.346340742</v>
      </c>
      <c r="DA37" s="49" t="n">
        <f aca="false">BI37</f>
        <v>1052851.59</v>
      </c>
      <c r="DB37" s="50" t="n">
        <f aca="false">BJ37</f>
        <v>823.180974816201</v>
      </c>
      <c r="DC37" s="49" t="n">
        <f aca="false">BK37</f>
        <v>1209659.27</v>
      </c>
      <c r="DD37" s="50" t="n">
        <f aca="false">BL37</f>
        <v>905.499072297821</v>
      </c>
      <c r="DE37" s="49" t="n">
        <f aca="false">BM37</f>
        <v>1344065.86</v>
      </c>
      <c r="DF37" s="50" t="n">
        <f aca="false">BN37</f>
        <v>996.04</v>
      </c>
      <c r="DG37" s="169"/>
      <c r="DH37" s="170"/>
      <c r="DI37" s="0" t="n">
        <f aca="false">DW37/12</f>
        <v>13918.0852212312</v>
      </c>
      <c r="DJ37" s="155"/>
      <c r="DK37" s="155"/>
      <c r="DM37" s="47" t="n">
        <v>2006</v>
      </c>
      <c r="DN37" s="48" t="n">
        <v>4</v>
      </c>
      <c r="DO37" s="49" t="n">
        <f aca="false">BR37*100/FI770</f>
        <v>27836.1704424624</v>
      </c>
      <c r="DP37" s="50" t="n">
        <f aca="false">BS37*100/FJ770</f>
        <v>219.541687806528</v>
      </c>
      <c r="DQ37" s="49" t="n">
        <f aca="false">BT37*100/FI770</f>
        <v>55672.3408849248</v>
      </c>
      <c r="DR37" s="50" t="n">
        <f aca="false">BU37*100/FJ770</f>
        <v>219.541687806528</v>
      </c>
      <c r="DS37" s="49" t="n">
        <f aca="false">BV37*100/FI770</f>
        <v>83508.5113273872</v>
      </c>
      <c r="DT37" s="50" t="n">
        <f aca="false">BW37*100/FJ770</f>
        <v>219.541687806528</v>
      </c>
      <c r="DU37" s="49" t="n">
        <f aca="false">BX37*100/FI770</f>
        <v>111344.68176985</v>
      </c>
      <c r="DV37" s="50" t="n">
        <f aca="false">BY37*100/FJ770</f>
        <v>219.541687806528</v>
      </c>
      <c r="DW37" s="49" t="n">
        <f aca="false">BZ37*100/FI770</f>
        <v>167017.022654774</v>
      </c>
      <c r="DX37" s="50" t="n">
        <f aca="false">CA37*100/FJ770</f>
        <v>219.541687806528</v>
      </c>
      <c r="DY37" s="49" t="n">
        <f aca="false">CB37*100/FI770</f>
        <v>222689.363539699</v>
      </c>
      <c r="DZ37" s="50" t="n">
        <f aca="false">CC37*100/FJ770</f>
        <v>219.541687806528</v>
      </c>
      <c r="EA37" s="49" t="n">
        <f aca="false">CD37*100/FI770</f>
        <v>278361.704424624</v>
      </c>
      <c r="EB37" s="50" t="n">
        <f aca="false">CE37*100/FJ770</f>
        <v>219.541687806528</v>
      </c>
      <c r="EC37" s="78" t="n">
        <f aca="false">CF37*100/FI770</f>
        <v>334034.045309549</v>
      </c>
      <c r="ED37" s="79" t="n">
        <f aca="false">CG37*100/FJ770</f>
        <v>219.541687806528</v>
      </c>
      <c r="EE37" s="174"/>
      <c r="EG37" s="47" t="n">
        <f aca="false">EG33+1</f>
        <v>2018</v>
      </c>
      <c r="EH37" s="48" t="n">
        <f aca="false">EH33</f>
        <v>1</v>
      </c>
      <c r="EI37" s="49" t="n">
        <f aca="false">CK37*100/FI905</f>
        <v>49806.4720442543</v>
      </c>
      <c r="EJ37" s="50" t="n">
        <f aca="false">CL37*100/FJ905</f>
        <v>171.2534160705</v>
      </c>
      <c r="EK37" s="49" t="n">
        <f aca="false">CM37*100/FI905</f>
        <v>74709.7057503458</v>
      </c>
      <c r="EL37" s="50" t="n">
        <f aca="false">CN37*100/FJ905</f>
        <v>188.37875767755</v>
      </c>
      <c r="EM37" s="49" t="n">
        <f aca="false">CO37*100/FI905</f>
        <v>99612.9440885086</v>
      </c>
      <c r="EN37" s="50" t="n">
        <f aca="false">CP37*100/FJ905</f>
        <v>207.216633445305</v>
      </c>
      <c r="EO37" s="49" t="n">
        <f aca="false">CQ37*100/FI905</f>
        <v>149419.416132763</v>
      </c>
      <c r="EP37" s="50" t="n">
        <f aca="false">CR37*100/FJ905</f>
        <v>227.938296789835</v>
      </c>
      <c r="EQ37" s="49" t="n">
        <f aca="false">CS37*100/FI905</f>
        <v>199225.883544946</v>
      </c>
      <c r="ER37" s="50" t="n">
        <f aca="false">CT37*100/FJ905</f>
        <v>250.732126468819</v>
      </c>
      <c r="ES37" s="49" t="n">
        <f aca="false">CU37*100/FI905</f>
        <v>249032.3555892</v>
      </c>
      <c r="ET37" s="50" t="n">
        <f aca="false">CV37*100/FJ905</f>
        <v>275.805339115701</v>
      </c>
      <c r="EU37" s="49" t="n">
        <f aca="false">CW37*100/FI905</f>
        <v>298838.827633455</v>
      </c>
      <c r="EV37" s="50" t="n">
        <f aca="false">CX37*100/FJ905</f>
        <v>303.385873027271</v>
      </c>
      <c r="EW37" s="78" t="n">
        <f aca="false">CY37*100/FI905</f>
        <v>415053.925982</v>
      </c>
      <c r="EX37" s="79" t="n">
        <f aca="false">CZ37*100/FJ905</f>
        <v>333.724460329998</v>
      </c>
      <c r="EY37" s="49" t="n">
        <f aca="false">DA37*100/FI905</f>
        <v>487688.366502904</v>
      </c>
      <c r="EZ37" s="50" t="n">
        <f aca="false">DB37*100/FJ905</f>
        <v>367.096906362998</v>
      </c>
      <c r="FA37" s="49" t="n">
        <f aca="false">DC37*100/FI905</f>
        <v>560322.802391736</v>
      </c>
      <c r="FB37" s="50" t="n">
        <f aca="false">DD37*100/FJ905</f>
        <v>403.806596999298</v>
      </c>
      <c r="FC37" s="49" t="n">
        <f aca="false">DE37*100/FI905</f>
        <v>622580.893605072</v>
      </c>
      <c r="FD37" s="50" t="n">
        <f aca="false">DF37*100/FJ905</f>
        <v>444.183252285976</v>
      </c>
      <c r="FE37" s="177"/>
      <c r="FG37" s="178" t="n">
        <f aca="false">Movilidad!FV35</f>
        <v>1945</v>
      </c>
      <c r="FH37" s="178" t="n">
        <f aca="false">Movilidad!FW35</f>
        <v>1.16870397283864E-012</v>
      </c>
      <c r="FI37" s="178" t="n">
        <f aca="false">Movilidad!FX35</f>
        <v>5.7064593792127E-013</v>
      </c>
      <c r="FJ37" s="12" t="n">
        <f aca="false">Movilidad!FY35</f>
        <v>0</v>
      </c>
    </row>
    <row r="38" customFormat="false" ht="15.25" hidden="false" customHeight="false" outlineLevel="0" collapsed="false"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W38" s="47" t="n">
        <f aca="false">W34+1</f>
        <v>2007</v>
      </c>
      <c r="X38" s="48" t="n">
        <f aca="false">X34</f>
        <v>1</v>
      </c>
      <c r="Y38" s="49" t="n">
        <f aca="false">Y37</f>
        <v>12000</v>
      </c>
      <c r="Z38" s="50" t="n">
        <f aca="false">Z37</f>
        <v>35</v>
      </c>
      <c r="AA38" s="49" t="n">
        <f aca="false">AA37</f>
        <v>24000</v>
      </c>
      <c r="AB38" s="50" t="n">
        <f aca="false">AB37</f>
        <v>35</v>
      </c>
      <c r="AC38" s="49" t="n">
        <f aca="false">AC37</f>
        <v>36000</v>
      </c>
      <c r="AD38" s="50" t="n">
        <f aca="false">AD37</f>
        <v>35</v>
      </c>
      <c r="AE38" s="49" t="n">
        <f aca="false">AE37</f>
        <v>48000</v>
      </c>
      <c r="AF38" s="50" t="n">
        <f aca="false">AF37</f>
        <v>35</v>
      </c>
      <c r="AG38" s="49" t="n">
        <f aca="false">AG37</f>
        <v>72000</v>
      </c>
      <c r="AH38" s="50" t="n">
        <f aca="false">AH37</f>
        <v>35</v>
      </c>
      <c r="AI38" s="49" t="n">
        <f aca="false">AI37</f>
        <v>96000</v>
      </c>
      <c r="AJ38" s="50" t="n">
        <f aca="false">AJ37</f>
        <v>35</v>
      </c>
      <c r="AK38" s="49" t="n">
        <f aca="false">AK37</f>
        <v>120000</v>
      </c>
      <c r="AL38" s="50" t="n">
        <f aca="false">AL37</f>
        <v>35</v>
      </c>
      <c r="AM38" s="169" t="n">
        <f aca="false">AM37</f>
        <v>144000</v>
      </c>
      <c r="AN38" s="170" t="n">
        <f aca="false">AN37</f>
        <v>35</v>
      </c>
      <c r="AQ38" s="47" t="n">
        <f aca="false">AQ34+1</f>
        <v>2018</v>
      </c>
      <c r="AR38" s="48" t="n">
        <f aca="false">AR34</f>
        <v>2</v>
      </c>
      <c r="AS38" s="49" t="n">
        <f aca="false">AS37</f>
        <v>107525.27</v>
      </c>
      <c r="AT38" s="50" t="n">
        <f aca="false">AT37</f>
        <v>384.02</v>
      </c>
      <c r="AU38" s="49" t="n">
        <f aca="false">AU37</f>
        <v>161287.9</v>
      </c>
      <c r="AV38" s="50" t="n">
        <f aca="false">AV37</f>
        <v>422.422</v>
      </c>
      <c r="AW38" s="49" t="n">
        <f aca="false">AW37</f>
        <v>215050.54</v>
      </c>
      <c r="AX38" s="50" t="n">
        <f aca="false">AX37</f>
        <v>464.6642</v>
      </c>
      <c r="AY38" s="49" t="n">
        <f aca="false">AY37</f>
        <v>322575.81</v>
      </c>
      <c r="AZ38" s="50" t="n">
        <f aca="false">AZ37</f>
        <v>511.13062</v>
      </c>
      <c r="BA38" s="49" t="n">
        <f aca="false">BA37</f>
        <v>430101.07</v>
      </c>
      <c r="BB38" s="50" t="n">
        <f aca="false">BB37</f>
        <v>562.243682</v>
      </c>
      <c r="BC38" s="49" t="n">
        <f aca="false">BC37</f>
        <v>537626.34</v>
      </c>
      <c r="BD38" s="50" t="n">
        <f aca="false">BD37</f>
        <v>618.4680502</v>
      </c>
      <c r="BE38" s="171" t="n">
        <f aca="false">BE37</f>
        <v>645151.61</v>
      </c>
      <c r="BF38" s="172" t="n">
        <f aca="false">BF37</f>
        <v>680.31485522</v>
      </c>
      <c r="BG38" s="171" t="n">
        <f aca="false">BG37</f>
        <v>896043.9</v>
      </c>
      <c r="BH38" s="172" t="n">
        <f aca="false">BH37</f>
        <v>748.346340742</v>
      </c>
      <c r="BI38" s="171" t="n">
        <f aca="false">BI37</f>
        <v>1052851.59</v>
      </c>
      <c r="BJ38" s="172" t="n">
        <f aca="false">BJ37</f>
        <v>823.180974816201</v>
      </c>
      <c r="BK38" s="171" t="n">
        <f aca="false">BK37</f>
        <v>1209659.27</v>
      </c>
      <c r="BL38" s="172" t="n">
        <f aca="false">BL37</f>
        <v>905.499072297821</v>
      </c>
      <c r="BM38" s="171" t="n">
        <f aca="false">BM37</f>
        <v>1344065.86</v>
      </c>
      <c r="BN38" s="172" t="n">
        <f aca="false">BN37</f>
        <v>996.04</v>
      </c>
      <c r="BP38" s="47" t="n">
        <f aca="false">BP34+1</f>
        <v>2007</v>
      </c>
      <c r="BQ38" s="48" t="n">
        <f aca="false">BQ34</f>
        <v>1</v>
      </c>
      <c r="BR38" s="49" t="n">
        <f aca="false">BR37</f>
        <v>12000</v>
      </c>
      <c r="BS38" s="50" t="n">
        <f aca="false">BS37</f>
        <v>35</v>
      </c>
      <c r="BT38" s="49" t="n">
        <f aca="false">BT37</f>
        <v>24000</v>
      </c>
      <c r="BU38" s="50" t="n">
        <f aca="false">BU37</f>
        <v>35</v>
      </c>
      <c r="BV38" s="49" t="n">
        <f aca="false">BV37</f>
        <v>36000</v>
      </c>
      <c r="BW38" s="50" t="n">
        <f aca="false">BW37</f>
        <v>35</v>
      </c>
      <c r="BX38" s="49" t="n">
        <f aca="false">BX37</f>
        <v>48000</v>
      </c>
      <c r="BY38" s="50" t="n">
        <f aca="false">BY37</f>
        <v>35</v>
      </c>
      <c r="BZ38" s="49" t="n">
        <f aca="false">BZ37</f>
        <v>72000</v>
      </c>
      <c r="CA38" s="50" t="n">
        <f aca="false">CA37</f>
        <v>35</v>
      </c>
      <c r="CB38" s="49" t="n">
        <f aca="false">CB37</f>
        <v>96000</v>
      </c>
      <c r="CC38" s="50" t="n">
        <f aca="false">CC37</f>
        <v>35</v>
      </c>
      <c r="CD38" s="49" t="n">
        <f aca="false">CD37</f>
        <v>120000</v>
      </c>
      <c r="CE38" s="50" t="n">
        <f aca="false">CE37</f>
        <v>35</v>
      </c>
      <c r="CF38" s="169" t="n">
        <f aca="false">CF37</f>
        <v>144000</v>
      </c>
      <c r="CG38" s="170" t="n">
        <f aca="false">CG37</f>
        <v>35</v>
      </c>
      <c r="CI38" s="47" t="n">
        <f aca="false">CI34+1</f>
        <v>2018</v>
      </c>
      <c r="CJ38" s="48" t="n">
        <f aca="false">CJ34</f>
        <v>2</v>
      </c>
      <c r="CK38" s="49" t="n">
        <f aca="false">CK37</f>
        <v>107525.27</v>
      </c>
      <c r="CL38" s="50" t="n">
        <f aca="false">CL37</f>
        <v>384.02</v>
      </c>
      <c r="CM38" s="49" t="n">
        <f aca="false">CM37</f>
        <v>161287.9</v>
      </c>
      <c r="CN38" s="50" t="n">
        <f aca="false">CN37</f>
        <v>422.422</v>
      </c>
      <c r="CO38" s="49" t="n">
        <f aca="false">CO37</f>
        <v>215050.54</v>
      </c>
      <c r="CP38" s="50" t="n">
        <f aca="false">CP37</f>
        <v>464.6642</v>
      </c>
      <c r="CQ38" s="49" t="n">
        <f aca="false">CQ37</f>
        <v>322575.81</v>
      </c>
      <c r="CR38" s="50" t="n">
        <f aca="false">CR37</f>
        <v>511.13062</v>
      </c>
      <c r="CS38" s="49" t="n">
        <f aca="false">CS37</f>
        <v>430101.07</v>
      </c>
      <c r="CT38" s="50" t="n">
        <f aca="false">CT37</f>
        <v>562.243682</v>
      </c>
      <c r="CU38" s="49" t="n">
        <f aca="false">CU37</f>
        <v>537626.34</v>
      </c>
      <c r="CV38" s="50" t="n">
        <f aca="false">CV37</f>
        <v>618.4680502</v>
      </c>
      <c r="CW38" s="49" t="n">
        <f aca="false">CW37</f>
        <v>645151.61</v>
      </c>
      <c r="CX38" s="50" t="n">
        <f aca="false">CX37</f>
        <v>680.31485522</v>
      </c>
      <c r="CY38" s="169" t="n">
        <f aca="false">CY37</f>
        <v>896043.9</v>
      </c>
      <c r="CZ38" s="170" t="n">
        <f aca="false">CZ37</f>
        <v>748.346340742</v>
      </c>
      <c r="DA38" s="169" t="n">
        <f aca="false">DA37</f>
        <v>1052851.59</v>
      </c>
      <c r="DB38" s="170" t="n">
        <f aca="false">DB37</f>
        <v>823.180974816201</v>
      </c>
      <c r="DC38" s="169" t="n">
        <f aca="false">DC37</f>
        <v>1209659.27</v>
      </c>
      <c r="DD38" s="170" t="n">
        <f aca="false">DD37</f>
        <v>905.499072297821</v>
      </c>
      <c r="DE38" s="169" t="n">
        <f aca="false">DE37</f>
        <v>1344065.86</v>
      </c>
      <c r="DF38" s="170" t="n">
        <f aca="false">DF37</f>
        <v>996.04</v>
      </c>
      <c r="DG38" s="169"/>
      <c r="DH38" s="170"/>
      <c r="DI38" s="0" t="n">
        <f aca="false">DW38/12</f>
        <v>13585.9068323939</v>
      </c>
      <c r="DJ38" s="155"/>
      <c r="DK38" s="155"/>
      <c r="DM38" s="54" t="n">
        <v>2007</v>
      </c>
      <c r="DN38" s="55" t="n">
        <v>1</v>
      </c>
      <c r="DO38" s="49" t="n">
        <f aca="false">BR38*100/FI773</f>
        <v>27171.8136647878</v>
      </c>
      <c r="DP38" s="50" t="n">
        <f aca="false">BS38*100/FJ773</f>
        <v>212.26407914764</v>
      </c>
      <c r="DQ38" s="49" t="n">
        <f aca="false">BT38*100/FI773</f>
        <v>54343.6273295756</v>
      </c>
      <c r="DR38" s="50" t="n">
        <f aca="false">BU38*100/FJ773</f>
        <v>212.26407914764</v>
      </c>
      <c r="DS38" s="49" t="n">
        <f aca="false">BV38*100/FI773</f>
        <v>81515.4409943635</v>
      </c>
      <c r="DT38" s="50" t="n">
        <f aca="false">BW38*100/FJ773</f>
        <v>212.26407914764</v>
      </c>
      <c r="DU38" s="49" t="n">
        <f aca="false">BX38*100/FI773</f>
        <v>108687.254659151</v>
      </c>
      <c r="DV38" s="50" t="n">
        <f aca="false">BY38*100/FJ773</f>
        <v>212.26407914764</v>
      </c>
      <c r="DW38" s="49" t="n">
        <f aca="false">BZ38*100/FI773</f>
        <v>163030.881988727</v>
      </c>
      <c r="DX38" s="50" t="n">
        <f aca="false">CA38*100/FJ773</f>
        <v>212.26407914764</v>
      </c>
      <c r="DY38" s="49" t="n">
        <f aca="false">CB38*100/FI773</f>
        <v>217374.509318303</v>
      </c>
      <c r="DZ38" s="50" t="n">
        <f aca="false">CC38*100/FJ773</f>
        <v>212.26407914764</v>
      </c>
      <c r="EA38" s="49" t="n">
        <f aca="false">CD38*100/FI773</f>
        <v>271718.136647878</v>
      </c>
      <c r="EB38" s="50" t="n">
        <f aca="false">CE38*100/FJ773</f>
        <v>212.26407914764</v>
      </c>
      <c r="EC38" s="78" t="n">
        <f aca="false">CF38*100/FI773</f>
        <v>326061.763977454</v>
      </c>
      <c r="ED38" s="79" t="n">
        <f aca="false">CG38*100/FJ773</f>
        <v>212.26407914764</v>
      </c>
      <c r="EE38" s="177"/>
      <c r="EG38" s="54" t="n">
        <f aca="false">EG34+1</f>
        <v>2018</v>
      </c>
      <c r="EH38" s="55" t="n">
        <f aca="false">EH34</f>
        <v>2</v>
      </c>
      <c r="EI38" s="49" t="n">
        <f aca="false">CK38*100/FI908</f>
        <v>46404.5050570635</v>
      </c>
      <c r="EJ38" s="50" t="n">
        <f aca="false">CL38*100/FJ908</f>
        <v>161.999221211249</v>
      </c>
      <c r="EK38" s="49" t="n">
        <f aca="false">CM38*100/FI908</f>
        <v>69606.7554277534</v>
      </c>
      <c r="EL38" s="50" t="n">
        <f aca="false">CN38*100/FJ908</f>
        <v>178.199143332374</v>
      </c>
      <c r="EM38" s="49" t="n">
        <f aca="false">CO38*100/FI908</f>
        <v>92809.010114127</v>
      </c>
      <c r="EN38" s="50" t="n">
        <f aca="false">CP38*100/FJ908</f>
        <v>196.019057665611</v>
      </c>
      <c r="EO38" s="49" t="n">
        <f aca="false">CQ38*100/FI908</f>
        <v>139213.51517119</v>
      </c>
      <c r="EP38" s="50" t="n">
        <f aca="false">CR38*100/FJ908</f>
        <v>215.620963432172</v>
      </c>
      <c r="EQ38" s="49" t="n">
        <f aca="false">CS38*100/FI908</f>
        <v>185618.01591257</v>
      </c>
      <c r="ER38" s="50" t="n">
        <f aca="false">CT38*100/FJ908</f>
        <v>237.183059775389</v>
      </c>
      <c r="ES38" s="49" t="n">
        <f aca="false">CU38*100/FI908</f>
        <v>232022.520969634</v>
      </c>
      <c r="ET38" s="50" t="n">
        <f aca="false">CV38*100/FJ908</f>
        <v>260.901365752928</v>
      </c>
      <c r="EU38" s="49" t="n">
        <f aca="false">CW38*100/FI908</f>
        <v>278427.026026697</v>
      </c>
      <c r="EV38" s="50" t="n">
        <f aca="false">CX38*100/FJ908</f>
        <v>286.991502328221</v>
      </c>
      <c r="EW38" s="78" t="n">
        <f aca="false">CY38*100/FI908</f>
        <v>386704.201616056</v>
      </c>
      <c r="EX38" s="79" t="n">
        <f aca="false">CZ38*100/FJ908</f>
        <v>315.690652561043</v>
      </c>
      <c r="EY38" s="49" t="n">
        <f aca="false">DA38*100/FI908</f>
        <v>454377.440135629</v>
      </c>
      <c r="EZ38" s="50" t="n">
        <f aca="false">DB38*100/FJ908</f>
        <v>347.259717817148</v>
      </c>
      <c r="FA38" s="49" t="n">
        <f aca="false">DC38*100/FI908</f>
        <v>522050.674339518</v>
      </c>
      <c r="FB38" s="50" t="n">
        <f aca="false">DD38*100/FJ908</f>
        <v>381.985689598863</v>
      </c>
      <c r="FC38" s="49" t="n">
        <f aca="false">DE38*100/FI908</f>
        <v>580056.306739768</v>
      </c>
      <c r="FD38" s="50" t="n">
        <f aca="false">DF38*100/FJ908</f>
        <v>420.180470536046</v>
      </c>
      <c r="FE38" s="177"/>
      <c r="FG38" s="167" t="n">
        <f aca="false">Movilidad!FV36</f>
        <v>1945</v>
      </c>
      <c r="FH38" s="167" t="n">
        <f aca="false">Movilidad!FW36</f>
        <v>1.17079147674521E-012</v>
      </c>
      <c r="FI38" s="167" t="n">
        <f aca="false">Movilidad!FX36</f>
        <v>5.71665208542713E-013</v>
      </c>
      <c r="FJ38" s="35" t="n">
        <f aca="false">Movilidad!FY36</f>
        <v>0</v>
      </c>
    </row>
    <row r="39" customFormat="false" ht="22.25" hidden="false" customHeight="true" outlineLevel="0" collapsed="false">
      <c r="B39" s="152" t="s">
        <v>232</v>
      </c>
      <c r="C39" s="152" t="s">
        <v>233</v>
      </c>
      <c r="D39" s="152" t="s">
        <v>234</v>
      </c>
      <c r="E39" s="153" t="s">
        <v>295</v>
      </c>
      <c r="F39" s="153" t="s">
        <v>235</v>
      </c>
      <c r="G39" s="153" t="s">
        <v>236</v>
      </c>
      <c r="H39" s="153" t="s">
        <v>296</v>
      </c>
      <c r="I39" s="153" t="s">
        <v>237</v>
      </c>
      <c r="J39" s="153"/>
      <c r="K39" s="153" t="s">
        <v>238</v>
      </c>
      <c r="L39" s="153" t="s">
        <v>239</v>
      </c>
      <c r="M39" s="153" t="s">
        <v>353</v>
      </c>
      <c r="N39" s="153"/>
      <c r="W39" s="54" t="n">
        <f aca="false">W35+1</f>
        <v>2007</v>
      </c>
      <c r="X39" s="55" t="n">
        <f aca="false">X35</f>
        <v>2</v>
      </c>
      <c r="Y39" s="49" t="n">
        <f aca="false">Y38</f>
        <v>12000</v>
      </c>
      <c r="Z39" s="50" t="n">
        <f aca="false">Z38</f>
        <v>35</v>
      </c>
      <c r="AA39" s="49" t="n">
        <f aca="false">AA38</f>
        <v>24000</v>
      </c>
      <c r="AB39" s="50" t="n">
        <f aca="false">AB38</f>
        <v>35</v>
      </c>
      <c r="AC39" s="49" t="n">
        <f aca="false">AC38</f>
        <v>36000</v>
      </c>
      <c r="AD39" s="50" t="n">
        <f aca="false">AD38</f>
        <v>35</v>
      </c>
      <c r="AE39" s="49" t="n">
        <f aca="false">AE38</f>
        <v>48000</v>
      </c>
      <c r="AF39" s="50" t="n">
        <f aca="false">AF38</f>
        <v>35</v>
      </c>
      <c r="AG39" s="49" t="n">
        <f aca="false">AG38</f>
        <v>72000</v>
      </c>
      <c r="AH39" s="50" t="n">
        <f aca="false">AH38</f>
        <v>35</v>
      </c>
      <c r="AI39" s="49" t="n">
        <f aca="false">AI38</f>
        <v>96000</v>
      </c>
      <c r="AJ39" s="50" t="n">
        <f aca="false">AJ38</f>
        <v>35</v>
      </c>
      <c r="AK39" s="49" t="n">
        <f aca="false">AK38</f>
        <v>120000</v>
      </c>
      <c r="AL39" s="50" t="n">
        <f aca="false">AL38</f>
        <v>35</v>
      </c>
      <c r="AM39" s="169" t="n">
        <f aca="false">AM38</f>
        <v>144000</v>
      </c>
      <c r="AN39" s="170" t="n">
        <f aca="false">AN38</f>
        <v>35</v>
      </c>
      <c r="AQ39" s="54" t="n">
        <f aca="false">AQ35+1</f>
        <v>2018</v>
      </c>
      <c r="AR39" s="55" t="n">
        <f aca="false">AR35</f>
        <v>3</v>
      </c>
      <c r="AS39" s="49" t="n">
        <f aca="false">AS38</f>
        <v>107525.27</v>
      </c>
      <c r="AT39" s="50" t="n">
        <f aca="false">AT38</f>
        <v>384.02</v>
      </c>
      <c r="AU39" s="49" t="n">
        <f aca="false">AU38</f>
        <v>161287.9</v>
      </c>
      <c r="AV39" s="50" t="n">
        <f aca="false">AV38</f>
        <v>422.422</v>
      </c>
      <c r="AW39" s="49" t="n">
        <f aca="false">AW38</f>
        <v>215050.54</v>
      </c>
      <c r="AX39" s="50" t="n">
        <f aca="false">AX38</f>
        <v>464.6642</v>
      </c>
      <c r="AY39" s="49" t="n">
        <f aca="false">AY38</f>
        <v>322575.81</v>
      </c>
      <c r="AZ39" s="50" t="n">
        <f aca="false">AZ38</f>
        <v>511.13062</v>
      </c>
      <c r="BA39" s="49" t="n">
        <f aca="false">BA38</f>
        <v>430101.07</v>
      </c>
      <c r="BB39" s="50" t="n">
        <f aca="false">BB38</f>
        <v>562.243682</v>
      </c>
      <c r="BC39" s="49" t="n">
        <f aca="false">BC38</f>
        <v>537626.34</v>
      </c>
      <c r="BD39" s="50" t="n">
        <f aca="false">BD38</f>
        <v>618.4680502</v>
      </c>
      <c r="BE39" s="171" t="n">
        <f aca="false">BE38</f>
        <v>645151.61</v>
      </c>
      <c r="BF39" s="172" t="n">
        <f aca="false">BF38</f>
        <v>680.31485522</v>
      </c>
      <c r="BG39" s="171" t="n">
        <f aca="false">BG38</f>
        <v>896043.9</v>
      </c>
      <c r="BH39" s="172" t="n">
        <f aca="false">BH38</f>
        <v>748.346340742</v>
      </c>
      <c r="BI39" s="171" t="n">
        <f aca="false">BI38</f>
        <v>1052851.59</v>
      </c>
      <c r="BJ39" s="172" t="n">
        <f aca="false">BJ38</f>
        <v>823.180974816201</v>
      </c>
      <c r="BK39" s="171" t="n">
        <f aca="false">BK38</f>
        <v>1209659.27</v>
      </c>
      <c r="BL39" s="172" t="n">
        <f aca="false">BL38</f>
        <v>905.499072297821</v>
      </c>
      <c r="BM39" s="171" t="n">
        <f aca="false">BM38</f>
        <v>1344065.86</v>
      </c>
      <c r="BN39" s="172" t="n">
        <f aca="false">BN38</f>
        <v>996.04</v>
      </c>
      <c r="BP39" s="54" t="n">
        <f aca="false">BP35+1</f>
        <v>2007</v>
      </c>
      <c r="BQ39" s="55" t="n">
        <f aca="false">BQ35</f>
        <v>2</v>
      </c>
      <c r="BR39" s="49" t="n">
        <f aca="false">BR38</f>
        <v>12000</v>
      </c>
      <c r="BS39" s="50" t="n">
        <f aca="false">BS38</f>
        <v>35</v>
      </c>
      <c r="BT39" s="49" t="n">
        <f aca="false">BT38</f>
        <v>24000</v>
      </c>
      <c r="BU39" s="50" t="n">
        <f aca="false">BU38</f>
        <v>35</v>
      </c>
      <c r="BV39" s="49" t="n">
        <f aca="false">BV38</f>
        <v>36000</v>
      </c>
      <c r="BW39" s="50" t="n">
        <f aca="false">BW38</f>
        <v>35</v>
      </c>
      <c r="BX39" s="49" t="n">
        <f aca="false">BX38</f>
        <v>48000</v>
      </c>
      <c r="BY39" s="50" t="n">
        <f aca="false">BY38</f>
        <v>35</v>
      </c>
      <c r="BZ39" s="49" t="n">
        <f aca="false">BZ38</f>
        <v>72000</v>
      </c>
      <c r="CA39" s="50" t="n">
        <f aca="false">CA38</f>
        <v>35</v>
      </c>
      <c r="CB39" s="49" t="n">
        <f aca="false">CB38</f>
        <v>96000</v>
      </c>
      <c r="CC39" s="50" t="n">
        <f aca="false">CC38</f>
        <v>35</v>
      </c>
      <c r="CD39" s="49" t="n">
        <f aca="false">CD38</f>
        <v>120000</v>
      </c>
      <c r="CE39" s="50" t="n">
        <f aca="false">CE38</f>
        <v>35</v>
      </c>
      <c r="CF39" s="169" t="n">
        <f aca="false">CF38</f>
        <v>144000</v>
      </c>
      <c r="CG39" s="170" t="n">
        <f aca="false">CG38</f>
        <v>35</v>
      </c>
      <c r="CI39" s="54" t="n">
        <f aca="false">CI35+1</f>
        <v>2018</v>
      </c>
      <c r="CJ39" s="55" t="n">
        <f aca="false">CJ35</f>
        <v>3</v>
      </c>
      <c r="CK39" s="49" t="n">
        <f aca="false">CK38</f>
        <v>107525.27</v>
      </c>
      <c r="CL39" s="50" t="n">
        <f aca="false">CL38</f>
        <v>384.02</v>
      </c>
      <c r="CM39" s="49" t="n">
        <f aca="false">CM38</f>
        <v>161287.9</v>
      </c>
      <c r="CN39" s="50" t="n">
        <f aca="false">CN38</f>
        <v>422.422</v>
      </c>
      <c r="CO39" s="49" t="n">
        <f aca="false">CO38</f>
        <v>215050.54</v>
      </c>
      <c r="CP39" s="50" t="n">
        <f aca="false">CP38</f>
        <v>464.6642</v>
      </c>
      <c r="CQ39" s="49" t="n">
        <f aca="false">CQ38</f>
        <v>322575.81</v>
      </c>
      <c r="CR39" s="50" t="n">
        <f aca="false">CR38</f>
        <v>511.13062</v>
      </c>
      <c r="CS39" s="49" t="n">
        <f aca="false">CS38</f>
        <v>430101.07</v>
      </c>
      <c r="CT39" s="50" t="n">
        <f aca="false">CT38</f>
        <v>562.243682</v>
      </c>
      <c r="CU39" s="49" t="n">
        <f aca="false">CU38</f>
        <v>537626.34</v>
      </c>
      <c r="CV39" s="50" t="n">
        <f aca="false">CV38</f>
        <v>618.4680502</v>
      </c>
      <c r="CW39" s="49" t="n">
        <f aca="false">CW38</f>
        <v>645151.61</v>
      </c>
      <c r="CX39" s="50" t="n">
        <f aca="false">CX38</f>
        <v>680.31485522</v>
      </c>
      <c r="CY39" s="169" t="n">
        <f aca="false">CY38</f>
        <v>896043.9</v>
      </c>
      <c r="CZ39" s="170" t="n">
        <f aca="false">CZ38</f>
        <v>748.346340742</v>
      </c>
      <c r="DA39" s="169" t="n">
        <f aca="false">DA38</f>
        <v>1052851.59</v>
      </c>
      <c r="DB39" s="170" t="n">
        <f aca="false">DB38</f>
        <v>823.180974816201</v>
      </c>
      <c r="DC39" s="169" t="n">
        <f aca="false">DC38</f>
        <v>1209659.27</v>
      </c>
      <c r="DD39" s="170" t="n">
        <f aca="false">DD38</f>
        <v>905.499072297821</v>
      </c>
      <c r="DE39" s="169" t="n">
        <f aca="false">DE38</f>
        <v>1344065.86</v>
      </c>
      <c r="DF39" s="170" t="n">
        <f aca="false">DF38</f>
        <v>996.04</v>
      </c>
      <c r="DG39" s="169"/>
      <c r="DH39" s="170"/>
      <c r="DI39" s="0" t="n">
        <f aca="false">DW39/12</f>
        <v>13327.3412385095</v>
      </c>
      <c r="DJ39" s="155"/>
      <c r="DK39" s="155"/>
      <c r="DM39" s="47" t="n">
        <f aca="false">DM35+1</f>
        <v>2007</v>
      </c>
      <c r="DN39" s="48" t="n">
        <f aca="false">DN35</f>
        <v>2</v>
      </c>
      <c r="DO39" s="49" t="n">
        <f aca="false">BR39*100/FI776</f>
        <v>26654.682477019</v>
      </c>
      <c r="DP39" s="50" t="n">
        <f aca="false">BS39*100/FJ776</f>
        <v>205.229156096736</v>
      </c>
      <c r="DQ39" s="49" t="n">
        <f aca="false">BT39*100/FI776</f>
        <v>53309.3649540379</v>
      </c>
      <c r="DR39" s="50" t="n">
        <f aca="false">BU39*100/FJ776</f>
        <v>205.229156096736</v>
      </c>
      <c r="DS39" s="49" t="n">
        <f aca="false">BV39*100/FI776</f>
        <v>79964.0474310569</v>
      </c>
      <c r="DT39" s="50" t="n">
        <f aca="false">BW39*100/FJ776</f>
        <v>205.229156096736</v>
      </c>
      <c r="DU39" s="49" t="n">
        <f aca="false">BX39*100/FI776</f>
        <v>106618.729908076</v>
      </c>
      <c r="DV39" s="50" t="n">
        <f aca="false">BY39*100/FJ776</f>
        <v>205.229156096736</v>
      </c>
      <c r="DW39" s="49" t="n">
        <f aca="false">BZ39*100/FI776</f>
        <v>159928.094862114</v>
      </c>
      <c r="DX39" s="50" t="n">
        <f aca="false">CA39*100/FJ776</f>
        <v>205.229156096736</v>
      </c>
      <c r="DY39" s="49" t="n">
        <f aca="false">CB39*100/FI776</f>
        <v>213237.459816152</v>
      </c>
      <c r="DZ39" s="50" t="n">
        <f aca="false">CC39*100/FJ776</f>
        <v>205.229156096736</v>
      </c>
      <c r="EA39" s="49" t="n">
        <f aca="false">CD39*100/FI776</f>
        <v>266546.82477019</v>
      </c>
      <c r="EB39" s="50" t="n">
        <f aca="false">CE39*100/FJ776</f>
        <v>205.229156096736</v>
      </c>
      <c r="EC39" s="78" t="n">
        <f aca="false">CF39*100/FI776</f>
        <v>319856.189724228</v>
      </c>
      <c r="ED39" s="79" t="n">
        <f aca="false">CG39*100/FJ776</f>
        <v>205.229156096736</v>
      </c>
      <c r="EE39" s="174"/>
      <c r="EG39" s="47" t="n">
        <f aca="false">EG35+1</f>
        <v>2018</v>
      </c>
      <c r="EH39" s="48" t="n">
        <f aca="false">EH35</f>
        <v>3</v>
      </c>
      <c r="EI39" s="49" t="n">
        <f aca="false">CK39*100/FI911</f>
        <v>43458.4574286279</v>
      </c>
      <c r="EJ39" s="50" t="n">
        <f aca="false">CL39*100/FJ911</f>
        <v>153.277719000141</v>
      </c>
      <c r="EK39" s="49" t="n">
        <f aca="false">CM39*100/FI911</f>
        <v>65187.6841220933</v>
      </c>
      <c r="EL39" s="50" t="n">
        <f aca="false">CN39*100/FJ911</f>
        <v>168.605490900155</v>
      </c>
      <c r="EM39" s="49" t="n">
        <f aca="false">CO39*100/FI911</f>
        <v>86916.9148572558</v>
      </c>
      <c r="EN39" s="50" t="n">
        <f aca="false">CP39*100/FJ911</f>
        <v>185.46603999017</v>
      </c>
      <c r="EO39" s="49" t="n">
        <f aca="false">CQ39*100/FI911</f>
        <v>130375.372285884</v>
      </c>
      <c r="EP39" s="50" t="n">
        <f aca="false">CR39*100/FJ911</f>
        <v>204.012643989187</v>
      </c>
      <c r="EQ39" s="49" t="n">
        <f aca="false">CS39*100/FI911</f>
        <v>173833.825672814</v>
      </c>
      <c r="ER39" s="50" t="n">
        <f aca="false">CT39*100/FJ911</f>
        <v>224.413908388106</v>
      </c>
      <c r="ES39" s="49" t="n">
        <f aca="false">CU39*100/FI911</f>
        <v>217292.283101442</v>
      </c>
      <c r="ET39" s="50" t="n">
        <f aca="false">CV39*100/FJ911</f>
        <v>246.855299226917</v>
      </c>
      <c r="EU39" s="49" t="n">
        <f aca="false">CW39*100/FI911</f>
        <v>260750.74053007</v>
      </c>
      <c r="EV39" s="50" t="n">
        <f aca="false">CX39*100/FJ911</f>
        <v>271.540829149608</v>
      </c>
      <c r="EW39" s="78" t="n">
        <f aca="false">CY39*100/FI911</f>
        <v>362153.805169071</v>
      </c>
      <c r="EX39" s="79" t="n">
        <f aca="false">CZ39*100/FJ911</f>
        <v>298.694912064569</v>
      </c>
      <c r="EY39" s="49" t="n">
        <f aca="false">DA39*100/FI911</f>
        <v>425530.724104931</v>
      </c>
      <c r="EZ39" s="50" t="n">
        <f aca="false">DB39*100/FJ911</f>
        <v>328.564403271027</v>
      </c>
      <c r="FA39" s="49" t="n">
        <f aca="false">DC39*100/FI911</f>
        <v>488907.638999094</v>
      </c>
      <c r="FB39" s="50" t="n">
        <f aca="false">DD39*100/FJ911</f>
        <v>361.420843598129</v>
      </c>
      <c r="FC39" s="49" t="n">
        <f aca="false">DE39*100/FI911</f>
        <v>543230.711795303</v>
      </c>
      <c r="FD39" s="50" t="n">
        <f aca="false">DF39*100/FJ911</f>
        <v>397.559343869851</v>
      </c>
      <c r="FE39" s="177"/>
      <c r="FG39" s="175" t="n">
        <f aca="false">Movilidad!FV37</f>
        <v>1945</v>
      </c>
      <c r="FH39" s="175" t="n">
        <f aca="false">Movilidad!FW37</f>
        <v>1.19658706073361E-012</v>
      </c>
      <c r="FI39" s="175" t="n">
        <f aca="false">Movilidad!FX37</f>
        <v>5.84260481222016E-013</v>
      </c>
      <c r="FJ39" s="57" t="n">
        <f aca="false">Movilidad!FY37</f>
        <v>0</v>
      </c>
    </row>
    <row r="40" customFormat="false" ht="59" hidden="false" customHeight="true" outlineLevel="0" collapsed="false">
      <c r="B40" s="152"/>
      <c r="C40" s="152"/>
      <c r="D40" s="152"/>
      <c r="E40" s="153"/>
      <c r="F40" s="153"/>
      <c r="G40" s="153"/>
      <c r="H40" s="153"/>
      <c r="I40" s="183" t="s">
        <v>299</v>
      </c>
      <c r="J40" s="184" t="s">
        <v>300</v>
      </c>
      <c r="K40" s="153"/>
      <c r="L40" s="153"/>
      <c r="M40" s="183" t="s">
        <v>301</v>
      </c>
      <c r="N40" s="184" t="s">
        <v>300</v>
      </c>
      <c r="W40" s="47" t="n">
        <f aca="false">W36+1</f>
        <v>2007</v>
      </c>
      <c r="X40" s="48" t="n">
        <f aca="false">X36</f>
        <v>3</v>
      </c>
      <c r="Y40" s="49" t="n">
        <f aca="false">Y39</f>
        <v>12000</v>
      </c>
      <c r="Z40" s="50" t="n">
        <f aca="false">Z39</f>
        <v>35</v>
      </c>
      <c r="AA40" s="49" t="n">
        <f aca="false">AA39</f>
        <v>24000</v>
      </c>
      <c r="AB40" s="50" t="n">
        <f aca="false">AB39</f>
        <v>35</v>
      </c>
      <c r="AC40" s="49" t="n">
        <f aca="false">AC39</f>
        <v>36000</v>
      </c>
      <c r="AD40" s="50" t="n">
        <f aca="false">AD39</f>
        <v>35</v>
      </c>
      <c r="AE40" s="49" t="n">
        <f aca="false">AE39</f>
        <v>48000</v>
      </c>
      <c r="AF40" s="50" t="n">
        <f aca="false">AF39</f>
        <v>35</v>
      </c>
      <c r="AG40" s="49" t="n">
        <f aca="false">AG39</f>
        <v>72000</v>
      </c>
      <c r="AH40" s="50" t="n">
        <f aca="false">AH39</f>
        <v>35</v>
      </c>
      <c r="AI40" s="49" t="n">
        <f aca="false">AI39</f>
        <v>96000</v>
      </c>
      <c r="AJ40" s="50" t="n">
        <f aca="false">AJ39</f>
        <v>35</v>
      </c>
      <c r="AK40" s="49" t="n">
        <f aca="false">AK39</f>
        <v>120000</v>
      </c>
      <c r="AL40" s="50" t="n">
        <f aca="false">AL39</f>
        <v>35</v>
      </c>
      <c r="AM40" s="169" t="n">
        <f aca="false">AM39</f>
        <v>144000</v>
      </c>
      <c r="AN40" s="170" t="n">
        <f aca="false">AN39</f>
        <v>35</v>
      </c>
      <c r="AQ40" s="47" t="n">
        <f aca="false">AQ36+1</f>
        <v>2018</v>
      </c>
      <c r="AR40" s="48" t="n">
        <f aca="false">AR36</f>
        <v>4</v>
      </c>
      <c r="AS40" s="49" t="n">
        <f aca="false">AS39</f>
        <v>107525.27</v>
      </c>
      <c r="AT40" s="50" t="n">
        <f aca="false">AT39</f>
        <v>384.02</v>
      </c>
      <c r="AU40" s="49" t="n">
        <f aca="false">AU39</f>
        <v>161287.9</v>
      </c>
      <c r="AV40" s="50" t="n">
        <f aca="false">AV39</f>
        <v>422.422</v>
      </c>
      <c r="AW40" s="49" t="n">
        <f aca="false">AW39</f>
        <v>215050.54</v>
      </c>
      <c r="AX40" s="50" t="n">
        <f aca="false">AX39</f>
        <v>464.6642</v>
      </c>
      <c r="AY40" s="49" t="n">
        <f aca="false">AY39</f>
        <v>322575.81</v>
      </c>
      <c r="AZ40" s="50" t="n">
        <f aca="false">AZ39</f>
        <v>511.13062</v>
      </c>
      <c r="BA40" s="49" t="n">
        <f aca="false">BA39</f>
        <v>430101.07</v>
      </c>
      <c r="BB40" s="50" t="n">
        <f aca="false">BB39</f>
        <v>562.243682</v>
      </c>
      <c r="BC40" s="49" t="n">
        <f aca="false">BC39</f>
        <v>537626.34</v>
      </c>
      <c r="BD40" s="50" t="n">
        <f aca="false">BD39</f>
        <v>618.4680502</v>
      </c>
      <c r="BE40" s="171" t="n">
        <f aca="false">BE39</f>
        <v>645151.61</v>
      </c>
      <c r="BF40" s="172" t="n">
        <f aca="false">BF39</f>
        <v>680.31485522</v>
      </c>
      <c r="BG40" s="171" t="n">
        <f aca="false">BG39</f>
        <v>896043.9</v>
      </c>
      <c r="BH40" s="172" t="n">
        <f aca="false">BH39</f>
        <v>748.346340742</v>
      </c>
      <c r="BI40" s="171" t="n">
        <f aca="false">BI39</f>
        <v>1052851.59</v>
      </c>
      <c r="BJ40" s="172" t="n">
        <f aca="false">BJ39</f>
        <v>823.180974816201</v>
      </c>
      <c r="BK40" s="171" t="n">
        <f aca="false">BK39</f>
        <v>1209659.27</v>
      </c>
      <c r="BL40" s="172" t="n">
        <f aca="false">BL39</f>
        <v>905.499072297821</v>
      </c>
      <c r="BM40" s="171" t="n">
        <f aca="false">BM39</f>
        <v>1344065.86</v>
      </c>
      <c r="BN40" s="172" t="n">
        <f aca="false">BN39</f>
        <v>996.04</v>
      </c>
      <c r="BP40" s="47" t="n">
        <f aca="false">BP36+1</f>
        <v>2007</v>
      </c>
      <c r="BQ40" s="48" t="n">
        <f aca="false">BQ36</f>
        <v>3</v>
      </c>
      <c r="BR40" s="49" t="n">
        <f aca="false">BR39</f>
        <v>12000</v>
      </c>
      <c r="BS40" s="50" t="n">
        <f aca="false">BS39</f>
        <v>35</v>
      </c>
      <c r="BT40" s="49" t="n">
        <f aca="false">BT39</f>
        <v>24000</v>
      </c>
      <c r="BU40" s="50" t="n">
        <f aca="false">BU39</f>
        <v>35</v>
      </c>
      <c r="BV40" s="49" t="n">
        <f aca="false">BV39</f>
        <v>36000</v>
      </c>
      <c r="BW40" s="50" t="n">
        <f aca="false">BW39</f>
        <v>35</v>
      </c>
      <c r="BX40" s="49" t="n">
        <f aca="false">BX39</f>
        <v>48000</v>
      </c>
      <c r="BY40" s="50" t="n">
        <f aca="false">BY39</f>
        <v>35</v>
      </c>
      <c r="BZ40" s="49" t="n">
        <f aca="false">BZ39</f>
        <v>72000</v>
      </c>
      <c r="CA40" s="50" t="n">
        <f aca="false">CA39</f>
        <v>35</v>
      </c>
      <c r="CB40" s="49" t="n">
        <f aca="false">CB39</f>
        <v>96000</v>
      </c>
      <c r="CC40" s="50" t="n">
        <f aca="false">CC39</f>
        <v>35</v>
      </c>
      <c r="CD40" s="49" t="n">
        <f aca="false">CD39</f>
        <v>120000</v>
      </c>
      <c r="CE40" s="50" t="n">
        <f aca="false">CE39</f>
        <v>35</v>
      </c>
      <c r="CF40" s="169" t="n">
        <f aca="false">CF39</f>
        <v>144000</v>
      </c>
      <c r="CG40" s="170" t="n">
        <f aca="false">CG39</f>
        <v>35</v>
      </c>
      <c r="CI40" s="47" t="n">
        <f aca="false">CI36+1</f>
        <v>2018</v>
      </c>
      <c r="CJ40" s="48" t="n">
        <f aca="false">CJ36</f>
        <v>4</v>
      </c>
      <c r="CK40" s="49" t="n">
        <f aca="false">CK39</f>
        <v>107525.27</v>
      </c>
      <c r="CL40" s="50" t="n">
        <f aca="false">CL39</f>
        <v>384.02</v>
      </c>
      <c r="CM40" s="49" t="n">
        <f aca="false">CM39</f>
        <v>161287.9</v>
      </c>
      <c r="CN40" s="50" t="n">
        <f aca="false">CN39</f>
        <v>422.422</v>
      </c>
      <c r="CO40" s="49" t="n">
        <f aca="false">CO39</f>
        <v>215050.54</v>
      </c>
      <c r="CP40" s="50" t="n">
        <f aca="false">CP39</f>
        <v>464.6642</v>
      </c>
      <c r="CQ40" s="49" t="n">
        <f aca="false">CQ39</f>
        <v>322575.81</v>
      </c>
      <c r="CR40" s="50" t="n">
        <f aca="false">CR39</f>
        <v>511.13062</v>
      </c>
      <c r="CS40" s="49" t="n">
        <f aca="false">CS39</f>
        <v>430101.07</v>
      </c>
      <c r="CT40" s="50" t="n">
        <f aca="false">CT39</f>
        <v>562.243682</v>
      </c>
      <c r="CU40" s="49" t="n">
        <f aca="false">CU39</f>
        <v>537626.34</v>
      </c>
      <c r="CV40" s="50" t="n">
        <f aca="false">CV39</f>
        <v>618.4680502</v>
      </c>
      <c r="CW40" s="49" t="n">
        <f aca="false">CW39</f>
        <v>645151.61</v>
      </c>
      <c r="CX40" s="50" t="n">
        <f aca="false">CX39</f>
        <v>680.31485522</v>
      </c>
      <c r="CY40" s="169" t="n">
        <f aca="false">CY39</f>
        <v>896043.9</v>
      </c>
      <c r="CZ40" s="170" t="n">
        <f aca="false">CZ39</f>
        <v>748.346340742</v>
      </c>
      <c r="DA40" s="169" t="n">
        <f aca="false">DA39</f>
        <v>1052851.59</v>
      </c>
      <c r="DB40" s="170" t="n">
        <f aca="false">DB39</f>
        <v>823.180974816201</v>
      </c>
      <c r="DC40" s="169" t="n">
        <f aca="false">DC39</f>
        <v>1209659.27</v>
      </c>
      <c r="DD40" s="170" t="n">
        <f aca="false">DD39</f>
        <v>905.499072297821</v>
      </c>
      <c r="DE40" s="169" t="n">
        <f aca="false">DE39</f>
        <v>1344065.86</v>
      </c>
      <c r="DF40" s="170" t="n">
        <f aca="false">DF39</f>
        <v>996.04</v>
      </c>
      <c r="DG40" s="169"/>
      <c r="DH40" s="170"/>
      <c r="DI40" s="0" t="n">
        <f aca="false">DW40/12</f>
        <v>13126.1141394626</v>
      </c>
      <c r="DJ40" s="155"/>
      <c r="DK40" s="155"/>
      <c r="DM40" s="54" t="n">
        <f aca="false">DM36+1</f>
        <v>2007</v>
      </c>
      <c r="DN40" s="55" t="n">
        <f aca="false">DN36</f>
        <v>3</v>
      </c>
      <c r="DO40" s="49" t="n">
        <f aca="false">BR40*100/FI779</f>
        <v>26252.2282789252</v>
      </c>
      <c r="DP40" s="50" t="n">
        <f aca="false">BS40*100/FJ779</f>
        <v>198.425080331473</v>
      </c>
      <c r="DQ40" s="49" t="n">
        <f aca="false">BT40*100/FI779</f>
        <v>52504.4565578504</v>
      </c>
      <c r="DR40" s="50" t="n">
        <f aca="false">BU40*100/FJ779</f>
        <v>198.425080331473</v>
      </c>
      <c r="DS40" s="49" t="n">
        <f aca="false">BV40*100/FI779</f>
        <v>78756.6848367756</v>
      </c>
      <c r="DT40" s="50" t="n">
        <f aca="false">BW40*100/FJ779</f>
        <v>198.425080331473</v>
      </c>
      <c r="DU40" s="49" t="n">
        <f aca="false">BX40*100/FI779</f>
        <v>105008.913115701</v>
      </c>
      <c r="DV40" s="50" t="n">
        <f aca="false">BY40*100/FJ779</f>
        <v>198.425080331473</v>
      </c>
      <c r="DW40" s="49" t="n">
        <f aca="false">BZ40*100/FI779</f>
        <v>157513.369673551</v>
      </c>
      <c r="DX40" s="50" t="n">
        <f aca="false">CA40*100/FJ779</f>
        <v>198.425080331473</v>
      </c>
      <c r="DY40" s="49" t="n">
        <f aca="false">CB40*100/FI779</f>
        <v>210017.826231402</v>
      </c>
      <c r="DZ40" s="50" t="n">
        <f aca="false">CC40*100/FJ779</f>
        <v>198.425080331473</v>
      </c>
      <c r="EA40" s="49" t="n">
        <f aca="false">CD40*100/FI779</f>
        <v>262522.282789252</v>
      </c>
      <c r="EB40" s="50" t="n">
        <f aca="false">CE40*100/FJ779</f>
        <v>198.425080331473</v>
      </c>
      <c r="EC40" s="78" t="n">
        <f aca="false">CF40*100/FI779</f>
        <v>315026.739347102</v>
      </c>
      <c r="ED40" s="79" t="n">
        <f aca="false">CG40*100/FJ779</f>
        <v>198.425080331473</v>
      </c>
      <c r="EE40" s="177"/>
      <c r="EG40" s="54" t="n">
        <f aca="false">EG36+1</f>
        <v>2018</v>
      </c>
      <c r="EH40" s="55" t="n">
        <f aca="false">EH36</f>
        <v>4</v>
      </c>
      <c r="EI40" s="49" t="n">
        <f aca="false">CK40*100/FI914</f>
        <v>40699.4432922711</v>
      </c>
      <c r="EJ40" s="50" t="n">
        <f aca="false">CL40*100/FJ914</f>
        <v>143.675962059116</v>
      </c>
      <c r="EK40" s="49" t="n">
        <f aca="false">CM40*100/FI914</f>
        <v>61049.1630458542</v>
      </c>
      <c r="EL40" s="50" t="n">
        <f aca="false">CN40*100/FJ914</f>
        <v>158.043558265027</v>
      </c>
      <c r="EM40" s="49" t="n">
        <f aca="false">CO40*100/FI914</f>
        <v>81398.8865845422</v>
      </c>
      <c r="EN40" s="50" t="n">
        <f aca="false">CP40*100/FJ914</f>
        <v>173.84791409153</v>
      </c>
      <c r="EO40" s="49" t="n">
        <f aca="false">CQ40*100/FI914</f>
        <v>122098.329876813</v>
      </c>
      <c r="EP40" s="50" t="n">
        <f aca="false">CR40*100/FJ914</f>
        <v>191.232705500683</v>
      </c>
      <c r="EQ40" s="49" t="n">
        <f aca="false">CS40*100/FI914</f>
        <v>162797.769383979</v>
      </c>
      <c r="ER40" s="50" t="n">
        <f aca="false">CT40*100/FJ914</f>
        <v>210.355976050751</v>
      </c>
      <c r="ES40" s="49" t="n">
        <f aca="false">CU40*100/FI914</f>
        <v>203497.212676251</v>
      </c>
      <c r="ET40" s="50" t="n">
        <f aca="false">CV40*100/FJ914</f>
        <v>231.391573655826</v>
      </c>
      <c r="EU40" s="49" t="n">
        <f aca="false">CW40*100/FI914</f>
        <v>244196.655968522</v>
      </c>
      <c r="EV40" s="50" t="n">
        <f aca="false">CX40*100/FJ914</f>
        <v>254.530731021409</v>
      </c>
      <c r="EW40" s="78" t="n">
        <f aca="false">CY40*100/FI914</f>
        <v>339162.021127084</v>
      </c>
      <c r="EX40" s="79" t="n">
        <f aca="false">CZ40*100/FJ914</f>
        <v>279.98380412355</v>
      </c>
      <c r="EY40" s="49" t="n">
        <f aca="false">DA40*100/FI914</f>
        <v>398515.377663153</v>
      </c>
      <c r="EZ40" s="50" t="n">
        <f aca="false">DB40*100/FJ914</f>
        <v>307.982184535905</v>
      </c>
      <c r="FA40" s="49" t="n">
        <f aca="false">DC40*100/FI914</f>
        <v>457868.730414116</v>
      </c>
      <c r="FB40" s="50" t="n">
        <f aca="false">DD40*100/FJ914</f>
        <v>338.780402989496</v>
      </c>
      <c r="FC40" s="49" t="n">
        <f aca="false">DE40*100/FI914</f>
        <v>508743.035475731</v>
      </c>
      <c r="FD40" s="50" t="n">
        <f aca="false">DF40*100/FJ914</f>
        <v>372.655083717935</v>
      </c>
      <c r="FE40" s="177"/>
      <c r="FG40" s="178" t="n">
        <f aca="false">Movilidad!FV38</f>
        <v>1946</v>
      </c>
      <c r="FH40" s="178" t="n">
        <f aca="false">Movilidad!FW38</f>
        <v>1.28053453926233E-012</v>
      </c>
      <c r="FI40" s="178" t="n">
        <f aca="false">Movilidad!FX38</f>
        <v>6.25249721213041E-013</v>
      </c>
      <c r="FJ40" s="12" t="n">
        <f aca="false">Movilidad!FY38</f>
        <v>0</v>
      </c>
    </row>
    <row r="41" customFormat="false" ht="22.25" hidden="false" customHeight="true" outlineLevel="0" collapsed="false">
      <c r="B41" s="157" t="s">
        <v>29</v>
      </c>
      <c r="C41" s="157" t="s">
        <v>303</v>
      </c>
      <c r="D41" s="157" t="s">
        <v>304</v>
      </c>
      <c r="E41" s="157" t="s">
        <v>305</v>
      </c>
      <c r="F41" s="157" t="s">
        <v>265</v>
      </c>
      <c r="G41" s="157" t="s">
        <v>306</v>
      </c>
      <c r="H41" s="157" t="s">
        <v>307</v>
      </c>
      <c r="I41" s="185" t="s">
        <v>308</v>
      </c>
      <c r="J41" s="185"/>
      <c r="K41" s="157" t="s">
        <v>354</v>
      </c>
      <c r="L41" s="157" t="s">
        <v>355</v>
      </c>
      <c r="M41" s="168" t="s">
        <v>356</v>
      </c>
      <c r="N41" s="157" t="s">
        <v>356</v>
      </c>
      <c r="W41" s="54" t="n">
        <f aca="false">W37+1</f>
        <v>2007</v>
      </c>
      <c r="X41" s="55" t="n">
        <f aca="false">X37</f>
        <v>4</v>
      </c>
      <c r="Y41" s="49" t="n">
        <f aca="false">Y40</f>
        <v>12000</v>
      </c>
      <c r="Z41" s="50" t="n">
        <f aca="false">Z40</f>
        <v>35</v>
      </c>
      <c r="AA41" s="49" t="n">
        <f aca="false">AA40</f>
        <v>24000</v>
      </c>
      <c r="AB41" s="50" t="n">
        <f aca="false">AB40</f>
        <v>35</v>
      </c>
      <c r="AC41" s="49" t="n">
        <f aca="false">AC40</f>
        <v>36000</v>
      </c>
      <c r="AD41" s="50" t="n">
        <f aca="false">AD40</f>
        <v>35</v>
      </c>
      <c r="AE41" s="49" t="n">
        <f aca="false">AE40</f>
        <v>48000</v>
      </c>
      <c r="AF41" s="50" t="n">
        <f aca="false">AF40</f>
        <v>35</v>
      </c>
      <c r="AG41" s="49" t="n">
        <f aca="false">AG40</f>
        <v>72000</v>
      </c>
      <c r="AH41" s="50" t="n">
        <f aca="false">AH40</f>
        <v>35</v>
      </c>
      <c r="AI41" s="49" t="n">
        <f aca="false">AI40</f>
        <v>96000</v>
      </c>
      <c r="AJ41" s="50" t="n">
        <f aca="false">AJ40</f>
        <v>35</v>
      </c>
      <c r="AK41" s="49" t="n">
        <f aca="false">AK40</f>
        <v>120000</v>
      </c>
      <c r="AL41" s="50" t="n">
        <f aca="false">AL40</f>
        <v>35</v>
      </c>
      <c r="AM41" s="169" t="n">
        <f aca="false">AM40</f>
        <v>144000</v>
      </c>
      <c r="AN41" s="170" t="n">
        <f aca="false">AN40</f>
        <v>35</v>
      </c>
      <c r="BP41" s="54" t="n">
        <f aca="false">BP37+1</f>
        <v>2007</v>
      </c>
      <c r="BQ41" s="55" t="n">
        <f aca="false">BQ37</f>
        <v>4</v>
      </c>
      <c r="BR41" s="49" t="n">
        <f aca="false">BR40</f>
        <v>12000</v>
      </c>
      <c r="BS41" s="50" t="n">
        <f aca="false">BS40</f>
        <v>35</v>
      </c>
      <c r="BT41" s="49" t="n">
        <f aca="false">BT40</f>
        <v>24000</v>
      </c>
      <c r="BU41" s="50" t="n">
        <f aca="false">BU40</f>
        <v>35</v>
      </c>
      <c r="BV41" s="49" t="n">
        <f aca="false">BV40</f>
        <v>36000</v>
      </c>
      <c r="BW41" s="50" t="n">
        <f aca="false">BW40</f>
        <v>35</v>
      </c>
      <c r="BX41" s="49" t="n">
        <f aca="false">BX40</f>
        <v>48000</v>
      </c>
      <c r="BY41" s="50" t="n">
        <f aca="false">BY40</f>
        <v>35</v>
      </c>
      <c r="BZ41" s="49" t="n">
        <f aca="false">BZ40</f>
        <v>72000</v>
      </c>
      <c r="CA41" s="50" t="n">
        <f aca="false">CA40</f>
        <v>35</v>
      </c>
      <c r="CB41" s="49" t="n">
        <f aca="false">CB40</f>
        <v>96000</v>
      </c>
      <c r="CC41" s="50" t="n">
        <f aca="false">CC40</f>
        <v>35</v>
      </c>
      <c r="CD41" s="49" t="n">
        <f aca="false">CD40</f>
        <v>120000</v>
      </c>
      <c r="CE41" s="50" t="n">
        <f aca="false">CE40</f>
        <v>35</v>
      </c>
      <c r="CF41" s="169" t="n">
        <f aca="false">CF40</f>
        <v>144000</v>
      </c>
      <c r="CG41" s="170" t="n">
        <f aca="false">CG40</f>
        <v>35</v>
      </c>
      <c r="CI41" s="54" t="n">
        <f aca="false">CI37+1</f>
        <v>2019</v>
      </c>
      <c r="CJ41" s="55" t="n">
        <f aca="false">CJ37</f>
        <v>1</v>
      </c>
      <c r="CK41" s="49" t="n">
        <f aca="false">CK40</f>
        <v>107525.27</v>
      </c>
      <c r="CL41" s="50" t="n">
        <f aca="false">CL40</f>
        <v>384.02</v>
      </c>
      <c r="CM41" s="49" t="n">
        <f aca="false">CM40</f>
        <v>161287.9</v>
      </c>
      <c r="CN41" s="50" t="n">
        <f aca="false">CN40</f>
        <v>422.422</v>
      </c>
      <c r="CO41" s="49" t="n">
        <f aca="false">CO40</f>
        <v>215050.54</v>
      </c>
      <c r="CP41" s="50" t="n">
        <f aca="false">CP40</f>
        <v>464.6642</v>
      </c>
      <c r="CQ41" s="49" t="n">
        <f aca="false">CQ40</f>
        <v>322575.81</v>
      </c>
      <c r="CR41" s="50" t="n">
        <f aca="false">CR40</f>
        <v>511.13062</v>
      </c>
      <c r="CS41" s="49" t="n">
        <f aca="false">CS40</f>
        <v>430101.07</v>
      </c>
      <c r="CT41" s="50" t="n">
        <f aca="false">CT40</f>
        <v>562.243682</v>
      </c>
      <c r="CU41" s="49" t="n">
        <f aca="false">CU40</f>
        <v>537626.34</v>
      </c>
      <c r="CV41" s="50" t="n">
        <f aca="false">CV40</f>
        <v>618.4680502</v>
      </c>
      <c r="CW41" s="49" t="n">
        <f aca="false">CW40</f>
        <v>645151.61</v>
      </c>
      <c r="CX41" s="50" t="n">
        <f aca="false">CX40</f>
        <v>680.31485522</v>
      </c>
      <c r="CY41" s="169" t="n">
        <f aca="false">CY40</f>
        <v>896043.9</v>
      </c>
      <c r="CZ41" s="170" t="n">
        <f aca="false">CZ40</f>
        <v>748.346340742</v>
      </c>
      <c r="DA41" s="169" t="n">
        <f aca="false">DA40</f>
        <v>1052851.59</v>
      </c>
      <c r="DB41" s="170" t="n">
        <f aca="false">DB40</f>
        <v>823.180974816201</v>
      </c>
      <c r="DC41" s="169" t="n">
        <f aca="false">DC40</f>
        <v>1209659.27</v>
      </c>
      <c r="DD41" s="170" t="n">
        <f aca="false">DD40</f>
        <v>905.499072297821</v>
      </c>
      <c r="DE41" s="169" t="n">
        <f aca="false">DE40</f>
        <v>1344065.86</v>
      </c>
      <c r="DF41" s="170" t="n">
        <f aca="false">DF40</f>
        <v>996.04</v>
      </c>
      <c r="DG41" s="169"/>
      <c r="DH41" s="170"/>
      <c r="DI41" s="0" t="n">
        <f aca="false">DW41/12</f>
        <v>12824.022242811</v>
      </c>
      <c r="DJ41" s="155"/>
      <c r="DK41" s="155"/>
      <c r="DM41" s="47" t="n">
        <f aca="false">DM37+1</f>
        <v>2007</v>
      </c>
      <c r="DN41" s="48" t="n">
        <f aca="false">DN37</f>
        <v>4</v>
      </c>
      <c r="DO41" s="49" t="n">
        <f aca="false">BR41*100/FI782</f>
        <v>25648.0444856221</v>
      </c>
      <c r="DP41" s="50" t="n">
        <f aca="false">BS41*100/FJ782</f>
        <v>191.848892271267</v>
      </c>
      <c r="DQ41" s="49" t="n">
        <f aca="false">BT41*100/FI782</f>
        <v>51296.0889712441</v>
      </c>
      <c r="DR41" s="50" t="n">
        <f aca="false">BU41*100/FJ782</f>
        <v>191.848892271267</v>
      </c>
      <c r="DS41" s="49" t="n">
        <f aca="false">BV41*100/FI782</f>
        <v>76944.1334568662</v>
      </c>
      <c r="DT41" s="50" t="n">
        <f aca="false">BW41*100/FJ782</f>
        <v>191.848892271267</v>
      </c>
      <c r="DU41" s="49" t="n">
        <f aca="false">BX41*100/FI782</f>
        <v>102592.177942488</v>
      </c>
      <c r="DV41" s="50" t="n">
        <f aca="false">BY41*100/FJ782</f>
        <v>191.848892271267</v>
      </c>
      <c r="DW41" s="49" t="n">
        <f aca="false">BZ41*100/FI782</f>
        <v>153888.266913732</v>
      </c>
      <c r="DX41" s="50" t="n">
        <f aca="false">CA41*100/FJ782</f>
        <v>191.848892271267</v>
      </c>
      <c r="DY41" s="49" t="n">
        <f aca="false">CB41*100/FI782</f>
        <v>205184.355884976</v>
      </c>
      <c r="DZ41" s="50" t="n">
        <f aca="false">CC41*100/FJ782</f>
        <v>191.848892271267</v>
      </c>
      <c r="EA41" s="49" t="n">
        <f aca="false">CD41*100/FI782</f>
        <v>256480.444856221</v>
      </c>
      <c r="EB41" s="50" t="n">
        <f aca="false">CE41*100/FJ782</f>
        <v>191.848892271267</v>
      </c>
      <c r="EC41" s="78" t="n">
        <f aca="false">CF41*100/FI782</f>
        <v>307776.533827465</v>
      </c>
      <c r="ED41" s="79" t="n">
        <f aca="false">CG41*100/FJ782</f>
        <v>191.848892271267</v>
      </c>
      <c r="EE41" s="174"/>
      <c r="FG41" s="35" t="n">
        <f aca="false">Movilidad!FV39</f>
        <v>1946</v>
      </c>
      <c r="FH41" s="35" t="n">
        <f aca="false">Movilidad!FW39</f>
        <v>1.28247293574701E-012</v>
      </c>
      <c r="FI41" s="35" t="n">
        <f aca="false">Movilidad!FX39</f>
        <v>6.261961867901E-013</v>
      </c>
      <c r="FJ41" s="35" t="n">
        <f aca="false">Movilidad!FY39</f>
        <v>0</v>
      </c>
    </row>
    <row r="42" customFormat="false" ht="22.25" hidden="false" customHeight="true" outlineLevel="0" collapsed="false">
      <c r="B42" s="157" t="s">
        <v>30</v>
      </c>
      <c r="C42" s="157" t="s">
        <v>313</v>
      </c>
      <c r="D42" s="157" t="s">
        <v>304</v>
      </c>
      <c r="E42" s="157" t="s">
        <v>305</v>
      </c>
      <c r="F42" s="157" t="s">
        <v>270</v>
      </c>
      <c r="G42" s="157" t="s">
        <v>314</v>
      </c>
      <c r="H42" s="157" t="s">
        <v>307</v>
      </c>
      <c r="I42" s="185" t="n">
        <v>75</v>
      </c>
      <c r="J42" s="185"/>
      <c r="K42" s="157" t="s">
        <v>354</v>
      </c>
      <c r="L42" s="157" t="s">
        <v>355</v>
      </c>
      <c r="M42" s="168" t="s">
        <v>357</v>
      </c>
      <c r="N42" s="157" t="s">
        <v>357</v>
      </c>
      <c r="P42" s="120" t="s">
        <v>316</v>
      </c>
      <c r="W42" s="47" t="n">
        <f aca="false">W38+1</f>
        <v>2008</v>
      </c>
      <c r="X42" s="48" t="n">
        <f aca="false">X38</f>
        <v>1</v>
      </c>
      <c r="Y42" s="49" t="n">
        <f aca="false">Y41</f>
        <v>12000</v>
      </c>
      <c r="Z42" s="50" t="n">
        <f aca="false">Z41</f>
        <v>35</v>
      </c>
      <c r="AA42" s="49" t="n">
        <f aca="false">AA41</f>
        <v>24000</v>
      </c>
      <c r="AB42" s="50" t="n">
        <f aca="false">AB41</f>
        <v>35</v>
      </c>
      <c r="AC42" s="49" t="n">
        <f aca="false">AC41</f>
        <v>36000</v>
      </c>
      <c r="AD42" s="50" t="n">
        <f aca="false">AD41</f>
        <v>35</v>
      </c>
      <c r="AE42" s="49" t="n">
        <f aca="false">AE41</f>
        <v>48000</v>
      </c>
      <c r="AF42" s="50" t="n">
        <f aca="false">AF41</f>
        <v>35</v>
      </c>
      <c r="AG42" s="49" t="n">
        <f aca="false">AG41</f>
        <v>72000</v>
      </c>
      <c r="AH42" s="50" t="n">
        <f aca="false">AH41</f>
        <v>35</v>
      </c>
      <c r="AI42" s="49" t="n">
        <f aca="false">AI41</f>
        <v>96000</v>
      </c>
      <c r="AJ42" s="50" t="n">
        <f aca="false">AJ41</f>
        <v>35</v>
      </c>
      <c r="AK42" s="49" t="n">
        <f aca="false">AK41</f>
        <v>120000</v>
      </c>
      <c r="AL42" s="50" t="n">
        <f aca="false">AL41</f>
        <v>35</v>
      </c>
      <c r="AM42" s="169" t="n">
        <f aca="false">AM41</f>
        <v>144000</v>
      </c>
      <c r="AN42" s="170" t="n">
        <f aca="false">AN41</f>
        <v>35</v>
      </c>
      <c r="BP42" s="47" t="n">
        <f aca="false">BP38+1</f>
        <v>2008</v>
      </c>
      <c r="BQ42" s="48" t="n">
        <f aca="false">BQ38</f>
        <v>1</v>
      </c>
      <c r="BR42" s="49" t="n">
        <f aca="false">BR41</f>
        <v>12000</v>
      </c>
      <c r="BS42" s="50" t="n">
        <f aca="false">BS41</f>
        <v>35</v>
      </c>
      <c r="BT42" s="49" t="n">
        <f aca="false">BT41</f>
        <v>24000</v>
      </c>
      <c r="BU42" s="50" t="n">
        <f aca="false">BU41</f>
        <v>35</v>
      </c>
      <c r="BV42" s="49" t="n">
        <f aca="false">BV41</f>
        <v>36000</v>
      </c>
      <c r="BW42" s="50" t="n">
        <f aca="false">BW41</f>
        <v>35</v>
      </c>
      <c r="BX42" s="49" t="n">
        <f aca="false">BX41</f>
        <v>48000</v>
      </c>
      <c r="BY42" s="50" t="n">
        <f aca="false">BY41</f>
        <v>35</v>
      </c>
      <c r="BZ42" s="49" t="n">
        <f aca="false">BZ41</f>
        <v>72000</v>
      </c>
      <c r="CA42" s="50" t="n">
        <f aca="false">CA41</f>
        <v>35</v>
      </c>
      <c r="CB42" s="49" t="n">
        <f aca="false">CB41</f>
        <v>96000</v>
      </c>
      <c r="CC42" s="50" t="n">
        <f aca="false">CC41</f>
        <v>35</v>
      </c>
      <c r="CD42" s="49" t="n">
        <f aca="false">CD41</f>
        <v>120000</v>
      </c>
      <c r="CE42" s="50" t="n">
        <f aca="false">CE41</f>
        <v>35</v>
      </c>
      <c r="CF42" s="169" t="n">
        <f aca="false">CF41</f>
        <v>144000</v>
      </c>
      <c r="CG42" s="170" t="n">
        <f aca="false">CG41</f>
        <v>35</v>
      </c>
      <c r="CI42" s="47" t="n">
        <f aca="false">CI38+1</f>
        <v>2019</v>
      </c>
      <c r="CJ42" s="48" t="n">
        <f aca="false">CJ38</f>
        <v>2</v>
      </c>
      <c r="CK42" s="49" t="n">
        <f aca="false">CK41</f>
        <v>107525.27</v>
      </c>
      <c r="CL42" s="50" t="n">
        <f aca="false">CL41</f>
        <v>384.02</v>
      </c>
      <c r="CM42" s="49" t="n">
        <f aca="false">CM41</f>
        <v>161287.9</v>
      </c>
      <c r="CN42" s="50" t="n">
        <f aca="false">CN41</f>
        <v>422.422</v>
      </c>
      <c r="CO42" s="49" t="n">
        <f aca="false">CO41</f>
        <v>215050.54</v>
      </c>
      <c r="CP42" s="50" t="n">
        <f aca="false">CP41</f>
        <v>464.6642</v>
      </c>
      <c r="CQ42" s="49" t="n">
        <f aca="false">CQ41</f>
        <v>322575.81</v>
      </c>
      <c r="CR42" s="50" t="n">
        <f aca="false">CR41</f>
        <v>511.13062</v>
      </c>
      <c r="CS42" s="49" t="n">
        <f aca="false">CS41</f>
        <v>430101.07</v>
      </c>
      <c r="CT42" s="50" t="n">
        <f aca="false">CT41</f>
        <v>562.243682</v>
      </c>
      <c r="CU42" s="49" t="n">
        <f aca="false">CU41</f>
        <v>537626.34</v>
      </c>
      <c r="CV42" s="50" t="n">
        <f aca="false">CV41</f>
        <v>618.4680502</v>
      </c>
      <c r="CW42" s="49" t="n">
        <f aca="false">CW41</f>
        <v>645151.61</v>
      </c>
      <c r="CX42" s="50" t="n">
        <f aca="false">CX41</f>
        <v>680.31485522</v>
      </c>
      <c r="CY42" s="169" t="n">
        <f aca="false">CY41</f>
        <v>896043.9</v>
      </c>
      <c r="CZ42" s="170" t="n">
        <f aca="false">CZ41</f>
        <v>748.346340742</v>
      </c>
      <c r="DA42" s="169" t="n">
        <f aca="false">DA41</f>
        <v>1052851.59</v>
      </c>
      <c r="DB42" s="170" t="n">
        <f aca="false">DB41</f>
        <v>823.180974816201</v>
      </c>
      <c r="DC42" s="169" t="n">
        <f aca="false">DC41</f>
        <v>1209659.27</v>
      </c>
      <c r="DD42" s="170" t="n">
        <f aca="false">DD41</f>
        <v>905.499072297821</v>
      </c>
      <c r="DE42" s="169" t="n">
        <f aca="false">DE41</f>
        <v>1344065.86</v>
      </c>
      <c r="DF42" s="170" t="n">
        <f aca="false">DF41</f>
        <v>996.04</v>
      </c>
      <c r="DG42" s="169"/>
      <c r="DH42" s="170"/>
      <c r="DI42" s="0" t="n">
        <f aca="false">DW42/12</f>
        <v>12530.4734119575</v>
      </c>
      <c r="DJ42" s="155"/>
      <c r="DK42" s="155"/>
      <c r="DM42" s="54" t="n">
        <f aca="false">DM38+1</f>
        <v>2008</v>
      </c>
      <c r="DN42" s="55" t="n">
        <f aca="false">DN38</f>
        <v>1</v>
      </c>
      <c r="DO42" s="49" t="n">
        <f aca="false">BR42*100/FI785</f>
        <v>25060.946823915</v>
      </c>
      <c r="DP42" s="50" t="n">
        <f aca="false">BS42*100/FJ785</f>
        <v>185.488753593776</v>
      </c>
      <c r="DQ42" s="49" t="n">
        <f aca="false">BT42*100/FI785</f>
        <v>50121.8936478301</v>
      </c>
      <c r="DR42" s="50" t="n">
        <f aca="false">BU42*100/FJ785</f>
        <v>185.488753593776</v>
      </c>
      <c r="DS42" s="49" t="n">
        <f aca="false">BV42*100/FI785</f>
        <v>75182.8404717451</v>
      </c>
      <c r="DT42" s="50" t="n">
        <f aca="false">BW42*100/FJ785</f>
        <v>185.488753593776</v>
      </c>
      <c r="DU42" s="49" t="n">
        <f aca="false">BX42*100/FI785</f>
        <v>100243.78729566</v>
      </c>
      <c r="DV42" s="50" t="n">
        <f aca="false">BY42*100/FJ785</f>
        <v>185.488753593776</v>
      </c>
      <c r="DW42" s="49" t="n">
        <f aca="false">BZ42*100/FI785</f>
        <v>150365.68094349</v>
      </c>
      <c r="DX42" s="50" t="n">
        <f aca="false">CA42*100/FJ785</f>
        <v>185.488753593776</v>
      </c>
      <c r="DY42" s="49" t="n">
        <f aca="false">CB42*100/FI785</f>
        <v>200487.57459132</v>
      </c>
      <c r="DZ42" s="50" t="n">
        <f aca="false">CC42*100/FJ785</f>
        <v>185.488753593776</v>
      </c>
      <c r="EA42" s="49" t="n">
        <f aca="false">CD42*100/FI785</f>
        <v>250609.46823915</v>
      </c>
      <c r="EB42" s="50" t="n">
        <f aca="false">CE42*100/FJ785</f>
        <v>185.488753593776</v>
      </c>
      <c r="EC42" s="78" t="n">
        <f aca="false">CF42*100/FI785</f>
        <v>300731.36188698</v>
      </c>
      <c r="ED42" s="79" t="n">
        <f aca="false">CG42*100/FJ785</f>
        <v>185.488753593776</v>
      </c>
      <c r="EE42" s="177"/>
      <c r="FG42" s="57" t="n">
        <f aca="false">Movilidad!FV40</f>
        <v>1946</v>
      </c>
      <c r="FH42" s="57" t="n">
        <f aca="false">Movilidad!FW40</f>
        <v>1.32004800606538E-012</v>
      </c>
      <c r="FI42" s="57" t="n">
        <f aca="false">Movilidad!FX40</f>
        <v>6.4454305797614E-013</v>
      </c>
      <c r="FJ42" s="57" t="n">
        <f aca="false">Movilidad!FY40</f>
        <v>0</v>
      </c>
    </row>
    <row r="43" customFormat="false" ht="22.25" hidden="false" customHeight="true" outlineLevel="0" collapsed="false">
      <c r="B43" s="157" t="s">
        <v>31</v>
      </c>
      <c r="C43" s="157" t="s">
        <v>290</v>
      </c>
      <c r="D43" s="157" t="s">
        <v>304</v>
      </c>
      <c r="E43" s="157" t="s">
        <v>305</v>
      </c>
      <c r="F43" s="157" t="s">
        <v>273</v>
      </c>
      <c r="G43" s="157" t="s">
        <v>318</v>
      </c>
      <c r="H43" s="157" t="s">
        <v>319</v>
      </c>
      <c r="I43" s="168" t="n">
        <v>128</v>
      </c>
      <c r="J43" s="157" t="n">
        <v>118</v>
      </c>
      <c r="K43" s="157" t="s">
        <v>354</v>
      </c>
      <c r="L43" s="157" t="s">
        <v>355</v>
      </c>
      <c r="M43" s="168" t="s">
        <v>358</v>
      </c>
      <c r="N43" s="157" t="s">
        <v>359</v>
      </c>
      <c r="O43" s="180"/>
      <c r="P43" s="186" t="n">
        <f aca="false">(I43+J43)/2</f>
        <v>123</v>
      </c>
      <c r="Q43" s="180"/>
      <c r="R43" s="180"/>
      <c r="S43" s="180"/>
      <c r="T43" s="180"/>
      <c r="U43" s="180"/>
      <c r="V43" s="180"/>
      <c r="W43" s="54" t="n">
        <f aca="false">W39+1</f>
        <v>2008</v>
      </c>
      <c r="X43" s="55" t="n">
        <f aca="false">X39</f>
        <v>2</v>
      </c>
      <c r="Y43" s="49" t="n">
        <f aca="false">Y42</f>
        <v>12000</v>
      </c>
      <c r="Z43" s="50" t="n">
        <f aca="false">Z42</f>
        <v>35</v>
      </c>
      <c r="AA43" s="49" t="n">
        <f aca="false">AA42</f>
        <v>24000</v>
      </c>
      <c r="AB43" s="50" t="n">
        <f aca="false">AB42</f>
        <v>35</v>
      </c>
      <c r="AC43" s="49" t="n">
        <f aca="false">AC42</f>
        <v>36000</v>
      </c>
      <c r="AD43" s="50" t="n">
        <f aca="false">AD42</f>
        <v>35</v>
      </c>
      <c r="AE43" s="49" t="n">
        <f aca="false">AE42</f>
        <v>48000</v>
      </c>
      <c r="AF43" s="50" t="n">
        <f aca="false">AF42</f>
        <v>35</v>
      </c>
      <c r="AG43" s="49" t="n">
        <f aca="false">AG42</f>
        <v>72000</v>
      </c>
      <c r="AH43" s="50" t="n">
        <f aca="false">AH42</f>
        <v>35</v>
      </c>
      <c r="AI43" s="49" t="n">
        <f aca="false">AI42</f>
        <v>96000</v>
      </c>
      <c r="AJ43" s="50" t="n">
        <f aca="false">AJ42</f>
        <v>35</v>
      </c>
      <c r="AK43" s="49" t="n">
        <f aca="false">AK42</f>
        <v>120000</v>
      </c>
      <c r="AL43" s="50" t="n">
        <f aca="false">AL42</f>
        <v>35</v>
      </c>
      <c r="AM43" s="169" t="n">
        <f aca="false">AM42</f>
        <v>144000</v>
      </c>
      <c r="AN43" s="170" t="n">
        <f aca="false">AN42</f>
        <v>35</v>
      </c>
      <c r="BP43" s="54" t="n">
        <f aca="false">BP39+1</f>
        <v>2008</v>
      </c>
      <c r="BQ43" s="55" t="n">
        <f aca="false">BQ39</f>
        <v>2</v>
      </c>
      <c r="BR43" s="49" t="n">
        <f aca="false">BR42</f>
        <v>12000</v>
      </c>
      <c r="BS43" s="50" t="n">
        <f aca="false">BS42</f>
        <v>35</v>
      </c>
      <c r="BT43" s="49" t="n">
        <f aca="false">BT42</f>
        <v>24000</v>
      </c>
      <c r="BU43" s="50" t="n">
        <f aca="false">BU42</f>
        <v>35</v>
      </c>
      <c r="BV43" s="49" t="n">
        <f aca="false">BV42</f>
        <v>36000</v>
      </c>
      <c r="BW43" s="50" t="n">
        <f aca="false">BW42</f>
        <v>35</v>
      </c>
      <c r="BX43" s="49" t="n">
        <f aca="false">BX42</f>
        <v>48000</v>
      </c>
      <c r="BY43" s="50" t="n">
        <f aca="false">BY42</f>
        <v>35</v>
      </c>
      <c r="BZ43" s="49" t="n">
        <f aca="false">BZ42</f>
        <v>72000</v>
      </c>
      <c r="CA43" s="50" t="n">
        <f aca="false">CA42</f>
        <v>35</v>
      </c>
      <c r="CB43" s="49" t="n">
        <f aca="false">CB42</f>
        <v>96000</v>
      </c>
      <c r="CC43" s="50" t="n">
        <f aca="false">CC42</f>
        <v>35</v>
      </c>
      <c r="CD43" s="49" t="n">
        <f aca="false">CD42</f>
        <v>120000</v>
      </c>
      <c r="CE43" s="50" t="n">
        <f aca="false">CE42</f>
        <v>35</v>
      </c>
      <c r="CF43" s="169" t="n">
        <f aca="false">CF42</f>
        <v>144000</v>
      </c>
      <c r="CG43" s="170" t="n">
        <f aca="false">CG42</f>
        <v>35</v>
      </c>
      <c r="CI43" s="54" t="n">
        <f aca="false">CI39+1</f>
        <v>2019</v>
      </c>
      <c r="CJ43" s="55" t="n">
        <f aca="false">CJ39</f>
        <v>3</v>
      </c>
      <c r="CK43" s="49" t="n">
        <f aca="false">CK42</f>
        <v>107525.27</v>
      </c>
      <c r="CL43" s="50" t="n">
        <f aca="false">CL42</f>
        <v>384.02</v>
      </c>
      <c r="CM43" s="49" t="n">
        <f aca="false">CM42</f>
        <v>161287.9</v>
      </c>
      <c r="CN43" s="50" t="n">
        <f aca="false">CN42</f>
        <v>422.422</v>
      </c>
      <c r="CO43" s="49" t="n">
        <f aca="false">CO42</f>
        <v>215050.54</v>
      </c>
      <c r="CP43" s="50" t="n">
        <f aca="false">CP42</f>
        <v>464.6642</v>
      </c>
      <c r="CQ43" s="49" t="n">
        <f aca="false">CQ42</f>
        <v>322575.81</v>
      </c>
      <c r="CR43" s="50" t="n">
        <f aca="false">CR42</f>
        <v>511.13062</v>
      </c>
      <c r="CS43" s="49" t="n">
        <f aca="false">CS42</f>
        <v>430101.07</v>
      </c>
      <c r="CT43" s="50" t="n">
        <f aca="false">CT42</f>
        <v>562.243682</v>
      </c>
      <c r="CU43" s="49" t="n">
        <f aca="false">CU42</f>
        <v>537626.34</v>
      </c>
      <c r="CV43" s="50" t="n">
        <f aca="false">CV42</f>
        <v>618.4680502</v>
      </c>
      <c r="CW43" s="49" t="n">
        <f aca="false">CW42</f>
        <v>645151.61</v>
      </c>
      <c r="CX43" s="50" t="n">
        <f aca="false">CX42</f>
        <v>680.31485522</v>
      </c>
      <c r="CY43" s="169" t="n">
        <f aca="false">CY42</f>
        <v>896043.9</v>
      </c>
      <c r="CZ43" s="170" t="n">
        <f aca="false">CZ42</f>
        <v>748.346340742</v>
      </c>
      <c r="DA43" s="169" t="n">
        <f aca="false">DA42</f>
        <v>1052851.59</v>
      </c>
      <c r="DB43" s="170" t="n">
        <f aca="false">DB42</f>
        <v>823.180974816201</v>
      </c>
      <c r="DC43" s="169" t="n">
        <f aca="false">DC42</f>
        <v>1209659.27</v>
      </c>
      <c r="DD43" s="170" t="n">
        <f aca="false">DD42</f>
        <v>905.499072297821</v>
      </c>
      <c r="DE43" s="169" t="n">
        <f aca="false">DE42</f>
        <v>1344065.86</v>
      </c>
      <c r="DF43" s="170" t="n">
        <f aca="false">DF42</f>
        <v>996.04</v>
      </c>
      <c r="DG43" s="169"/>
      <c r="DH43" s="170"/>
      <c r="DI43" s="0" t="n">
        <f aca="false">DW43/12</f>
        <v>12219.7909402189</v>
      </c>
      <c r="DJ43" s="155"/>
      <c r="DK43" s="155"/>
      <c r="DM43" s="47" t="n">
        <f aca="false">DM39+1</f>
        <v>2008</v>
      </c>
      <c r="DN43" s="48" t="n">
        <f aca="false">DN39</f>
        <v>2</v>
      </c>
      <c r="DO43" s="49" t="n">
        <f aca="false">BR43*100/FI788</f>
        <v>24439.5818804378</v>
      </c>
      <c r="DP43" s="50" t="n">
        <f aca="false">BS43*100/FJ788</f>
        <v>179.338745137832</v>
      </c>
      <c r="DQ43" s="49" t="n">
        <f aca="false">BT43*100/FI788</f>
        <v>48879.1637608757</v>
      </c>
      <c r="DR43" s="50" t="n">
        <f aca="false">BU43*100/FJ788</f>
        <v>179.338745137832</v>
      </c>
      <c r="DS43" s="49" t="n">
        <f aca="false">BV43*100/FI788</f>
        <v>73318.7456413135</v>
      </c>
      <c r="DT43" s="50" t="n">
        <f aca="false">BW43*100/FJ788</f>
        <v>179.338745137832</v>
      </c>
      <c r="DU43" s="49" t="n">
        <f aca="false">BX43*100/FI788</f>
        <v>97758.3275217513</v>
      </c>
      <c r="DV43" s="50" t="n">
        <f aca="false">BY43*100/FJ788</f>
        <v>179.338745137832</v>
      </c>
      <c r="DW43" s="49" t="n">
        <f aca="false">BZ43*100/FI788</f>
        <v>146637.491282627</v>
      </c>
      <c r="DX43" s="50" t="n">
        <f aca="false">CA43*100/FJ788</f>
        <v>179.338745137832</v>
      </c>
      <c r="DY43" s="49" t="n">
        <f aca="false">CB43*100/FI788</f>
        <v>195516.655043503</v>
      </c>
      <c r="DZ43" s="50" t="n">
        <f aca="false">CC43*100/FJ788</f>
        <v>179.338745137832</v>
      </c>
      <c r="EA43" s="49" t="n">
        <f aca="false">CD43*100/FI788</f>
        <v>244395.818804378</v>
      </c>
      <c r="EB43" s="50" t="n">
        <f aca="false">CE43*100/FJ788</f>
        <v>179.338745137832</v>
      </c>
      <c r="EC43" s="78" t="n">
        <f aca="false">CF43*100/FI788</f>
        <v>293274.982565254</v>
      </c>
      <c r="ED43" s="79" t="n">
        <f aca="false">CG43*100/FJ788</f>
        <v>179.338745137832</v>
      </c>
      <c r="EE43" s="174"/>
      <c r="FG43" s="12" t="n">
        <f aca="false">Movilidad!FV41</f>
        <v>1946</v>
      </c>
      <c r="FH43" s="12" t="n">
        <f aca="false">Movilidad!FW41</f>
        <v>1.34286144161581E-012</v>
      </c>
      <c r="FI43" s="12" t="n">
        <f aca="false">Movilidad!FX41</f>
        <v>6.5568222976766E-013</v>
      </c>
      <c r="FJ43" s="12" t="n">
        <f aca="false">Movilidad!FY41</f>
        <v>0</v>
      </c>
    </row>
    <row r="44" customFormat="false" ht="22.25" hidden="false" customHeight="true" outlineLevel="0" collapsed="false">
      <c r="B44" s="157" t="s">
        <v>32</v>
      </c>
      <c r="C44" s="157" t="s">
        <v>291</v>
      </c>
      <c r="D44" s="157" t="s">
        <v>304</v>
      </c>
      <c r="E44" s="157" t="s">
        <v>305</v>
      </c>
      <c r="F44" s="157" t="s">
        <v>277</v>
      </c>
      <c r="G44" s="157" t="s">
        <v>323</v>
      </c>
      <c r="H44" s="157" t="s">
        <v>319</v>
      </c>
      <c r="I44" s="168" t="n">
        <v>210</v>
      </c>
      <c r="J44" s="157" t="n">
        <v>194</v>
      </c>
      <c r="K44" s="157" t="s">
        <v>354</v>
      </c>
      <c r="L44" s="157" t="s">
        <v>355</v>
      </c>
      <c r="M44" s="168" t="s">
        <v>360</v>
      </c>
      <c r="N44" s="157" t="s">
        <v>361</v>
      </c>
      <c r="O44" s="181"/>
      <c r="P44" s="186" t="n">
        <f aca="false">(I44+J44)/2</f>
        <v>202</v>
      </c>
      <c r="Q44" s="181"/>
      <c r="R44" s="181"/>
      <c r="S44" s="181"/>
      <c r="T44" s="181"/>
      <c r="U44" s="181"/>
      <c r="V44" s="181"/>
      <c r="W44" s="47" t="n">
        <f aca="false">W40+1</f>
        <v>2008</v>
      </c>
      <c r="X44" s="48" t="n">
        <f aca="false">X40</f>
        <v>3</v>
      </c>
      <c r="Y44" s="49" t="n">
        <f aca="false">Y43</f>
        <v>12000</v>
      </c>
      <c r="Z44" s="50" t="n">
        <f aca="false">Z43</f>
        <v>35</v>
      </c>
      <c r="AA44" s="49" t="n">
        <f aca="false">AA43</f>
        <v>24000</v>
      </c>
      <c r="AB44" s="50" t="n">
        <f aca="false">AB43</f>
        <v>35</v>
      </c>
      <c r="AC44" s="49" t="n">
        <f aca="false">AC43</f>
        <v>36000</v>
      </c>
      <c r="AD44" s="50" t="n">
        <f aca="false">AD43</f>
        <v>35</v>
      </c>
      <c r="AE44" s="49" t="n">
        <f aca="false">AE43</f>
        <v>48000</v>
      </c>
      <c r="AF44" s="50" t="n">
        <f aca="false">AF43</f>
        <v>35</v>
      </c>
      <c r="AG44" s="49" t="n">
        <f aca="false">AG43</f>
        <v>72000</v>
      </c>
      <c r="AH44" s="50" t="n">
        <f aca="false">AH43</f>
        <v>35</v>
      </c>
      <c r="AI44" s="49" t="n">
        <f aca="false">AI43</f>
        <v>96000</v>
      </c>
      <c r="AJ44" s="50" t="n">
        <f aca="false">AJ43</f>
        <v>35</v>
      </c>
      <c r="AK44" s="49" t="n">
        <f aca="false">AK43</f>
        <v>120000</v>
      </c>
      <c r="AL44" s="50" t="n">
        <f aca="false">AL43</f>
        <v>35</v>
      </c>
      <c r="AM44" s="169" t="n">
        <f aca="false">AM43</f>
        <v>144000</v>
      </c>
      <c r="AN44" s="170" t="n">
        <f aca="false">AN43</f>
        <v>35</v>
      </c>
      <c r="BP44" s="47" t="n">
        <f aca="false">BP40+1</f>
        <v>2008</v>
      </c>
      <c r="BQ44" s="48" t="n">
        <f aca="false">BQ40</f>
        <v>3</v>
      </c>
      <c r="BR44" s="49" t="n">
        <f aca="false">BR43</f>
        <v>12000</v>
      </c>
      <c r="BS44" s="50" t="n">
        <f aca="false">BS43</f>
        <v>35</v>
      </c>
      <c r="BT44" s="49" t="n">
        <f aca="false">BT43</f>
        <v>24000</v>
      </c>
      <c r="BU44" s="50" t="n">
        <f aca="false">BU43</f>
        <v>35</v>
      </c>
      <c r="BV44" s="49" t="n">
        <f aca="false">BV43</f>
        <v>36000</v>
      </c>
      <c r="BW44" s="50" t="n">
        <f aca="false">BW43</f>
        <v>35</v>
      </c>
      <c r="BX44" s="49" t="n">
        <f aca="false">BX43</f>
        <v>48000</v>
      </c>
      <c r="BY44" s="50" t="n">
        <f aca="false">BY43</f>
        <v>35</v>
      </c>
      <c r="BZ44" s="49" t="n">
        <f aca="false">BZ43</f>
        <v>72000</v>
      </c>
      <c r="CA44" s="50" t="n">
        <f aca="false">CA43</f>
        <v>35</v>
      </c>
      <c r="CB44" s="49" t="n">
        <f aca="false">CB43</f>
        <v>96000</v>
      </c>
      <c r="CC44" s="50" t="n">
        <f aca="false">CC43</f>
        <v>35</v>
      </c>
      <c r="CD44" s="49" t="n">
        <f aca="false">CD43</f>
        <v>120000</v>
      </c>
      <c r="CE44" s="50" t="n">
        <f aca="false">CE43</f>
        <v>35</v>
      </c>
      <c r="CF44" s="169" t="n">
        <f aca="false">CF43</f>
        <v>144000</v>
      </c>
      <c r="CG44" s="170" t="n">
        <f aca="false">CG43</f>
        <v>35</v>
      </c>
      <c r="CI44" s="47" t="n">
        <f aca="false">CI40+1</f>
        <v>2019</v>
      </c>
      <c r="CJ44" s="48" t="n">
        <f aca="false">CJ40</f>
        <v>4</v>
      </c>
      <c r="CK44" s="49" t="n">
        <f aca="false">CK43</f>
        <v>107525.27</v>
      </c>
      <c r="CL44" s="50" t="n">
        <f aca="false">CL43</f>
        <v>384.02</v>
      </c>
      <c r="CM44" s="49" t="n">
        <f aca="false">CM43</f>
        <v>161287.9</v>
      </c>
      <c r="CN44" s="50" t="n">
        <f aca="false">CN43</f>
        <v>422.422</v>
      </c>
      <c r="CO44" s="49" t="n">
        <f aca="false">CO43</f>
        <v>215050.54</v>
      </c>
      <c r="CP44" s="50" t="n">
        <f aca="false">CP43</f>
        <v>464.6642</v>
      </c>
      <c r="CQ44" s="49" t="n">
        <f aca="false">CQ43</f>
        <v>322575.81</v>
      </c>
      <c r="CR44" s="50" t="n">
        <f aca="false">CR43</f>
        <v>511.13062</v>
      </c>
      <c r="CS44" s="49" t="n">
        <f aca="false">CS43</f>
        <v>430101.07</v>
      </c>
      <c r="CT44" s="50" t="n">
        <f aca="false">CT43</f>
        <v>562.243682</v>
      </c>
      <c r="CU44" s="49" t="n">
        <f aca="false">CU43</f>
        <v>537626.34</v>
      </c>
      <c r="CV44" s="50" t="n">
        <f aca="false">CV43</f>
        <v>618.4680502</v>
      </c>
      <c r="CW44" s="49" t="n">
        <f aca="false">CW43</f>
        <v>645151.61</v>
      </c>
      <c r="CX44" s="50" t="n">
        <f aca="false">CX43</f>
        <v>680.31485522</v>
      </c>
      <c r="CY44" s="169" t="n">
        <f aca="false">CY43</f>
        <v>896043.9</v>
      </c>
      <c r="CZ44" s="170" t="n">
        <f aca="false">CZ43</f>
        <v>748.346340742</v>
      </c>
      <c r="DA44" s="169" t="n">
        <f aca="false">DA43</f>
        <v>1052851.59</v>
      </c>
      <c r="DB44" s="170" t="n">
        <f aca="false">DB43</f>
        <v>823.180974816201</v>
      </c>
      <c r="DC44" s="169" t="n">
        <f aca="false">DC43</f>
        <v>1209659.27</v>
      </c>
      <c r="DD44" s="170" t="n">
        <f aca="false">DD43</f>
        <v>905.499072297821</v>
      </c>
      <c r="DE44" s="169" t="n">
        <f aca="false">DE43</f>
        <v>1344065.86</v>
      </c>
      <c r="DF44" s="170" t="n">
        <f aca="false">DF43</f>
        <v>996.04</v>
      </c>
      <c r="DG44" s="169"/>
      <c r="DH44" s="170"/>
      <c r="DI44" s="0" t="n">
        <f aca="false">DW44/12</f>
        <v>12041.3736104695</v>
      </c>
      <c r="DJ44" s="155"/>
      <c r="DK44" s="155"/>
      <c r="DM44" s="54" t="n">
        <f aca="false">DM40+1</f>
        <v>2008</v>
      </c>
      <c r="DN44" s="55" t="n">
        <f aca="false">DN40</f>
        <v>3</v>
      </c>
      <c r="DO44" s="49" t="n">
        <f aca="false">BR44*100/FI791</f>
        <v>24082.747220939</v>
      </c>
      <c r="DP44" s="50" t="n">
        <f aca="false">BS44*100/FJ791</f>
        <v>173.395907322848</v>
      </c>
      <c r="DQ44" s="49" t="n">
        <f aca="false">BT44*100/FI791</f>
        <v>48165.4944418781</v>
      </c>
      <c r="DR44" s="50" t="n">
        <f aca="false">BU44*100/FJ791</f>
        <v>173.395907322848</v>
      </c>
      <c r="DS44" s="49" t="n">
        <f aca="false">BV44*100/FI791</f>
        <v>72248.2416628171</v>
      </c>
      <c r="DT44" s="50" t="n">
        <f aca="false">BW44*100/FJ791</f>
        <v>173.395907322848</v>
      </c>
      <c r="DU44" s="49" t="n">
        <f aca="false">BX44*100/FI791</f>
        <v>96330.9888837561</v>
      </c>
      <c r="DV44" s="50" t="n">
        <f aca="false">BY44*100/FJ791</f>
        <v>173.395907322848</v>
      </c>
      <c r="DW44" s="49" t="n">
        <f aca="false">BZ44*100/FI791</f>
        <v>144496.483325634</v>
      </c>
      <c r="DX44" s="50" t="n">
        <f aca="false">CA44*100/FJ791</f>
        <v>173.395907322848</v>
      </c>
      <c r="DY44" s="49" t="n">
        <f aca="false">CB44*100/FI791</f>
        <v>192661.977767512</v>
      </c>
      <c r="DZ44" s="50" t="n">
        <f aca="false">CC44*100/FJ791</f>
        <v>173.395907322848</v>
      </c>
      <c r="EA44" s="49" t="n">
        <f aca="false">CD44*100/FI791</f>
        <v>240827.47220939</v>
      </c>
      <c r="EB44" s="50" t="n">
        <f aca="false">CE44*100/FJ791</f>
        <v>173.395907322848</v>
      </c>
      <c r="EC44" s="78" t="n">
        <f aca="false">CF44*100/FI791</f>
        <v>288992.966651268</v>
      </c>
      <c r="ED44" s="79" t="n">
        <f aca="false">CG44*100/FJ791</f>
        <v>173.395907322848</v>
      </c>
      <c r="EE44" s="177"/>
      <c r="FG44" s="35" t="n">
        <f aca="false">Movilidad!FV42</f>
        <v>1946</v>
      </c>
      <c r="FH44" s="35" t="n">
        <f aca="false">Movilidad!FW42</f>
        <v>1.33928286349025E-012</v>
      </c>
      <c r="FI44" s="35" t="n">
        <f aca="false">Movilidad!FX42</f>
        <v>6.53934908702322E-013</v>
      </c>
      <c r="FJ44" s="35" t="n">
        <f aca="false">Movilidad!FY42</f>
        <v>0</v>
      </c>
    </row>
    <row r="45" customFormat="false" ht="22.25" hidden="false" customHeight="true" outlineLevel="0" collapsed="false">
      <c r="B45" s="157" t="s">
        <v>33</v>
      </c>
      <c r="C45" s="157" t="s">
        <v>292</v>
      </c>
      <c r="D45" s="157" t="s">
        <v>304</v>
      </c>
      <c r="E45" s="157" t="s">
        <v>305</v>
      </c>
      <c r="F45" s="157" t="s">
        <v>284</v>
      </c>
      <c r="G45" s="157" t="s">
        <v>327</v>
      </c>
      <c r="H45" s="157" t="s">
        <v>328</v>
      </c>
      <c r="I45" s="168" t="n">
        <v>400</v>
      </c>
      <c r="J45" s="157" t="n">
        <v>310</v>
      </c>
      <c r="K45" s="157" t="s">
        <v>354</v>
      </c>
      <c r="L45" s="157" t="s">
        <v>355</v>
      </c>
      <c r="M45" s="168" t="s">
        <v>362</v>
      </c>
      <c r="N45" s="157" t="s">
        <v>363</v>
      </c>
      <c r="O45" s="181"/>
      <c r="P45" s="186" t="n">
        <f aca="false">(I45+J45)/2</f>
        <v>355</v>
      </c>
      <c r="Q45" s="181"/>
      <c r="R45" s="181"/>
      <c r="S45" s="181"/>
      <c r="T45" s="181"/>
      <c r="U45" s="181"/>
      <c r="V45" s="181"/>
      <c r="W45" s="54" t="n">
        <f aca="false">W41+1</f>
        <v>2008</v>
      </c>
      <c r="X45" s="55" t="n">
        <f aca="false">X41</f>
        <v>4</v>
      </c>
      <c r="Y45" s="49" t="n">
        <f aca="false">Y44</f>
        <v>12000</v>
      </c>
      <c r="Z45" s="50" t="n">
        <f aca="false">Z44</f>
        <v>35</v>
      </c>
      <c r="AA45" s="49" t="n">
        <f aca="false">AA44</f>
        <v>24000</v>
      </c>
      <c r="AB45" s="50" t="n">
        <f aca="false">AB44</f>
        <v>35</v>
      </c>
      <c r="AC45" s="49" t="n">
        <f aca="false">AC44</f>
        <v>36000</v>
      </c>
      <c r="AD45" s="50" t="n">
        <f aca="false">AD44</f>
        <v>35</v>
      </c>
      <c r="AE45" s="49" t="n">
        <f aca="false">AE44</f>
        <v>48000</v>
      </c>
      <c r="AF45" s="50" t="n">
        <f aca="false">AF44</f>
        <v>35</v>
      </c>
      <c r="AG45" s="49" t="n">
        <f aca="false">AG44</f>
        <v>72000</v>
      </c>
      <c r="AH45" s="50" t="n">
        <f aca="false">AH44</f>
        <v>35</v>
      </c>
      <c r="AI45" s="49" t="n">
        <f aca="false">AI44</f>
        <v>96000</v>
      </c>
      <c r="AJ45" s="50" t="n">
        <f aca="false">AJ44</f>
        <v>35</v>
      </c>
      <c r="AK45" s="49" t="n">
        <f aca="false">AK44</f>
        <v>120000</v>
      </c>
      <c r="AL45" s="50" t="n">
        <f aca="false">AL44</f>
        <v>35</v>
      </c>
      <c r="AM45" s="169" t="n">
        <f aca="false">AM44</f>
        <v>144000</v>
      </c>
      <c r="AN45" s="170" t="n">
        <f aca="false">AN44</f>
        <v>35</v>
      </c>
      <c r="BP45" s="54" t="n">
        <f aca="false">BP41+1</f>
        <v>2008</v>
      </c>
      <c r="BQ45" s="55" t="n">
        <f aca="false">BQ41</f>
        <v>4</v>
      </c>
      <c r="BR45" s="49" t="n">
        <f aca="false">BR44</f>
        <v>12000</v>
      </c>
      <c r="BS45" s="50" t="n">
        <f aca="false">BS44</f>
        <v>35</v>
      </c>
      <c r="BT45" s="49" t="n">
        <f aca="false">BT44</f>
        <v>24000</v>
      </c>
      <c r="BU45" s="50" t="n">
        <f aca="false">BU44</f>
        <v>35</v>
      </c>
      <c r="BV45" s="49" t="n">
        <f aca="false">BV44</f>
        <v>36000</v>
      </c>
      <c r="BW45" s="50" t="n">
        <f aca="false">BW44</f>
        <v>35</v>
      </c>
      <c r="BX45" s="49" t="n">
        <f aca="false">BX44</f>
        <v>48000</v>
      </c>
      <c r="BY45" s="50" t="n">
        <f aca="false">BY44</f>
        <v>35</v>
      </c>
      <c r="BZ45" s="49" t="n">
        <f aca="false">BZ44</f>
        <v>72000</v>
      </c>
      <c r="CA45" s="50" t="n">
        <f aca="false">CA44</f>
        <v>35</v>
      </c>
      <c r="CB45" s="49" t="n">
        <f aca="false">CB44</f>
        <v>96000</v>
      </c>
      <c r="CC45" s="50" t="n">
        <f aca="false">CC44</f>
        <v>35</v>
      </c>
      <c r="CD45" s="49" t="n">
        <f aca="false">CD44</f>
        <v>120000</v>
      </c>
      <c r="CE45" s="50" t="n">
        <f aca="false">CE44</f>
        <v>35</v>
      </c>
      <c r="CF45" s="169" t="n">
        <f aca="false">CF44</f>
        <v>144000</v>
      </c>
      <c r="CG45" s="170" t="n">
        <f aca="false">CG44</f>
        <v>35</v>
      </c>
      <c r="CI45" s="54" t="n">
        <f aca="false">CI41+1</f>
        <v>2020</v>
      </c>
      <c r="CJ45" s="55" t="n">
        <f aca="false">CJ41</f>
        <v>1</v>
      </c>
      <c r="CK45" s="49" t="n">
        <f aca="false">CK44</f>
        <v>107525.27</v>
      </c>
      <c r="CL45" s="50" t="n">
        <f aca="false">CL44</f>
        <v>384.02</v>
      </c>
      <c r="CM45" s="49" t="n">
        <f aca="false">CM44</f>
        <v>161287.9</v>
      </c>
      <c r="CN45" s="50" t="n">
        <f aca="false">CN44</f>
        <v>422.422</v>
      </c>
      <c r="CO45" s="49" t="n">
        <f aca="false">CO44</f>
        <v>215050.54</v>
      </c>
      <c r="CP45" s="50" t="n">
        <f aca="false">CP44</f>
        <v>464.6642</v>
      </c>
      <c r="CQ45" s="49" t="n">
        <f aca="false">CQ44</f>
        <v>322575.81</v>
      </c>
      <c r="CR45" s="50" t="n">
        <f aca="false">CR44</f>
        <v>511.13062</v>
      </c>
      <c r="CS45" s="49" t="n">
        <f aca="false">CS44</f>
        <v>430101.07</v>
      </c>
      <c r="CT45" s="50" t="n">
        <f aca="false">CT44</f>
        <v>562.243682</v>
      </c>
      <c r="CU45" s="49" t="n">
        <f aca="false">CU44</f>
        <v>537626.34</v>
      </c>
      <c r="CV45" s="50" t="n">
        <f aca="false">CV44</f>
        <v>618.4680502</v>
      </c>
      <c r="CW45" s="49" t="n">
        <f aca="false">CW44</f>
        <v>645151.61</v>
      </c>
      <c r="CX45" s="50" t="n">
        <f aca="false">CX44</f>
        <v>680.31485522</v>
      </c>
      <c r="CY45" s="169" t="n">
        <f aca="false">CY44</f>
        <v>896043.9</v>
      </c>
      <c r="CZ45" s="170" t="n">
        <f aca="false">CZ44</f>
        <v>748.346340742</v>
      </c>
      <c r="DA45" s="169" t="n">
        <f aca="false">DA44</f>
        <v>1052851.59</v>
      </c>
      <c r="DB45" s="170" t="n">
        <f aca="false">DB44</f>
        <v>823.180974816201</v>
      </c>
      <c r="DC45" s="169" t="n">
        <f aca="false">DC44</f>
        <v>1209659.27</v>
      </c>
      <c r="DD45" s="170" t="n">
        <f aca="false">DD44</f>
        <v>905.499072297821</v>
      </c>
      <c r="DE45" s="169" t="n">
        <f aca="false">DE44</f>
        <v>1344065.86</v>
      </c>
      <c r="DF45" s="170" t="n">
        <f aca="false">DF44</f>
        <v>996.04</v>
      </c>
      <c r="DG45" s="169"/>
      <c r="DH45" s="170"/>
      <c r="DI45" s="0" t="n">
        <f aca="false">DW45/12</f>
        <v>11888.7594519003</v>
      </c>
      <c r="DJ45" s="155"/>
      <c r="DK45" s="155"/>
      <c r="DM45" s="47" t="n">
        <f aca="false">DM41+1</f>
        <v>2008</v>
      </c>
      <c r="DN45" s="48" t="n">
        <f aca="false">DN41</f>
        <v>4</v>
      </c>
      <c r="DO45" s="49" t="n">
        <f aca="false">BR45*100/FI794</f>
        <v>23777.5189038006</v>
      </c>
      <c r="DP45" s="50" t="n">
        <f aca="false">BS45*100/FJ794</f>
        <v>167.648401826484</v>
      </c>
      <c r="DQ45" s="49" t="n">
        <f aca="false">BT45*100/FI794</f>
        <v>47555.0378076012</v>
      </c>
      <c r="DR45" s="50" t="n">
        <f aca="false">BU45*100/FJ794</f>
        <v>167.648401826484</v>
      </c>
      <c r="DS45" s="49" t="n">
        <f aca="false">BV45*100/FI794</f>
        <v>71332.5567114017</v>
      </c>
      <c r="DT45" s="50" t="n">
        <f aca="false">BW45*100/FJ794</f>
        <v>167.648401826484</v>
      </c>
      <c r="DU45" s="49" t="n">
        <f aca="false">BX45*100/FI794</f>
        <v>95110.0756152023</v>
      </c>
      <c r="DV45" s="50" t="n">
        <f aca="false">BY45*100/FJ794</f>
        <v>167.648401826484</v>
      </c>
      <c r="DW45" s="49" t="n">
        <f aca="false">BZ45*100/FI794</f>
        <v>142665.113422804</v>
      </c>
      <c r="DX45" s="50" t="n">
        <f aca="false">CA45*100/FJ794</f>
        <v>167.648401826484</v>
      </c>
      <c r="DY45" s="49" t="n">
        <f aca="false">CB45*100/FI794</f>
        <v>190220.151230405</v>
      </c>
      <c r="DZ45" s="50" t="n">
        <f aca="false">CC45*100/FJ794</f>
        <v>167.648401826484</v>
      </c>
      <c r="EA45" s="49" t="n">
        <f aca="false">CD45*100/FI794</f>
        <v>237775.189038006</v>
      </c>
      <c r="EB45" s="50" t="n">
        <f aca="false">CE45*100/FJ794</f>
        <v>167.648401826484</v>
      </c>
      <c r="EC45" s="78" t="n">
        <f aca="false">CF45*100/FI794</f>
        <v>285330.226845607</v>
      </c>
      <c r="ED45" s="79" t="n">
        <f aca="false">CG45*100/FJ794</f>
        <v>167.648401826484</v>
      </c>
      <c r="EE45" s="174"/>
      <c r="FG45" s="57" t="n">
        <f aca="false">Movilidad!FV43</f>
        <v>1946</v>
      </c>
      <c r="FH45" s="57" t="n">
        <f aca="false">Movilidad!FW43</f>
        <v>1.36209629904069E-012</v>
      </c>
      <c r="FI45" s="57" t="n">
        <f aca="false">Movilidad!FX43</f>
        <v>6.65074080493847E-013</v>
      </c>
      <c r="FJ45" s="57" t="n">
        <f aca="false">Movilidad!FY43</f>
        <v>0</v>
      </c>
    </row>
    <row r="46" customFormat="false" ht="22.25" hidden="false" customHeight="true" outlineLevel="0" collapsed="false">
      <c r="B46" s="157" t="s">
        <v>34</v>
      </c>
      <c r="C46" s="157" t="s">
        <v>332</v>
      </c>
      <c r="D46" s="157" t="s">
        <v>304</v>
      </c>
      <c r="E46" s="157" t="s">
        <v>305</v>
      </c>
      <c r="F46" s="157" t="s">
        <v>286</v>
      </c>
      <c r="G46" s="157" t="s">
        <v>333</v>
      </c>
      <c r="H46" s="157" t="s">
        <v>328</v>
      </c>
      <c r="I46" s="168" t="n">
        <v>550</v>
      </c>
      <c r="J46" s="157" t="n">
        <v>405</v>
      </c>
      <c r="K46" s="157" t="s">
        <v>354</v>
      </c>
      <c r="L46" s="157" t="s">
        <v>355</v>
      </c>
      <c r="M46" s="157" t="s">
        <v>364</v>
      </c>
      <c r="N46" s="157" t="s">
        <v>365</v>
      </c>
      <c r="P46" s="186" t="n">
        <f aca="false">(I46+J46)/2</f>
        <v>477.5</v>
      </c>
      <c r="W46" s="47" t="n">
        <f aca="false">W42+1</f>
        <v>2009</v>
      </c>
      <c r="X46" s="48" t="n">
        <f aca="false">X42</f>
        <v>1</v>
      </c>
      <c r="Y46" s="49" t="n">
        <f aca="false">Y45</f>
        <v>12000</v>
      </c>
      <c r="Z46" s="50" t="n">
        <f aca="false">Z45</f>
        <v>35</v>
      </c>
      <c r="AA46" s="49" t="n">
        <f aca="false">AA45</f>
        <v>24000</v>
      </c>
      <c r="AB46" s="50" t="n">
        <f aca="false">AB45</f>
        <v>35</v>
      </c>
      <c r="AC46" s="49" t="n">
        <f aca="false">AC45</f>
        <v>36000</v>
      </c>
      <c r="AD46" s="50" t="n">
        <f aca="false">AD45</f>
        <v>35</v>
      </c>
      <c r="AE46" s="49" t="n">
        <f aca="false">AE45</f>
        <v>48000</v>
      </c>
      <c r="AF46" s="50" t="n">
        <f aca="false">AF45</f>
        <v>35</v>
      </c>
      <c r="AG46" s="49" t="n">
        <f aca="false">AG45</f>
        <v>72000</v>
      </c>
      <c r="AH46" s="50" t="n">
        <f aca="false">AH45</f>
        <v>35</v>
      </c>
      <c r="AI46" s="49" t="n">
        <f aca="false">AI45</f>
        <v>96000</v>
      </c>
      <c r="AJ46" s="50" t="n">
        <f aca="false">AJ45</f>
        <v>35</v>
      </c>
      <c r="AK46" s="49" t="n">
        <f aca="false">AK45</f>
        <v>120000</v>
      </c>
      <c r="AL46" s="50" t="n">
        <f aca="false">AL45</f>
        <v>35</v>
      </c>
      <c r="AM46" s="169" t="n">
        <f aca="false">AM45</f>
        <v>144000</v>
      </c>
      <c r="AN46" s="170" t="n">
        <f aca="false">AN45</f>
        <v>35</v>
      </c>
      <c r="BP46" s="47" t="n">
        <f aca="false">BP42+1</f>
        <v>2009</v>
      </c>
      <c r="BQ46" s="48" t="n">
        <f aca="false">BQ42</f>
        <v>1</v>
      </c>
      <c r="BR46" s="49" t="n">
        <f aca="false">BR45</f>
        <v>12000</v>
      </c>
      <c r="BS46" s="50" t="n">
        <f aca="false">BS45</f>
        <v>35</v>
      </c>
      <c r="BT46" s="49" t="n">
        <f aca="false">BT45</f>
        <v>24000</v>
      </c>
      <c r="BU46" s="50" t="n">
        <f aca="false">BU45</f>
        <v>35</v>
      </c>
      <c r="BV46" s="49" t="n">
        <f aca="false">BV45</f>
        <v>36000</v>
      </c>
      <c r="BW46" s="50" t="n">
        <f aca="false">BW45</f>
        <v>35</v>
      </c>
      <c r="BX46" s="49" t="n">
        <f aca="false">BX45</f>
        <v>48000</v>
      </c>
      <c r="BY46" s="50" t="n">
        <f aca="false">BY45</f>
        <v>35</v>
      </c>
      <c r="BZ46" s="49" t="n">
        <f aca="false">BZ45</f>
        <v>72000</v>
      </c>
      <c r="CA46" s="50" t="n">
        <f aca="false">CA45</f>
        <v>35</v>
      </c>
      <c r="CB46" s="49" t="n">
        <f aca="false">CB45</f>
        <v>96000</v>
      </c>
      <c r="CC46" s="50" t="n">
        <f aca="false">CC45</f>
        <v>35</v>
      </c>
      <c r="CD46" s="49" t="n">
        <f aca="false">CD45</f>
        <v>120000</v>
      </c>
      <c r="CE46" s="50" t="n">
        <f aca="false">CE45</f>
        <v>35</v>
      </c>
      <c r="CF46" s="169" t="n">
        <f aca="false">CF45</f>
        <v>144000</v>
      </c>
      <c r="CG46" s="170" t="n">
        <f aca="false">CG45</f>
        <v>35</v>
      </c>
      <c r="CI46" s="47" t="n">
        <f aca="false">CI42+1</f>
        <v>2020</v>
      </c>
      <c r="CJ46" s="48" t="n">
        <f aca="false">CJ42</f>
        <v>2</v>
      </c>
      <c r="CK46" s="49" t="n">
        <f aca="false">CK45</f>
        <v>107525.27</v>
      </c>
      <c r="CL46" s="50" t="n">
        <f aca="false">CL45</f>
        <v>384.02</v>
      </c>
      <c r="CM46" s="49" t="n">
        <f aca="false">CM45</f>
        <v>161287.9</v>
      </c>
      <c r="CN46" s="50" t="n">
        <f aca="false">CN45</f>
        <v>422.422</v>
      </c>
      <c r="CO46" s="49" t="n">
        <f aca="false">CO45</f>
        <v>215050.54</v>
      </c>
      <c r="CP46" s="50" t="n">
        <f aca="false">CP45</f>
        <v>464.6642</v>
      </c>
      <c r="CQ46" s="49" t="n">
        <f aca="false">CQ45</f>
        <v>322575.81</v>
      </c>
      <c r="CR46" s="50" t="n">
        <f aca="false">CR45</f>
        <v>511.13062</v>
      </c>
      <c r="CS46" s="49" t="n">
        <f aca="false">CS45</f>
        <v>430101.07</v>
      </c>
      <c r="CT46" s="50" t="n">
        <f aca="false">CT45</f>
        <v>562.243682</v>
      </c>
      <c r="CU46" s="49" t="n">
        <f aca="false">CU45</f>
        <v>537626.34</v>
      </c>
      <c r="CV46" s="50" t="n">
        <f aca="false">CV45</f>
        <v>618.4680502</v>
      </c>
      <c r="CW46" s="49" t="n">
        <f aca="false">CW45</f>
        <v>645151.61</v>
      </c>
      <c r="CX46" s="50" t="n">
        <f aca="false">CX45</f>
        <v>680.31485522</v>
      </c>
      <c r="CY46" s="169" t="n">
        <f aca="false">CY45</f>
        <v>896043.9</v>
      </c>
      <c r="CZ46" s="170" t="n">
        <f aca="false">CZ45</f>
        <v>748.346340742</v>
      </c>
      <c r="DA46" s="169" t="n">
        <f aca="false">DA45</f>
        <v>1052851.59</v>
      </c>
      <c r="DB46" s="170" t="n">
        <f aca="false">DB45</f>
        <v>823.180974816201</v>
      </c>
      <c r="DC46" s="169" t="n">
        <f aca="false">DC45</f>
        <v>1209659.27</v>
      </c>
      <c r="DD46" s="170" t="n">
        <f aca="false">DD45</f>
        <v>905.499072297821</v>
      </c>
      <c r="DE46" s="169" t="n">
        <f aca="false">DE45</f>
        <v>1344065.86</v>
      </c>
      <c r="DF46" s="170" t="n">
        <f aca="false">DF45</f>
        <v>996.04</v>
      </c>
      <c r="DG46" s="169"/>
      <c r="DH46" s="170"/>
      <c r="DI46" s="0" t="n">
        <f aca="false">DW46/12</f>
        <v>11735.4806317297</v>
      </c>
      <c r="DJ46" s="155"/>
      <c r="DK46" s="155"/>
      <c r="DM46" s="54" t="n">
        <f aca="false">DM42+1</f>
        <v>2009</v>
      </c>
      <c r="DN46" s="55" t="n">
        <f aca="false">DN42</f>
        <v>1</v>
      </c>
      <c r="DO46" s="49" t="n">
        <f aca="false">BR46*100/FI797</f>
        <v>23470.9612634593</v>
      </c>
      <c r="DP46" s="50" t="n">
        <f aca="false">BS46*100/FJ797</f>
        <v>163.922289869779</v>
      </c>
      <c r="DQ46" s="49" t="n">
        <f aca="false">BT46*100/FI797</f>
        <v>46941.9225269187</v>
      </c>
      <c r="DR46" s="50" t="n">
        <f aca="false">BU46*100/FJ797</f>
        <v>163.922289869779</v>
      </c>
      <c r="DS46" s="49" t="n">
        <f aca="false">BV46*100/FI797</f>
        <v>70412.883790378</v>
      </c>
      <c r="DT46" s="50" t="n">
        <f aca="false">BW46*100/FJ797</f>
        <v>163.922289869779</v>
      </c>
      <c r="DU46" s="49" t="n">
        <f aca="false">BX46*100/FI797</f>
        <v>93883.8450538374</v>
      </c>
      <c r="DV46" s="50" t="n">
        <f aca="false">BY46*100/FJ797</f>
        <v>163.922289869779</v>
      </c>
      <c r="DW46" s="49" t="n">
        <f aca="false">BZ46*100/FI797</f>
        <v>140825.767580756</v>
      </c>
      <c r="DX46" s="50" t="n">
        <f aca="false">CA46*100/FJ797</f>
        <v>163.922289869779</v>
      </c>
      <c r="DY46" s="49" t="n">
        <f aca="false">CB46*100/FI797</f>
        <v>187767.690107675</v>
      </c>
      <c r="DZ46" s="50" t="n">
        <f aca="false">CC46*100/FJ797</f>
        <v>163.922289869779</v>
      </c>
      <c r="EA46" s="49" t="n">
        <f aca="false">CD46*100/FI797</f>
        <v>234709.612634593</v>
      </c>
      <c r="EB46" s="50" t="n">
        <f aca="false">CE46*100/FJ797</f>
        <v>163.922289869779</v>
      </c>
      <c r="EC46" s="78" t="n">
        <f aca="false">CF46*100/FI797</f>
        <v>281651.535161512</v>
      </c>
      <c r="ED46" s="79" t="n">
        <f aca="false">CG46*100/FJ797</f>
        <v>163.922289869779</v>
      </c>
      <c r="EE46" s="177"/>
      <c r="FG46" s="12" t="n">
        <f aca="false">Movilidad!FV44</f>
        <v>1946</v>
      </c>
      <c r="FH46" s="12" t="n">
        <f aca="false">Movilidad!FW44</f>
        <v>1.36507844747866E-012</v>
      </c>
      <c r="FI46" s="12" t="n">
        <f aca="false">Movilidad!FX44</f>
        <v>6.6653018138163E-013</v>
      </c>
      <c r="FJ46" s="12" t="n">
        <f aca="false">Movilidad!FY44</f>
        <v>0</v>
      </c>
    </row>
    <row r="47" customFormat="false" ht="22.25" hidden="false" customHeight="true" outlineLevel="0" collapsed="false">
      <c r="B47" s="157" t="s">
        <v>35</v>
      </c>
      <c r="C47" s="157" t="s">
        <v>294</v>
      </c>
      <c r="D47" s="157" t="s">
        <v>304</v>
      </c>
      <c r="E47" s="157" t="s">
        <v>305</v>
      </c>
      <c r="F47" s="157" t="s">
        <v>288</v>
      </c>
      <c r="G47" s="157" t="s">
        <v>336</v>
      </c>
      <c r="H47" s="157" t="s">
        <v>313</v>
      </c>
      <c r="I47" s="168" t="n">
        <v>700</v>
      </c>
      <c r="J47" s="157" t="n">
        <v>505</v>
      </c>
      <c r="K47" s="157" t="s">
        <v>354</v>
      </c>
      <c r="L47" s="157" t="s">
        <v>355</v>
      </c>
      <c r="M47" s="157" t="s">
        <v>366</v>
      </c>
      <c r="N47" s="157" t="s">
        <v>367</v>
      </c>
      <c r="O47" s="152"/>
      <c r="P47" s="186" t="n">
        <f aca="false">(I47+J47)/2</f>
        <v>602.5</v>
      </c>
      <c r="Q47" s="152"/>
      <c r="R47" s="152"/>
      <c r="S47" s="152"/>
      <c r="T47" s="152"/>
      <c r="U47" s="152"/>
      <c r="V47" s="188"/>
      <c r="W47" s="54" t="n">
        <f aca="false">W43+1</f>
        <v>2009</v>
      </c>
      <c r="X47" s="55" t="n">
        <f aca="false">X43</f>
        <v>2</v>
      </c>
      <c r="Y47" s="49" t="n">
        <f aca="false">Y46</f>
        <v>12000</v>
      </c>
      <c r="Z47" s="50" t="n">
        <f aca="false">Z46</f>
        <v>35</v>
      </c>
      <c r="AA47" s="49" t="n">
        <f aca="false">AA46</f>
        <v>24000</v>
      </c>
      <c r="AB47" s="50" t="n">
        <f aca="false">AB46</f>
        <v>35</v>
      </c>
      <c r="AC47" s="49" t="n">
        <f aca="false">AC46</f>
        <v>36000</v>
      </c>
      <c r="AD47" s="50" t="n">
        <f aca="false">AD46</f>
        <v>35</v>
      </c>
      <c r="AE47" s="49" t="n">
        <f aca="false">AE46</f>
        <v>48000</v>
      </c>
      <c r="AF47" s="50" t="n">
        <f aca="false">AF46</f>
        <v>35</v>
      </c>
      <c r="AG47" s="49" t="n">
        <f aca="false">AG46</f>
        <v>72000</v>
      </c>
      <c r="AH47" s="50" t="n">
        <f aca="false">AH46</f>
        <v>35</v>
      </c>
      <c r="AI47" s="49" t="n">
        <f aca="false">AI46</f>
        <v>96000</v>
      </c>
      <c r="AJ47" s="50" t="n">
        <f aca="false">AJ46</f>
        <v>35</v>
      </c>
      <c r="AK47" s="49" t="n">
        <f aca="false">AK46</f>
        <v>120000</v>
      </c>
      <c r="AL47" s="50" t="n">
        <f aca="false">AL46</f>
        <v>35</v>
      </c>
      <c r="AM47" s="169" t="n">
        <f aca="false">AM46</f>
        <v>144000</v>
      </c>
      <c r="AN47" s="170" t="n">
        <f aca="false">AN46</f>
        <v>35</v>
      </c>
      <c r="BP47" s="54" t="n">
        <f aca="false">BP43+1</f>
        <v>2009</v>
      </c>
      <c r="BQ47" s="55" t="n">
        <f aca="false">BQ43</f>
        <v>2</v>
      </c>
      <c r="BR47" s="49" t="n">
        <f aca="false">BR46</f>
        <v>12000</v>
      </c>
      <c r="BS47" s="50" t="n">
        <f aca="false">BS46</f>
        <v>35</v>
      </c>
      <c r="BT47" s="49" t="n">
        <f aca="false">BT46</f>
        <v>24000</v>
      </c>
      <c r="BU47" s="50" t="n">
        <f aca="false">BU46</f>
        <v>35</v>
      </c>
      <c r="BV47" s="49" t="n">
        <f aca="false">BV46</f>
        <v>36000</v>
      </c>
      <c r="BW47" s="50" t="n">
        <f aca="false">BW46</f>
        <v>35</v>
      </c>
      <c r="BX47" s="49" t="n">
        <f aca="false">BX46</f>
        <v>48000</v>
      </c>
      <c r="BY47" s="50" t="n">
        <f aca="false">BY46</f>
        <v>35</v>
      </c>
      <c r="BZ47" s="49" t="n">
        <f aca="false">BZ46</f>
        <v>72000</v>
      </c>
      <c r="CA47" s="50" t="n">
        <f aca="false">CA46</f>
        <v>35</v>
      </c>
      <c r="CB47" s="49" t="n">
        <f aca="false">CB46</f>
        <v>96000</v>
      </c>
      <c r="CC47" s="50" t="n">
        <f aca="false">CC46</f>
        <v>35</v>
      </c>
      <c r="CD47" s="49" t="n">
        <f aca="false">CD46</f>
        <v>120000</v>
      </c>
      <c r="CE47" s="50" t="n">
        <f aca="false">CE46</f>
        <v>35</v>
      </c>
      <c r="CF47" s="169" t="n">
        <f aca="false">CF46</f>
        <v>144000</v>
      </c>
      <c r="CG47" s="170" t="n">
        <f aca="false">CG46</f>
        <v>35</v>
      </c>
      <c r="CI47" s="54" t="n">
        <f aca="false">CI43+1</f>
        <v>2020</v>
      </c>
      <c r="CJ47" s="55" t="n">
        <f aca="false">CJ43</f>
        <v>3</v>
      </c>
      <c r="CK47" s="49" t="n">
        <f aca="false">CK46</f>
        <v>107525.27</v>
      </c>
      <c r="CL47" s="50" t="n">
        <f aca="false">CL46</f>
        <v>384.02</v>
      </c>
      <c r="CM47" s="49" t="n">
        <f aca="false">CM46</f>
        <v>161287.9</v>
      </c>
      <c r="CN47" s="50" t="n">
        <f aca="false">CN46</f>
        <v>422.422</v>
      </c>
      <c r="CO47" s="49" t="n">
        <f aca="false">CO46</f>
        <v>215050.54</v>
      </c>
      <c r="CP47" s="50" t="n">
        <f aca="false">CP46</f>
        <v>464.6642</v>
      </c>
      <c r="CQ47" s="49" t="n">
        <f aca="false">CQ46</f>
        <v>322575.81</v>
      </c>
      <c r="CR47" s="50" t="n">
        <f aca="false">CR46</f>
        <v>511.13062</v>
      </c>
      <c r="CS47" s="49" t="n">
        <f aca="false">CS46</f>
        <v>430101.07</v>
      </c>
      <c r="CT47" s="50" t="n">
        <f aca="false">CT46</f>
        <v>562.243682</v>
      </c>
      <c r="CU47" s="49" t="n">
        <f aca="false">CU46</f>
        <v>537626.34</v>
      </c>
      <c r="CV47" s="50" t="n">
        <f aca="false">CV46</f>
        <v>618.4680502</v>
      </c>
      <c r="CW47" s="49" t="n">
        <f aca="false">CW46</f>
        <v>645151.61</v>
      </c>
      <c r="CX47" s="50" t="n">
        <f aca="false">CX46</f>
        <v>680.31485522</v>
      </c>
      <c r="CY47" s="169" t="n">
        <f aca="false">CY46</f>
        <v>896043.9</v>
      </c>
      <c r="CZ47" s="170" t="n">
        <f aca="false">CZ46</f>
        <v>748.346340742</v>
      </c>
      <c r="DA47" s="169" t="n">
        <f aca="false">DA46</f>
        <v>1052851.59</v>
      </c>
      <c r="DB47" s="170" t="n">
        <f aca="false">DB46</f>
        <v>823.180974816201</v>
      </c>
      <c r="DC47" s="169" t="n">
        <f aca="false">DC46</f>
        <v>1209659.27</v>
      </c>
      <c r="DD47" s="170" t="n">
        <f aca="false">DD46</f>
        <v>905.499072297821</v>
      </c>
      <c r="DE47" s="169" t="n">
        <f aca="false">DE46</f>
        <v>1344065.86</v>
      </c>
      <c r="DF47" s="170" t="n">
        <f aca="false">DF46</f>
        <v>996.04</v>
      </c>
      <c r="DG47" s="169"/>
      <c r="DH47" s="170"/>
      <c r="DI47" s="0" t="n">
        <f aca="false">DW47/12</f>
        <v>11583.9194659541</v>
      </c>
      <c r="DJ47" s="155"/>
      <c r="DK47" s="155"/>
      <c r="DM47" s="47" t="n">
        <f aca="false">DM43+1</f>
        <v>2009</v>
      </c>
      <c r="DN47" s="48" t="n">
        <f aca="false">DN43</f>
        <v>2</v>
      </c>
      <c r="DO47" s="49" t="n">
        <f aca="false">BR47*100/FI800</f>
        <v>23167.8389319083</v>
      </c>
      <c r="DP47" s="50" t="n">
        <f aca="false">BS47*100/FJ800</f>
        <v>146.765601217656</v>
      </c>
      <c r="DQ47" s="49" t="n">
        <f aca="false">BT47*100/FI800</f>
        <v>46335.6778638165</v>
      </c>
      <c r="DR47" s="50" t="n">
        <f aca="false">BU47*100/FJ800</f>
        <v>146.765601217656</v>
      </c>
      <c r="DS47" s="49" t="n">
        <f aca="false">BV47*100/FI800</f>
        <v>69503.5167957248</v>
      </c>
      <c r="DT47" s="50" t="n">
        <f aca="false">BW47*100/FJ800</f>
        <v>146.765601217656</v>
      </c>
      <c r="DU47" s="49" t="n">
        <f aca="false">BX47*100/FI800</f>
        <v>92671.355727633</v>
      </c>
      <c r="DV47" s="50" t="n">
        <f aca="false">BY47*100/FJ800</f>
        <v>146.765601217656</v>
      </c>
      <c r="DW47" s="49" t="n">
        <f aca="false">BZ47*100/FI800</f>
        <v>139007.03359145</v>
      </c>
      <c r="DX47" s="50" t="n">
        <f aca="false">CA47*100/FJ800</f>
        <v>146.765601217656</v>
      </c>
      <c r="DY47" s="49" t="n">
        <f aca="false">CB47*100/FI800</f>
        <v>185342.711455266</v>
      </c>
      <c r="DZ47" s="50" t="n">
        <f aca="false">CC47*100/FJ800</f>
        <v>146.765601217656</v>
      </c>
      <c r="EA47" s="49" t="n">
        <f aca="false">CD47*100/FI800</f>
        <v>231678.389319083</v>
      </c>
      <c r="EB47" s="50" t="n">
        <f aca="false">CE47*100/FJ800</f>
        <v>146.765601217656</v>
      </c>
      <c r="EC47" s="78" t="n">
        <f aca="false">CF47*100/FI800</f>
        <v>278014.067182899</v>
      </c>
      <c r="ED47" s="79" t="n">
        <f aca="false">CG47*100/FJ800</f>
        <v>146.765601217656</v>
      </c>
      <c r="EE47" s="174"/>
      <c r="FG47" s="35" t="n">
        <f aca="false">Movilidad!FV45</f>
        <v>1946</v>
      </c>
      <c r="FH47" s="35" t="n">
        <f aca="false">Movilidad!FW45</f>
        <v>1.35553557247717E-012</v>
      </c>
      <c r="FI47" s="35" t="n">
        <f aca="false">Movilidad!FX45</f>
        <v>6.61870658540732E-013</v>
      </c>
      <c r="FJ47" s="35" t="n">
        <f aca="false">Movilidad!FY45</f>
        <v>0</v>
      </c>
    </row>
    <row r="48" customFormat="false" ht="22.25" hidden="false" customHeight="true" outlineLevel="0" collapsed="false">
      <c r="B48" s="157" t="s">
        <v>36</v>
      </c>
      <c r="C48" s="157" t="s">
        <v>339</v>
      </c>
      <c r="D48" s="157" t="s">
        <v>304</v>
      </c>
      <c r="E48" s="157" t="s">
        <v>305</v>
      </c>
      <c r="F48" s="157" t="s">
        <v>288</v>
      </c>
      <c r="G48" s="157" t="s">
        <v>336</v>
      </c>
      <c r="H48" s="157" t="s">
        <v>340</v>
      </c>
      <c r="I48" s="168" t="n">
        <v>1600</v>
      </c>
      <c r="J48" s="157" t="n">
        <v>1240</v>
      </c>
      <c r="K48" s="157" t="s">
        <v>354</v>
      </c>
      <c r="L48" s="157" t="s">
        <v>355</v>
      </c>
      <c r="M48" s="157" t="s">
        <v>368</v>
      </c>
      <c r="N48" s="157" t="s">
        <v>369</v>
      </c>
      <c r="P48" s="186" t="n">
        <f aca="false">(I48+J48)/2</f>
        <v>1420</v>
      </c>
      <c r="W48" s="47" t="n">
        <f aca="false">W44+1</f>
        <v>2009</v>
      </c>
      <c r="X48" s="48" t="n">
        <f aca="false">X44</f>
        <v>3</v>
      </c>
      <c r="Y48" s="49" t="n">
        <f aca="false">Y47</f>
        <v>12000</v>
      </c>
      <c r="Z48" s="50" t="n">
        <f aca="false">Z47</f>
        <v>35</v>
      </c>
      <c r="AA48" s="49" t="n">
        <f aca="false">AA47</f>
        <v>24000</v>
      </c>
      <c r="AB48" s="50" t="n">
        <f aca="false">AB47</f>
        <v>35</v>
      </c>
      <c r="AC48" s="49" t="n">
        <f aca="false">AC47</f>
        <v>36000</v>
      </c>
      <c r="AD48" s="50" t="n">
        <f aca="false">AD47</f>
        <v>35</v>
      </c>
      <c r="AE48" s="49" t="n">
        <f aca="false">AE47</f>
        <v>48000</v>
      </c>
      <c r="AF48" s="50" t="n">
        <f aca="false">AF47</f>
        <v>35</v>
      </c>
      <c r="AG48" s="49" t="n">
        <f aca="false">AG47</f>
        <v>72000</v>
      </c>
      <c r="AH48" s="50" t="n">
        <f aca="false">AH47</f>
        <v>35</v>
      </c>
      <c r="AI48" s="49" t="n">
        <f aca="false">AI47</f>
        <v>96000</v>
      </c>
      <c r="AJ48" s="50" t="n">
        <f aca="false">AJ47</f>
        <v>35</v>
      </c>
      <c r="AK48" s="49" t="n">
        <f aca="false">AK47</f>
        <v>120000</v>
      </c>
      <c r="AL48" s="50" t="n">
        <f aca="false">AL47</f>
        <v>35</v>
      </c>
      <c r="AM48" s="169" t="n">
        <f aca="false">AM47</f>
        <v>144000</v>
      </c>
      <c r="AN48" s="170" t="n">
        <f aca="false">AN47</f>
        <v>35</v>
      </c>
      <c r="BP48" s="47" t="n">
        <f aca="false">BP44+1</f>
        <v>2009</v>
      </c>
      <c r="BQ48" s="48" t="n">
        <f aca="false">BQ44</f>
        <v>3</v>
      </c>
      <c r="BR48" s="49" t="n">
        <f aca="false">BR47</f>
        <v>12000</v>
      </c>
      <c r="BS48" s="50" t="n">
        <f aca="false">BS47</f>
        <v>35</v>
      </c>
      <c r="BT48" s="49" t="n">
        <f aca="false">BT47</f>
        <v>24000</v>
      </c>
      <c r="BU48" s="50" t="n">
        <f aca="false">BU47</f>
        <v>35</v>
      </c>
      <c r="BV48" s="49" t="n">
        <f aca="false">BV47</f>
        <v>36000</v>
      </c>
      <c r="BW48" s="50" t="n">
        <f aca="false">BW47</f>
        <v>35</v>
      </c>
      <c r="BX48" s="49" t="n">
        <f aca="false">BX47</f>
        <v>48000</v>
      </c>
      <c r="BY48" s="50" t="n">
        <f aca="false">BY47</f>
        <v>35</v>
      </c>
      <c r="BZ48" s="49" t="n">
        <f aca="false">BZ47</f>
        <v>72000</v>
      </c>
      <c r="CA48" s="50" t="n">
        <f aca="false">CA47</f>
        <v>35</v>
      </c>
      <c r="CB48" s="49" t="n">
        <f aca="false">CB47</f>
        <v>96000</v>
      </c>
      <c r="CC48" s="50" t="n">
        <f aca="false">CC47</f>
        <v>35</v>
      </c>
      <c r="CD48" s="49" t="n">
        <f aca="false">CD47</f>
        <v>120000</v>
      </c>
      <c r="CE48" s="50" t="n">
        <f aca="false">CE47</f>
        <v>35</v>
      </c>
      <c r="CF48" s="169" t="n">
        <f aca="false">CF47</f>
        <v>144000</v>
      </c>
      <c r="CG48" s="170" t="n">
        <f aca="false">CG47</f>
        <v>35</v>
      </c>
      <c r="CI48" s="47" t="n">
        <f aca="false">CI44+1</f>
        <v>2020</v>
      </c>
      <c r="CJ48" s="48" t="n">
        <f aca="false">CJ44</f>
        <v>4</v>
      </c>
      <c r="CK48" s="49" t="n">
        <f aca="false">CK47</f>
        <v>107525.27</v>
      </c>
      <c r="CL48" s="50" t="n">
        <f aca="false">CL47</f>
        <v>384.02</v>
      </c>
      <c r="CM48" s="49" t="n">
        <f aca="false">CM47</f>
        <v>161287.9</v>
      </c>
      <c r="CN48" s="50" t="n">
        <f aca="false">CN47</f>
        <v>422.422</v>
      </c>
      <c r="CO48" s="49" t="n">
        <f aca="false">CO47</f>
        <v>215050.54</v>
      </c>
      <c r="CP48" s="50" t="n">
        <f aca="false">CP47</f>
        <v>464.6642</v>
      </c>
      <c r="CQ48" s="49" t="n">
        <f aca="false">CQ47</f>
        <v>322575.81</v>
      </c>
      <c r="CR48" s="50" t="n">
        <f aca="false">CR47</f>
        <v>511.13062</v>
      </c>
      <c r="CS48" s="49" t="n">
        <f aca="false">CS47</f>
        <v>430101.07</v>
      </c>
      <c r="CT48" s="50" t="n">
        <f aca="false">CT47</f>
        <v>562.243682</v>
      </c>
      <c r="CU48" s="49" t="n">
        <f aca="false">CU47</f>
        <v>537626.34</v>
      </c>
      <c r="CV48" s="50" t="n">
        <f aca="false">CV47</f>
        <v>618.4680502</v>
      </c>
      <c r="CW48" s="49" t="n">
        <f aca="false">CW47</f>
        <v>645151.61</v>
      </c>
      <c r="CX48" s="50" t="n">
        <f aca="false">CX47</f>
        <v>680.31485522</v>
      </c>
      <c r="CY48" s="169" t="n">
        <f aca="false">CY47</f>
        <v>896043.9</v>
      </c>
      <c r="CZ48" s="170" t="n">
        <f aca="false">CZ47</f>
        <v>748.346340742</v>
      </c>
      <c r="DA48" s="169" t="n">
        <f aca="false">DA47</f>
        <v>1052851.59</v>
      </c>
      <c r="DB48" s="170" t="n">
        <f aca="false">DB47</f>
        <v>823.180974816201</v>
      </c>
      <c r="DC48" s="169" t="n">
        <f aca="false">DC47</f>
        <v>1209659.27</v>
      </c>
      <c r="DD48" s="170" t="n">
        <f aca="false">DD47</f>
        <v>905.499072297821</v>
      </c>
      <c r="DE48" s="169" t="n">
        <f aca="false">DE47</f>
        <v>1344065.86</v>
      </c>
      <c r="DF48" s="170" t="n">
        <f aca="false">DF47</f>
        <v>996.04</v>
      </c>
      <c r="DG48" s="169"/>
      <c r="DH48" s="170"/>
      <c r="DI48" s="0" t="n">
        <f aca="false">DW48/12</f>
        <v>11369.5612226907</v>
      </c>
      <c r="DJ48" s="155"/>
      <c r="DK48" s="155"/>
      <c r="DM48" s="54" t="n">
        <f aca="false">DM44+1</f>
        <v>2009</v>
      </c>
      <c r="DN48" s="55" t="n">
        <f aca="false">DN44</f>
        <v>3</v>
      </c>
      <c r="DO48" s="49" t="n">
        <f aca="false">BR48*100/FI803</f>
        <v>22739.1224453815</v>
      </c>
      <c r="DP48" s="50" t="n">
        <f aca="false">BS48*100/FJ803</f>
        <v>146.765601217656</v>
      </c>
      <c r="DQ48" s="49" t="n">
        <f aca="false">BT48*100/FI803</f>
        <v>45478.2448907629</v>
      </c>
      <c r="DR48" s="50" t="n">
        <f aca="false">BU48*100/FJ803</f>
        <v>146.765601217656</v>
      </c>
      <c r="DS48" s="49" t="n">
        <f aca="false">BV48*100/FI803</f>
        <v>68217.3673361444</v>
      </c>
      <c r="DT48" s="50" t="n">
        <f aca="false">BW48*100/FJ803</f>
        <v>146.765601217656</v>
      </c>
      <c r="DU48" s="49" t="n">
        <f aca="false">BX48*100/FI803</f>
        <v>90956.4897815258</v>
      </c>
      <c r="DV48" s="50" t="n">
        <f aca="false">BY48*100/FJ803</f>
        <v>146.765601217656</v>
      </c>
      <c r="DW48" s="49" t="n">
        <f aca="false">BZ48*100/FI803</f>
        <v>136434.734672289</v>
      </c>
      <c r="DX48" s="50" t="n">
        <f aca="false">CA48*100/FJ803</f>
        <v>146.765601217656</v>
      </c>
      <c r="DY48" s="49" t="n">
        <f aca="false">CB48*100/FI803</f>
        <v>181912.979563052</v>
      </c>
      <c r="DZ48" s="50" t="n">
        <f aca="false">CC48*100/FJ803</f>
        <v>146.765601217656</v>
      </c>
      <c r="EA48" s="49" t="n">
        <f aca="false">CD48*100/FI803</f>
        <v>227391.224453815</v>
      </c>
      <c r="EB48" s="50" t="n">
        <f aca="false">CE48*100/FJ803</f>
        <v>146.765601217656</v>
      </c>
      <c r="EC48" s="78" t="n">
        <f aca="false">CF48*100/FI803</f>
        <v>272869.469344577</v>
      </c>
      <c r="ED48" s="79" t="n">
        <f aca="false">CG48*100/FJ803</f>
        <v>146.765601217656</v>
      </c>
      <c r="EE48" s="177"/>
      <c r="FG48" s="57" t="n">
        <f aca="false">Movilidad!FV46</f>
        <v>1946</v>
      </c>
      <c r="FH48" s="57" t="n">
        <f aca="false">Movilidad!FW46</f>
        <v>1.35747396896184E-012</v>
      </c>
      <c r="FI48" s="57" t="n">
        <f aca="false">Movilidad!FX46</f>
        <v>6.62817124117785E-013</v>
      </c>
      <c r="FJ48" s="57" t="n">
        <f aca="false">Movilidad!FY46</f>
        <v>0</v>
      </c>
    </row>
    <row r="49" customFormat="false" ht="32.75" hidden="false" customHeight="true" outlineLevel="0" collapsed="false">
      <c r="B49" s="157" t="s">
        <v>37</v>
      </c>
      <c r="C49" s="157" t="s">
        <v>343</v>
      </c>
      <c r="D49" s="157" t="s">
        <v>344</v>
      </c>
      <c r="E49" s="157" t="n">
        <v>1</v>
      </c>
      <c r="F49" s="157" t="s">
        <v>288</v>
      </c>
      <c r="G49" s="157" t="s">
        <v>336</v>
      </c>
      <c r="H49" s="157" t="s">
        <v>340</v>
      </c>
      <c r="I49" s="168" t="s">
        <v>345</v>
      </c>
      <c r="J49" s="157" t="n">
        <v>2000</v>
      </c>
      <c r="K49" s="157" t="s">
        <v>354</v>
      </c>
      <c r="L49" s="157" t="s">
        <v>355</v>
      </c>
      <c r="M49" s="157" t="s">
        <v>346</v>
      </c>
      <c r="N49" s="157" t="s">
        <v>370</v>
      </c>
      <c r="W49" s="54" t="n">
        <f aca="false">W45+1</f>
        <v>2009</v>
      </c>
      <c r="X49" s="55" t="n">
        <f aca="false">X45</f>
        <v>4</v>
      </c>
      <c r="Y49" s="49" t="n">
        <f aca="false">Y48</f>
        <v>12000</v>
      </c>
      <c r="Z49" s="50" t="n">
        <f aca="false">Z48</f>
        <v>35</v>
      </c>
      <c r="AA49" s="49" t="n">
        <f aca="false">AA48</f>
        <v>24000</v>
      </c>
      <c r="AB49" s="50" t="n">
        <f aca="false">AB48</f>
        <v>35</v>
      </c>
      <c r="AC49" s="49" t="n">
        <f aca="false">AC48</f>
        <v>36000</v>
      </c>
      <c r="AD49" s="50" t="n">
        <f aca="false">AD48</f>
        <v>35</v>
      </c>
      <c r="AE49" s="49" t="n">
        <f aca="false">AE48</f>
        <v>48000</v>
      </c>
      <c r="AF49" s="50" t="n">
        <f aca="false">AF48</f>
        <v>35</v>
      </c>
      <c r="AG49" s="49" t="n">
        <f aca="false">AG48</f>
        <v>72000</v>
      </c>
      <c r="AH49" s="50" t="n">
        <f aca="false">AH48</f>
        <v>35</v>
      </c>
      <c r="AI49" s="49" t="n">
        <f aca="false">AI48</f>
        <v>96000</v>
      </c>
      <c r="AJ49" s="50" t="n">
        <f aca="false">AJ48</f>
        <v>35</v>
      </c>
      <c r="AK49" s="49" t="n">
        <f aca="false">AK48</f>
        <v>120000</v>
      </c>
      <c r="AL49" s="50" t="n">
        <f aca="false">AL48</f>
        <v>35</v>
      </c>
      <c r="AM49" s="169" t="n">
        <f aca="false">AM48</f>
        <v>144000</v>
      </c>
      <c r="AN49" s="170" t="n">
        <f aca="false">AN48</f>
        <v>35</v>
      </c>
      <c r="BP49" s="54" t="n">
        <f aca="false">BP45+1</f>
        <v>2009</v>
      </c>
      <c r="BQ49" s="55" t="n">
        <f aca="false">BQ45</f>
        <v>4</v>
      </c>
      <c r="BR49" s="49" t="n">
        <f aca="false">BR48</f>
        <v>12000</v>
      </c>
      <c r="BS49" s="50" t="n">
        <f aca="false">BS48</f>
        <v>35</v>
      </c>
      <c r="BT49" s="49" t="n">
        <f aca="false">BT48</f>
        <v>24000</v>
      </c>
      <c r="BU49" s="50" t="n">
        <f aca="false">BU48</f>
        <v>35</v>
      </c>
      <c r="BV49" s="49" t="n">
        <f aca="false">BV48</f>
        <v>36000</v>
      </c>
      <c r="BW49" s="50" t="n">
        <f aca="false">BW48</f>
        <v>35</v>
      </c>
      <c r="BX49" s="49" t="n">
        <f aca="false">BX48</f>
        <v>48000</v>
      </c>
      <c r="BY49" s="50" t="n">
        <f aca="false">BY48</f>
        <v>35</v>
      </c>
      <c r="BZ49" s="49" t="n">
        <f aca="false">BZ48</f>
        <v>72000</v>
      </c>
      <c r="CA49" s="50" t="n">
        <f aca="false">CA48</f>
        <v>35</v>
      </c>
      <c r="CB49" s="49" t="n">
        <f aca="false">CB48</f>
        <v>96000</v>
      </c>
      <c r="CC49" s="50" t="n">
        <f aca="false">CC48</f>
        <v>35</v>
      </c>
      <c r="CD49" s="49" t="n">
        <f aca="false">CD48</f>
        <v>120000</v>
      </c>
      <c r="CE49" s="50" t="n">
        <f aca="false">CE48</f>
        <v>35</v>
      </c>
      <c r="CF49" s="169" t="n">
        <f aca="false">CF48</f>
        <v>144000</v>
      </c>
      <c r="CG49" s="170" t="n">
        <f aca="false">CG48</f>
        <v>35</v>
      </c>
      <c r="CI49" s="54" t="n">
        <f aca="false">CI45+1</f>
        <v>2021</v>
      </c>
      <c r="CJ49" s="55" t="n">
        <f aca="false">CJ45</f>
        <v>1</v>
      </c>
      <c r="CK49" s="49" t="n">
        <f aca="false">CK48</f>
        <v>107525.27</v>
      </c>
      <c r="CL49" s="50" t="n">
        <f aca="false">CL48</f>
        <v>384.02</v>
      </c>
      <c r="CM49" s="49" t="n">
        <f aca="false">CM48</f>
        <v>161287.9</v>
      </c>
      <c r="CN49" s="50" t="n">
        <f aca="false">CN48</f>
        <v>422.422</v>
      </c>
      <c r="CO49" s="49" t="n">
        <f aca="false">CO48</f>
        <v>215050.54</v>
      </c>
      <c r="CP49" s="50" t="n">
        <f aca="false">CP48</f>
        <v>464.6642</v>
      </c>
      <c r="CQ49" s="49" t="n">
        <f aca="false">CQ48</f>
        <v>322575.81</v>
      </c>
      <c r="CR49" s="50" t="n">
        <f aca="false">CR48</f>
        <v>511.13062</v>
      </c>
      <c r="CS49" s="49" t="n">
        <f aca="false">CS48</f>
        <v>430101.07</v>
      </c>
      <c r="CT49" s="50" t="n">
        <f aca="false">CT48</f>
        <v>562.243682</v>
      </c>
      <c r="CU49" s="49" t="n">
        <f aca="false">CU48</f>
        <v>537626.34</v>
      </c>
      <c r="CV49" s="50" t="n">
        <f aca="false">CV48</f>
        <v>618.4680502</v>
      </c>
      <c r="CW49" s="49" t="n">
        <f aca="false">CW48</f>
        <v>645151.61</v>
      </c>
      <c r="CX49" s="50" t="n">
        <f aca="false">CX48</f>
        <v>680.31485522</v>
      </c>
      <c r="CY49" s="169" t="n">
        <f aca="false">CY48</f>
        <v>896043.9</v>
      </c>
      <c r="CZ49" s="170" t="n">
        <f aca="false">CZ48</f>
        <v>748.346340742</v>
      </c>
      <c r="DA49" s="169" t="n">
        <f aca="false">DA48</f>
        <v>1052851.59</v>
      </c>
      <c r="DB49" s="170" t="n">
        <f aca="false">DB48</f>
        <v>823.180974816201</v>
      </c>
      <c r="DC49" s="169" t="n">
        <f aca="false">DC48</f>
        <v>1209659.27</v>
      </c>
      <c r="DD49" s="170" t="n">
        <f aca="false">DD48</f>
        <v>905.499072297821</v>
      </c>
      <c r="DE49" s="169" t="n">
        <f aca="false">DE48</f>
        <v>1344065.86</v>
      </c>
      <c r="DF49" s="170" t="n">
        <f aca="false">DF48</f>
        <v>996.04</v>
      </c>
      <c r="DG49" s="169"/>
      <c r="DH49" s="170"/>
      <c r="DI49" s="0" t="n">
        <f aca="false">DW49/12</f>
        <v>11104.4837967505</v>
      </c>
      <c r="DJ49" s="155"/>
      <c r="DK49" s="155"/>
      <c r="DM49" s="47" t="n">
        <f aca="false">DM45+1</f>
        <v>2009</v>
      </c>
      <c r="DN49" s="48" t="n">
        <f aca="false">DN45</f>
        <v>4</v>
      </c>
      <c r="DO49" s="49" t="n">
        <f aca="false">BR49*100/FI806</f>
        <v>22208.9675935011</v>
      </c>
      <c r="DP49" s="50" t="n">
        <f aca="false">BS49*100/FJ806</f>
        <v>136.729663453408</v>
      </c>
      <c r="DQ49" s="49" t="n">
        <f aca="false">BT49*100/FI806</f>
        <v>44417.9351870021</v>
      </c>
      <c r="DR49" s="50" t="n">
        <f aca="false">BU49*100/FJ806</f>
        <v>136.729663453408</v>
      </c>
      <c r="DS49" s="49" t="n">
        <f aca="false">BV49*100/FI806</f>
        <v>66626.9027805032</v>
      </c>
      <c r="DT49" s="50" t="n">
        <f aca="false">BW49*100/FJ806</f>
        <v>136.729663453408</v>
      </c>
      <c r="DU49" s="49" t="n">
        <f aca="false">BX49*100/FI806</f>
        <v>88835.8703740043</v>
      </c>
      <c r="DV49" s="50" t="n">
        <f aca="false">BY49*100/FJ806</f>
        <v>136.729663453408</v>
      </c>
      <c r="DW49" s="49" t="n">
        <f aca="false">BZ49*100/FI806</f>
        <v>133253.805561006</v>
      </c>
      <c r="DX49" s="50" t="n">
        <f aca="false">CA49*100/FJ806</f>
        <v>136.729663453408</v>
      </c>
      <c r="DY49" s="49" t="n">
        <f aca="false">CB49*100/FI806</f>
        <v>177671.740748009</v>
      </c>
      <c r="DZ49" s="50" t="n">
        <f aca="false">CC49*100/FJ806</f>
        <v>136.729663453408</v>
      </c>
      <c r="EA49" s="49" t="n">
        <f aca="false">CD49*100/FI806</f>
        <v>222089.675935011</v>
      </c>
      <c r="EB49" s="50" t="n">
        <f aca="false">CE49*100/FJ806</f>
        <v>136.729663453408</v>
      </c>
      <c r="EC49" s="78" t="n">
        <f aca="false">CF49*100/FI806</f>
        <v>266507.611122013</v>
      </c>
      <c r="ED49" s="79" t="n">
        <f aca="false">CG49*100/FJ806</f>
        <v>136.729663453408</v>
      </c>
      <c r="EE49" s="174"/>
      <c r="FG49" s="12" t="n">
        <f aca="false">Movilidad!FV47</f>
        <v>1946</v>
      </c>
      <c r="FH49" s="12" t="n">
        <f aca="false">Movilidad!FW47</f>
        <v>1.39102313888895E-012</v>
      </c>
      <c r="FI49" s="12" t="n">
        <f aca="false">Movilidad!FX47</f>
        <v>6.79198259105318E-013</v>
      </c>
      <c r="FJ49" s="12" t="n">
        <f aca="false">Movilidad!FY47</f>
        <v>0</v>
      </c>
    </row>
    <row r="50" customFormat="false" ht="32.75" hidden="false" customHeight="true" outlineLevel="0" collapsed="false">
      <c r="B50" s="157" t="s">
        <v>261</v>
      </c>
      <c r="C50" s="157" t="s">
        <v>348</v>
      </c>
      <c r="D50" s="157" t="s">
        <v>344</v>
      </c>
      <c r="E50" s="157" t="n">
        <v>2</v>
      </c>
      <c r="F50" s="157" t="s">
        <v>288</v>
      </c>
      <c r="G50" s="157" t="s">
        <v>336</v>
      </c>
      <c r="H50" s="157" t="s">
        <v>340</v>
      </c>
      <c r="I50" s="168" t="s">
        <v>345</v>
      </c>
      <c r="J50" s="157" t="n">
        <v>2350</v>
      </c>
      <c r="K50" s="157" t="s">
        <v>354</v>
      </c>
      <c r="L50" s="157" t="s">
        <v>355</v>
      </c>
      <c r="M50" s="157" t="s">
        <v>346</v>
      </c>
      <c r="N50" s="157" t="s">
        <v>371</v>
      </c>
      <c r="CR50" s="189" t="s">
        <v>372</v>
      </c>
      <c r="DJ50" s="155"/>
      <c r="DK50" s="155"/>
      <c r="FG50" s="35" t="n">
        <f aca="false">Movilidad!FV48</f>
        <v>1946</v>
      </c>
      <c r="FH50" s="35" t="n">
        <f aca="false">Movilidad!FW48</f>
        <v>1.39698743576488E-012</v>
      </c>
      <c r="FI50" s="35" t="n">
        <f aca="false">Movilidad!FX48</f>
        <v>6.82110460880879E-013</v>
      </c>
      <c r="FJ50" s="35" t="n">
        <f aca="false">Movilidad!FY48</f>
        <v>0</v>
      </c>
    </row>
    <row r="51" customFormat="false" ht="32.75" hidden="false" customHeight="true" outlineLevel="0" collapsed="false">
      <c r="B51" s="157" t="s">
        <v>262</v>
      </c>
      <c r="C51" s="157" t="s">
        <v>350</v>
      </c>
      <c r="D51" s="157" t="s">
        <v>344</v>
      </c>
      <c r="E51" s="157" t="n">
        <v>3</v>
      </c>
      <c r="F51" s="157" t="s">
        <v>288</v>
      </c>
      <c r="G51" s="157" t="s">
        <v>336</v>
      </c>
      <c r="H51" s="157" t="s">
        <v>340</v>
      </c>
      <c r="I51" s="168" t="s">
        <v>345</v>
      </c>
      <c r="J51" s="157" t="n">
        <v>2700</v>
      </c>
      <c r="K51" s="157" t="s">
        <v>354</v>
      </c>
      <c r="L51" s="157" t="s">
        <v>355</v>
      </c>
      <c r="M51" s="157" t="s">
        <v>346</v>
      </c>
      <c r="N51" s="157" t="s">
        <v>373</v>
      </c>
      <c r="CR51" s="0" t="s">
        <v>374</v>
      </c>
      <c r="DJ51" s="155"/>
      <c r="DK51" s="155"/>
      <c r="FG51" s="57" t="n">
        <f aca="false">Movilidad!FV49</f>
        <v>1946</v>
      </c>
      <c r="FH51" s="57" t="n">
        <f aca="false">Movilidad!FW49</f>
        <v>1.42084462326861E-012</v>
      </c>
      <c r="FI51" s="57" t="n">
        <f aca="false">Movilidad!FX49</f>
        <v>6.93759267983129E-013</v>
      </c>
      <c r="FJ51" s="57" t="n">
        <f aca="false">Movilidad!FY49</f>
        <v>0</v>
      </c>
    </row>
    <row r="52" customFormat="false" ht="15.25" hidden="false" customHeight="false" outlineLevel="0" collapsed="false">
      <c r="DJ52" s="155"/>
      <c r="DK52" s="155"/>
      <c r="FG52" s="12" t="n">
        <f aca="false">Movilidad!FV50</f>
        <v>1947</v>
      </c>
      <c r="FH52" s="12" t="n">
        <f aca="false">Movilidad!FW50</f>
        <v>1.40861781467295E-012</v>
      </c>
      <c r="FI52" s="12" t="n">
        <f aca="false">Movilidad!FX50</f>
        <v>6.87789254343227E-013</v>
      </c>
      <c r="FJ52" s="12" t="n">
        <f aca="false">Movilidad!FY50</f>
        <v>0</v>
      </c>
    </row>
    <row r="53" customFormat="false" ht="12.75" hidden="false" customHeight="true" outlineLevel="0" collapsed="false">
      <c r="B53" s="180" t="s">
        <v>375</v>
      </c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W53" s="180"/>
      <c r="X53" s="180"/>
      <c r="Y53" s="180"/>
      <c r="Z53" s="180"/>
      <c r="DJ53" s="155"/>
      <c r="DK53" s="155"/>
      <c r="FG53" s="35" t="n">
        <f aca="false">Movilidad!FV51</f>
        <v>1947</v>
      </c>
      <c r="FH53" s="35" t="n">
        <f aca="false">Movilidad!FW51</f>
        <v>1.41816068967444E-012</v>
      </c>
      <c r="FI53" s="35" t="n">
        <f aca="false">Movilidad!FX51</f>
        <v>6.92448777184125E-013</v>
      </c>
      <c r="FJ53" s="35" t="n">
        <f aca="false">Movilidad!FY51</f>
        <v>0</v>
      </c>
    </row>
    <row r="54" customFormat="false" ht="15.25" hidden="false" customHeight="false" outlineLevel="0" collapsed="false"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W54" s="181"/>
      <c r="X54" s="181"/>
      <c r="Y54" s="181"/>
      <c r="Z54" s="181"/>
      <c r="DJ54" s="155"/>
      <c r="DK54" s="155"/>
      <c r="FG54" s="57" t="n">
        <f aca="false">Movilidad!FV52</f>
        <v>1947</v>
      </c>
      <c r="FH54" s="57" t="n">
        <f aca="false">Movilidad!FW52</f>
        <v>1.50479210179733E-012</v>
      </c>
      <c r="FI54" s="57" t="n">
        <f aca="false">Movilidad!FX52</f>
        <v>7.34748507974153E-013</v>
      </c>
      <c r="FJ54" s="57" t="n">
        <f aca="false">Movilidad!FY52</f>
        <v>0</v>
      </c>
    </row>
    <row r="55" customFormat="false" ht="15.25" hidden="false" customHeight="false" outlineLevel="0" collapsed="false"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W55" s="190"/>
      <c r="X55" s="190"/>
      <c r="Y55" s="190"/>
      <c r="Z55" s="190"/>
      <c r="DJ55" s="155"/>
      <c r="DK55" s="155"/>
      <c r="FG55" s="12" t="n">
        <f aca="false">Movilidad!FV53</f>
        <v>1947</v>
      </c>
      <c r="FH55" s="12" t="n">
        <f aca="false">Movilidad!FW53</f>
        <v>1.50568674632872E-012</v>
      </c>
      <c r="FI55" s="12" t="n">
        <f aca="false">Movilidad!FX53</f>
        <v>7.35185338240488E-013</v>
      </c>
      <c r="FJ55" s="12" t="n">
        <f aca="false">Movilidad!FY53</f>
        <v>0</v>
      </c>
    </row>
    <row r="56" customFormat="false" ht="22.25" hidden="false" customHeight="true" outlineLevel="0" collapsed="false">
      <c r="B56" s="152" t="s">
        <v>232</v>
      </c>
      <c r="C56" s="152" t="s">
        <v>233</v>
      </c>
      <c r="D56" s="152" t="s">
        <v>234</v>
      </c>
      <c r="E56" s="153" t="s">
        <v>295</v>
      </c>
      <c r="F56" s="153" t="s">
        <v>235</v>
      </c>
      <c r="G56" s="153" t="s">
        <v>236</v>
      </c>
      <c r="H56" s="153" t="s">
        <v>296</v>
      </c>
      <c r="I56" s="153" t="s">
        <v>237</v>
      </c>
      <c r="J56" s="153"/>
      <c r="K56" s="153" t="s">
        <v>238</v>
      </c>
      <c r="L56" s="153" t="s">
        <v>239</v>
      </c>
      <c r="M56" s="153" t="s">
        <v>353</v>
      </c>
      <c r="N56" s="153"/>
      <c r="DJ56" s="155"/>
      <c r="DK56" s="155"/>
      <c r="FG56" s="35" t="n">
        <f aca="false">Movilidad!FV54</f>
        <v>1947</v>
      </c>
      <c r="FH56" s="35" t="n">
        <f aca="false">Movilidad!FW54</f>
        <v>1.5073269279696E-012</v>
      </c>
      <c r="FI56" s="35" t="n">
        <f aca="false">Movilidad!FX54</f>
        <v>7.35986193728767E-013</v>
      </c>
      <c r="FJ56" s="35" t="n">
        <f aca="false">Movilidad!FY54</f>
        <v>0</v>
      </c>
    </row>
    <row r="57" customFormat="false" ht="56.25" hidden="false" customHeight="true" outlineLevel="0" collapsed="false">
      <c r="B57" s="152"/>
      <c r="C57" s="152"/>
      <c r="D57" s="152"/>
      <c r="E57" s="153"/>
      <c r="F57" s="153"/>
      <c r="G57" s="153"/>
      <c r="H57" s="153"/>
      <c r="I57" s="183" t="s">
        <v>299</v>
      </c>
      <c r="J57" s="184" t="s">
        <v>300</v>
      </c>
      <c r="K57" s="153"/>
      <c r="L57" s="153"/>
      <c r="M57" s="183" t="s">
        <v>301</v>
      </c>
      <c r="N57" s="184" t="s">
        <v>300</v>
      </c>
      <c r="DJ57" s="155"/>
      <c r="DK57" s="155"/>
      <c r="FG57" s="57" t="n">
        <f aca="false">Movilidad!FV55</f>
        <v>1947</v>
      </c>
      <c r="FH57" s="57" t="n">
        <f aca="false">Movilidad!FW55</f>
        <v>1.57770563110558E-012</v>
      </c>
      <c r="FI57" s="57" t="n">
        <f aca="false">Movilidad!FX55</f>
        <v>7.7035017468039E-013</v>
      </c>
      <c r="FJ57" s="57" t="n">
        <f aca="false">Movilidad!FY55</f>
        <v>0</v>
      </c>
    </row>
    <row r="58" customFormat="false" ht="22.25" hidden="false" customHeight="true" outlineLevel="0" collapsed="false">
      <c r="B58" s="157" t="s">
        <v>29</v>
      </c>
      <c r="C58" s="157" t="s">
        <v>290</v>
      </c>
      <c r="D58" s="157" t="s">
        <v>304</v>
      </c>
      <c r="E58" s="157" t="s">
        <v>305</v>
      </c>
      <c r="F58" s="157" t="s">
        <v>265</v>
      </c>
      <c r="G58" s="157" t="s">
        <v>306</v>
      </c>
      <c r="H58" s="157" t="s">
        <v>319</v>
      </c>
      <c r="I58" s="185" t="s">
        <v>308</v>
      </c>
      <c r="J58" s="185"/>
      <c r="K58" s="157" t="s">
        <v>354</v>
      </c>
      <c r="L58" s="157" t="s">
        <v>355</v>
      </c>
      <c r="M58" s="168" t="s">
        <v>356</v>
      </c>
      <c r="N58" s="157" t="s">
        <v>356</v>
      </c>
      <c r="DJ58" s="155"/>
      <c r="DK58" s="155"/>
      <c r="FG58" s="12" t="n">
        <f aca="false">Movilidad!FV56</f>
        <v>1947</v>
      </c>
      <c r="FH58" s="12" t="n">
        <f aca="false">Movilidad!FW56</f>
        <v>1.56040917016539E-012</v>
      </c>
      <c r="FI58" s="12" t="n">
        <f aca="false">Movilidad!FX56</f>
        <v>7.61904789531267E-013</v>
      </c>
      <c r="FJ58" s="12" t="n">
        <f aca="false">Movilidad!FY56</f>
        <v>0</v>
      </c>
    </row>
    <row r="59" customFormat="false" ht="22.25" hidden="false" customHeight="true" outlineLevel="0" collapsed="false">
      <c r="B59" s="157" t="s">
        <v>30</v>
      </c>
      <c r="C59" s="157" t="s">
        <v>291</v>
      </c>
      <c r="D59" s="157" t="s">
        <v>304</v>
      </c>
      <c r="E59" s="157" t="s">
        <v>305</v>
      </c>
      <c r="F59" s="157" t="s">
        <v>270</v>
      </c>
      <c r="G59" s="157" t="s">
        <v>314</v>
      </c>
      <c r="H59" s="157" t="s">
        <v>319</v>
      </c>
      <c r="I59" s="185" t="n">
        <v>75</v>
      </c>
      <c r="J59" s="185"/>
      <c r="K59" s="157" t="s">
        <v>354</v>
      </c>
      <c r="L59" s="157" t="s">
        <v>355</v>
      </c>
      <c r="M59" s="168" t="s">
        <v>357</v>
      </c>
      <c r="N59" s="157" t="s">
        <v>357</v>
      </c>
      <c r="O59" s="181"/>
      <c r="P59" s="120" t="s">
        <v>316</v>
      </c>
      <c r="Q59" s="181"/>
      <c r="R59" s="181"/>
      <c r="S59" s="181"/>
      <c r="T59" s="181"/>
      <c r="U59" s="181"/>
      <c r="V59" s="181"/>
      <c r="DJ59" s="155"/>
      <c r="DK59" s="155"/>
      <c r="FG59" s="35" t="n">
        <f aca="false">Movilidad!FV57</f>
        <v>1947</v>
      </c>
      <c r="FH59" s="35" t="n">
        <f aca="false">Movilidad!FW57</f>
        <v>1.57472348266762E-012</v>
      </c>
      <c r="FI59" s="35" t="n">
        <f aca="false">Movilidad!FX57</f>
        <v>7.68894073792612E-013</v>
      </c>
      <c r="FJ59" s="35" t="n">
        <f aca="false">Movilidad!FY57</f>
        <v>0</v>
      </c>
    </row>
    <row r="60" customFormat="false" ht="22.25" hidden="false" customHeight="true" outlineLevel="0" collapsed="false">
      <c r="B60" s="157" t="s">
        <v>31</v>
      </c>
      <c r="C60" s="157" t="s">
        <v>292</v>
      </c>
      <c r="D60" s="157" t="s">
        <v>304</v>
      </c>
      <c r="E60" s="157" t="s">
        <v>305</v>
      </c>
      <c r="F60" s="157" t="s">
        <v>273</v>
      </c>
      <c r="G60" s="157" t="s">
        <v>318</v>
      </c>
      <c r="H60" s="157" t="s">
        <v>313</v>
      </c>
      <c r="I60" s="168" t="n">
        <v>128</v>
      </c>
      <c r="J60" s="157" t="n">
        <v>118</v>
      </c>
      <c r="K60" s="157" t="s">
        <v>354</v>
      </c>
      <c r="L60" s="157" t="s">
        <v>355</v>
      </c>
      <c r="M60" s="168" t="s">
        <v>358</v>
      </c>
      <c r="N60" s="157" t="s">
        <v>359</v>
      </c>
      <c r="O60" s="180"/>
      <c r="P60" s="186" t="n">
        <f aca="false">(I60+J60)/2</f>
        <v>123</v>
      </c>
      <c r="Q60" s="180"/>
      <c r="R60" s="180"/>
      <c r="S60" s="180"/>
      <c r="T60" s="180"/>
      <c r="U60" s="180"/>
      <c r="V60" s="180"/>
      <c r="DJ60" s="155"/>
      <c r="DK60" s="155"/>
      <c r="FG60" s="57" t="n">
        <f aca="false">Movilidad!FV58</f>
        <v>1947</v>
      </c>
      <c r="FH60" s="57" t="n">
        <f aca="false">Movilidad!FW58</f>
        <v>1.5766618791523E-012</v>
      </c>
      <c r="FI60" s="57" t="n">
        <f aca="false">Movilidad!FX58</f>
        <v>7.69840539369671E-013</v>
      </c>
      <c r="FJ60" s="57" t="n">
        <f aca="false">Movilidad!FY58</f>
        <v>0</v>
      </c>
    </row>
    <row r="61" customFormat="false" ht="22.25" hidden="false" customHeight="true" outlineLevel="0" collapsed="false">
      <c r="B61" s="157" t="s">
        <v>32</v>
      </c>
      <c r="C61" s="157" t="s">
        <v>294</v>
      </c>
      <c r="D61" s="157" t="s">
        <v>304</v>
      </c>
      <c r="E61" s="157" t="s">
        <v>305</v>
      </c>
      <c r="F61" s="157" t="s">
        <v>277</v>
      </c>
      <c r="G61" s="157" t="s">
        <v>323</v>
      </c>
      <c r="H61" s="157" t="s">
        <v>313</v>
      </c>
      <c r="I61" s="168" t="n">
        <v>210</v>
      </c>
      <c r="J61" s="157" t="n">
        <v>194</v>
      </c>
      <c r="K61" s="157" t="s">
        <v>354</v>
      </c>
      <c r="L61" s="157" t="s">
        <v>355</v>
      </c>
      <c r="M61" s="168" t="s">
        <v>360</v>
      </c>
      <c r="N61" s="157" t="s">
        <v>361</v>
      </c>
      <c r="O61" s="181"/>
      <c r="P61" s="186" t="n">
        <f aca="false">(I61+J61)/2</f>
        <v>202</v>
      </c>
      <c r="Q61" s="181"/>
      <c r="R61" s="181"/>
      <c r="S61" s="181"/>
      <c r="T61" s="181"/>
      <c r="U61" s="181"/>
      <c r="V61" s="181"/>
      <c r="DJ61" s="155"/>
      <c r="DK61" s="155"/>
      <c r="FG61" s="12" t="n">
        <f aca="false">Movilidad!FV59</f>
        <v>1947</v>
      </c>
      <c r="FH61" s="12" t="n">
        <f aca="false">Movilidad!FW59</f>
        <v>1.5680136486822E-012</v>
      </c>
      <c r="FI61" s="12" t="n">
        <f aca="false">Movilidad!FX59</f>
        <v>7.65617846795107E-013</v>
      </c>
      <c r="FJ61" s="12" t="n">
        <f aca="false">Movilidad!FY59</f>
        <v>0</v>
      </c>
    </row>
    <row r="62" customFormat="false" ht="22.25" hidden="false" customHeight="true" outlineLevel="0" collapsed="false">
      <c r="B62" s="157" t="s">
        <v>33</v>
      </c>
      <c r="C62" s="157" t="s">
        <v>298</v>
      </c>
      <c r="D62" s="157" t="s">
        <v>304</v>
      </c>
      <c r="E62" s="157" t="s">
        <v>305</v>
      </c>
      <c r="F62" s="157" t="s">
        <v>284</v>
      </c>
      <c r="G62" s="157" t="s">
        <v>327</v>
      </c>
      <c r="H62" s="157" t="s">
        <v>340</v>
      </c>
      <c r="I62" s="168" t="n">
        <v>400</v>
      </c>
      <c r="J62" s="157" t="n">
        <v>310</v>
      </c>
      <c r="K62" s="157" t="s">
        <v>354</v>
      </c>
      <c r="L62" s="157" t="s">
        <v>355</v>
      </c>
      <c r="M62" s="168" t="s">
        <v>362</v>
      </c>
      <c r="N62" s="157" t="s">
        <v>363</v>
      </c>
      <c r="O62" s="190"/>
      <c r="P62" s="186" t="n">
        <f aca="false">(I62+J62)/2</f>
        <v>355</v>
      </c>
      <c r="Q62" s="190"/>
      <c r="R62" s="190"/>
      <c r="S62" s="190"/>
      <c r="T62" s="190"/>
      <c r="U62" s="190"/>
      <c r="V62" s="190"/>
      <c r="DJ62" s="155"/>
      <c r="DK62" s="155"/>
      <c r="FG62" s="35" t="n">
        <f aca="false">Movilidad!FV60</f>
        <v>1947</v>
      </c>
      <c r="FH62" s="35" t="n">
        <f aca="false">Movilidad!FW60</f>
        <v>1.58262617602823E-012</v>
      </c>
      <c r="FI62" s="35" t="n">
        <f aca="false">Movilidad!FX60</f>
        <v>7.72752741145232E-013</v>
      </c>
      <c r="FJ62" s="35" t="n">
        <f aca="false">Movilidad!FY60</f>
        <v>0</v>
      </c>
    </row>
    <row r="63" customFormat="false" ht="22.25" hidden="false" customHeight="true" outlineLevel="0" collapsed="false">
      <c r="B63" s="157" t="s">
        <v>34</v>
      </c>
      <c r="C63" s="157" t="s">
        <v>302</v>
      </c>
      <c r="D63" s="157" t="s">
        <v>304</v>
      </c>
      <c r="E63" s="157" t="s">
        <v>305</v>
      </c>
      <c r="F63" s="157" t="s">
        <v>286</v>
      </c>
      <c r="G63" s="157" t="s">
        <v>333</v>
      </c>
      <c r="H63" s="157" t="s">
        <v>340</v>
      </c>
      <c r="I63" s="168" t="n">
        <v>550</v>
      </c>
      <c r="J63" s="157" t="n">
        <v>405</v>
      </c>
      <c r="K63" s="157" t="s">
        <v>354</v>
      </c>
      <c r="L63" s="157" t="s">
        <v>355</v>
      </c>
      <c r="M63" s="157" t="s">
        <v>364</v>
      </c>
      <c r="N63" s="157" t="s">
        <v>365</v>
      </c>
      <c r="P63" s="186" t="n">
        <f aca="false">(I63+J63)/2</f>
        <v>477.5</v>
      </c>
      <c r="DJ63" s="155"/>
      <c r="DK63" s="155"/>
      <c r="FG63" s="57" t="n">
        <f aca="false">Movilidad!FV61</f>
        <v>1947</v>
      </c>
      <c r="FH63" s="57" t="n">
        <f aca="false">Movilidad!FW61</f>
        <v>1.63272626978605E-012</v>
      </c>
      <c r="FI63" s="57" t="n">
        <f aca="false">Movilidad!FX61</f>
        <v>7.97215236059949E-013</v>
      </c>
      <c r="FJ63" s="57" t="n">
        <f aca="false">Movilidad!FY61</f>
        <v>0</v>
      </c>
    </row>
    <row r="64" customFormat="false" ht="22.25" hidden="false" customHeight="true" outlineLevel="0" collapsed="false">
      <c r="B64" s="157" t="s">
        <v>35</v>
      </c>
      <c r="C64" s="157" t="s">
        <v>312</v>
      </c>
      <c r="D64" s="157" t="s">
        <v>304</v>
      </c>
      <c r="E64" s="157" t="s">
        <v>305</v>
      </c>
      <c r="F64" s="157" t="s">
        <v>288</v>
      </c>
      <c r="G64" s="157" t="s">
        <v>336</v>
      </c>
      <c r="H64" s="157" t="s">
        <v>376</v>
      </c>
      <c r="I64" s="168" t="n">
        <v>700</v>
      </c>
      <c r="J64" s="157" t="n">
        <v>505</v>
      </c>
      <c r="K64" s="157" t="s">
        <v>354</v>
      </c>
      <c r="L64" s="157" t="s">
        <v>355</v>
      </c>
      <c r="M64" s="157" t="s">
        <v>366</v>
      </c>
      <c r="N64" s="157" t="s">
        <v>367</v>
      </c>
      <c r="O64" s="191"/>
      <c r="P64" s="186" t="n">
        <f aca="false">(I64+J64)/2</f>
        <v>602.5</v>
      </c>
      <c r="Q64" s="191"/>
      <c r="R64" s="191"/>
      <c r="S64" s="191"/>
      <c r="T64" s="191"/>
      <c r="U64" s="191"/>
      <c r="V64" s="191"/>
      <c r="DJ64" s="155"/>
      <c r="DK64" s="155"/>
      <c r="FG64" s="12" t="n">
        <f aca="false">Movilidad!FV62</f>
        <v>1948</v>
      </c>
      <c r="FH64" s="12" t="n">
        <f aca="false">Movilidad!FW62</f>
        <v>1.60648336353195E-012</v>
      </c>
      <c r="FI64" s="12" t="n">
        <f aca="false">Movilidad!FX62</f>
        <v>7.84401548247476E-013</v>
      </c>
      <c r="FJ64" s="12" t="n">
        <f aca="false">Movilidad!FY62</f>
        <v>0</v>
      </c>
    </row>
    <row r="65" customFormat="false" ht="22.25" hidden="false" customHeight="true" outlineLevel="0" collapsed="false">
      <c r="B65" s="157" t="s">
        <v>36</v>
      </c>
      <c r="C65" s="157" t="s">
        <v>317</v>
      </c>
      <c r="D65" s="157" t="s">
        <v>304</v>
      </c>
      <c r="E65" s="157" t="s">
        <v>305</v>
      </c>
      <c r="F65" s="157" t="s">
        <v>288</v>
      </c>
      <c r="G65" s="157" t="s">
        <v>336</v>
      </c>
      <c r="H65" s="157" t="s">
        <v>291</v>
      </c>
      <c r="I65" s="168" t="n">
        <v>1600</v>
      </c>
      <c r="J65" s="157" t="n">
        <v>1240</v>
      </c>
      <c r="K65" s="157" t="s">
        <v>354</v>
      </c>
      <c r="L65" s="157" t="s">
        <v>355</v>
      </c>
      <c r="M65" s="157" t="s">
        <v>368</v>
      </c>
      <c r="N65" s="157" t="s">
        <v>369</v>
      </c>
      <c r="P65" s="186" t="n">
        <f aca="false">(I65+J65)/2</f>
        <v>1420</v>
      </c>
      <c r="DJ65" s="155"/>
      <c r="DK65" s="155"/>
      <c r="FG65" s="35" t="n">
        <f aca="false">Movilidad!FV63</f>
        <v>1948</v>
      </c>
      <c r="FH65" s="35" t="n">
        <f aca="false">Movilidad!FW63</f>
        <v>1.60186103345311E-012</v>
      </c>
      <c r="FI65" s="35" t="n">
        <f aca="false">Movilidad!FX63</f>
        <v>7.82144591871419E-013</v>
      </c>
      <c r="FJ65" s="35" t="n">
        <f aca="false">Movilidad!FY63</f>
        <v>0</v>
      </c>
    </row>
    <row r="66" customFormat="false" ht="32.75" hidden="false" customHeight="true" outlineLevel="0" collapsed="false">
      <c r="B66" s="157" t="s">
        <v>37</v>
      </c>
      <c r="C66" s="157" t="s">
        <v>322</v>
      </c>
      <c r="D66" s="157" t="s">
        <v>344</v>
      </c>
      <c r="E66" s="157" t="n">
        <v>1</v>
      </c>
      <c r="F66" s="157" t="s">
        <v>288</v>
      </c>
      <c r="G66" s="157" t="s">
        <v>336</v>
      </c>
      <c r="H66" s="157" t="s">
        <v>291</v>
      </c>
      <c r="I66" s="168" t="s">
        <v>345</v>
      </c>
      <c r="J66" s="157" t="n">
        <v>2000</v>
      </c>
      <c r="K66" s="157" t="s">
        <v>354</v>
      </c>
      <c r="L66" s="157" t="s">
        <v>355</v>
      </c>
      <c r="M66" s="157" t="s">
        <v>346</v>
      </c>
      <c r="N66" s="157" t="s">
        <v>370</v>
      </c>
      <c r="DJ66" s="155"/>
      <c r="DK66" s="155"/>
      <c r="FG66" s="57" t="n">
        <f aca="false">Movilidad!FV64</f>
        <v>1948</v>
      </c>
      <c r="FH66" s="57" t="n">
        <f aca="false">Movilidad!FW64</f>
        <v>1.63078787330137E-012</v>
      </c>
      <c r="FI66" s="57" t="n">
        <f aca="false">Movilidad!FX64</f>
        <v>7.9626877048289E-013</v>
      </c>
      <c r="FJ66" s="57" t="n">
        <f aca="false">Movilidad!FY64</f>
        <v>0</v>
      </c>
    </row>
    <row r="67" customFormat="false" ht="32.75" hidden="false" customHeight="true" outlineLevel="0" collapsed="false">
      <c r="B67" s="157" t="s">
        <v>261</v>
      </c>
      <c r="C67" s="157" t="s">
        <v>326</v>
      </c>
      <c r="D67" s="157" t="s">
        <v>344</v>
      </c>
      <c r="E67" s="157" t="n">
        <v>2</v>
      </c>
      <c r="F67" s="157" t="s">
        <v>288</v>
      </c>
      <c r="G67" s="157" t="s">
        <v>336</v>
      </c>
      <c r="H67" s="157" t="s">
        <v>291</v>
      </c>
      <c r="I67" s="168" t="s">
        <v>345</v>
      </c>
      <c r="J67" s="157" t="n">
        <v>2350</v>
      </c>
      <c r="K67" s="157" t="s">
        <v>354</v>
      </c>
      <c r="L67" s="157" t="s">
        <v>355</v>
      </c>
      <c r="M67" s="157" t="s">
        <v>346</v>
      </c>
      <c r="N67" s="157" t="s">
        <v>371</v>
      </c>
      <c r="O67" s="192"/>
      <c r="P67" s="192"/>
      <c r="Q67" s="192"/>
      <c r="R67" s="192"/>
      <c r="S67" s="192"/>
      <c r="T67" s="192"/>
      <c r="U67" s="192"/>
      <c r="V67" s="192"/>
      <c r="DJ67" s="155"/>
      <c r="DK67" s="155"/>
      <c r="FG67" s="12" t="n">
        <f aca="false">Movilidad!FV65</f>
        <v>1948</v>
      </c>
      <c r="FH67" s="12" t="n">
        <f aca="false">Movilidad!FW65</f>
        <v>1.64033074830286E-012</v>
      </c>
      <c r="FI67" s="12" t="n">
        <f aca="false">Movilidad!FX65</f>
        <v>8.00928293323789E-013</v>
      </c>
      <c r="FJ67" s="12" t="n">
        <f aca="false">Movilidad!FY65</f>
        <v>0</v>
      </c>
    </row>
    <row r="68" customFormat="false" ht="32.75" hidden="false" customHeight="true" outlineLevel="0" collapsed="false">
      <c r="B68" s="157" t="s">
        <v>262</v>
      </c>
      <c r="C68" s="157" t="s">
        <v>331</v>
      </c>
      <c r="D68" s="157" t="s">
        <v>344</v>
      </c>
      <c r="E68" s="157" t="n">
        <v>3</v>
      </c>
      <c r="F68" s="157" t="s">
        <v>288</v>
      </c>
      <c r="G68" s="157" t="s">
        <v>336</v>
      </c>
      <c r="H68" s="157" t="s">
        <v>291</v>
      </c>
      <c r="I68" s="168" t="s">
        <v>345</v>
      </c>
      <c r="J68" s="157" t="n">
        <v>2700</v>
      </c>
      <c r="K68" s="157" t="s">
        <v>354</v>
      </c>
      <c r="L68" s="157" t="s">
        <v>355</v>
      </c>
      <c r="M68" s="157" t="s">
        <v>346</v>
      </c>
      <c r="N68" s="157" t="s">
        <v>373</v>
      </c>
      <c r="O68" s="192"/>
      <c r="P68" s="192"/>
      <c r="Q68" s="192"/>
      <c r="R68" s="192"/>
      <c r="S68" s="192"/>
      <c r="T68" s="192"/>
      <c r="U68" s="192"/>
      <c r="V68" s="192"/>
      <c r="DJ68" s="155"/>
      <c r="DK68" s="155"/>
      <c r="FG68" s="35" t="n">
        <f aca="false">Movilidad!FV66</f>
        <v>1948</v>
      </c>
      <c r="FH68" s="35" t="n">
        <f aca="false">Movilidad!FW66</f>
        <v>1.68088796705919E-012</v>
      </c>
      <c r="FI68" s="35" t="n">
        <f aca="false">Movilidad!FX66</f>
        <v>8.20731265397607E-013</v>
      </c>
      <c r="FJ68" s="35" t="n">
        <f aca="false">Movilidad!FY66</f>
        <v>0</v>
      </c>
    </row>
    <row r="69" customFormat="false" ht="15.25" hidden="false" customHeight="false" outlineLevel="0" collapsed="false"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92"/>
      <c r="P69" s="192"/>
      <c r="Q69" s="192"/>
      <c r="R69" s="192"/>
      <c r="S69" s="192"/>
      <c r="T69" s="192"/>
      <c r="U69" s="192"/>
      <c r="V69" s="192"/>
      <c r="DJ69" s="155"/>
      <c r="DK69" s="155"/>
      <c r="FG69" s="57" t="n">
        <f aca="false">Movilidad!FV67</f>
        <v>1948</v>
      </c>
      <c r="FH69" s="57" t="n">
        <f aca="false">Movilidad!FW67</f>
        <v>1.72890055691043E-012</v>
      </c>
      <c r="FI69" s="57" t="n">
        <f aca="false">Movilidad!FX67</f>
        <v>8.44174489690876E-013</v>
      </c>
      <c r="FJ69" s="57" t="n">
        <f aca="false">Movilidad!FY67</f>
        <v>0</v>
      </c>
    </row>
    <row r="70" customFormat="false" ht="12.75" hidden="false" customHeight="true" outlineLevel="0" collapsed="false">
      <c r="B70" s="180" t="s">
        <v>377</v>
      </c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DJ70" s="155"/>
      <c r="DK70" s="155"/>
      <c r="FG70" s="12" t="n">
        <f aca="false">Movilidad!FV68</f>
        <v>1948</v>
      </c>
      <c r="FH70" s="12" t="n">
        <f aca="false">Movilidad!FW68</f>
        <v>1.72502376394108E-012</v>
      </c>
      <c r="FI70" s="12" t="n">
        <f aca="false">Movilidad!FX68</f>
        <v>8.42281558536763E-013</v>
      </c>
      <c r="FJ70" s="12" t="n">
        <f aca="false">Movilidad!FY68</f>
        <v>0</v>
      </c>
    </row>
    <row r="71" customFormat="false" ht="15.25" hidden="false" customHeight="false" outlineLevel="0" collapsed="false"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DJ71" s="155"/>
      <c r="DK71" s="155"/>
      <c r="FG71" s="35" t="n">
        <f aca="false">Movilidad!FV69</f>
        <v>1948</v>
      </c>
      <c r="FH71" s="35" t="n">
        <f aca="false">Movilidad!FW69</f>
        <v>1.76051133035286E-012</v>
      </c>
      <c r="FI71" s="35" t="n">
        <f aca="false">Movilidad!FX69</f>
        <v>8.5960915910135E-013</v>
      </c>
      <c r="FJ71" s="35" t="n">
        <f aca="false">Movilidad!FY69</f>
        <v>0</v>
      </c>
    </row>
    <row r="72" customFormat="false" ht="15.25" hidden="false" customHeight="false" outlineLevel="0" collapsed="false"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DJ72" s="155"/>
      <c r="DK72" s="155"/>
      <c r="FG72" s="57" t="n">
        <f aca="false">Movilidad!FV70</f>
        <v>1948</v>
      </c>
      <c r="FH72" s="57" t="n">
        <f aca="false">Movilidad!FW70</f>
        <v>1.83267932255163E-012</v>
      </c>
      <c r="FI72" s="57" t="n">
        <f aca="false">Movilidad!FX70</f>
        <v>8.94846800585647E-013</v>
      </c>
      <c r="FJ72" s="57" t="n">
        <f aca="false">Movilidad!FY70</f>
        <v>0</v>
      </c>
    </row>
    <row r="73" customFormat="false" ht="32.75" hidden="false" customHeight="true" outlineLevel="0" collapsed="false">
      <c r="B73" s="152" t="s">
        <v>232</v>
      </c>
      <c r="C73" s="152" t="s">
        <v>233</v>
      </c>
      <c r="D73" s="152" t="s">
        <v>234</v>
      </c>
      <c r="E73" s="153" t="s">
        <v>295</v>
      </c>
      <c r="F73" s="153" t="s">
        <v>235</v>
      </c>
      <c r="G73" s="153" t="s">
        <v>236</v>
      </c>
      <c r="H73" s="153" t="s">
        <v>296</v>
      </c>
      <c r="I73" s="153" t="s">
        <v>237</v>
      </c>
      <c r="J73" s="153"/>
      <c r="K73" s="153" t="s">
        <v>238</v>
      </c>
      <c r="L73" s="153" t="s">
        <v>239</v>
      </c>
      <c r="M73" s="153" t="s">
        <v>353</v>
      </c>
      <c r="N73" s="153"/>
      <c r="DJ73" s="155"/>
      <c r="DK73" s="155"/>
      <c r="FG73" s="12" t="n">
        <f aca="false">Movilidad!FV71</f>
        <v>1948</v>
      </c>
      <c r="FH73" s="12" t="n">
        <f aca="false">Movilidad!FW71</f>
        <v>1.83834540458376E-012</v>
      </c>
      <c r="FI73" s="12" t="n">
        <f aca="false">Movilidad!FX71</f>
        <v>8.97613392272428E-013</v>
      </c>
      <c r="FJ73" s="12" t="n">
        <f aca="false">Movilidad!FY71</f>
        <v>0</v>
      </c>
    </row>
    <row r="74" customFormat="false" ht="55.5" hidden="false" customHeight="true" outlineLevel="0" collapsed="false">
      <c r="B74" s="152"/>
      <c r="C74" s="152"/>
      <c r="D74" s="152"/>
      <c r="E74" s="153"/>
      <c r="F74" s="153"/>
      <c r="G74" s="153"/>
      <c r="H74" s="153"/>
      <c r="I74" s="183" t="s">
        <v>299</v>
      </c>
      <c r="J74" s="184" t="s">
        <v>300</v>
      </c>
      <c r="K74" s="153"/>
      <c r="L74" s="153"/>
      <c r="M74" s="183" t="s">
        <v>301</v>
      </c>
      <c r="N74" s="184" t="s">
        <v>300</v>
      </c>
      <c r="DJ74" s="155"/>
      <c r="DK74" s="155"/>
      <c r="FG74" s="35" t="n">
        <f aca="false">Movilidad!FV72</f>
        <v>1948</v>
      </c>
      <c r="FH74" s="35" t="n">
        <f aca="false">Movilidad!FW72</f>
        <v>1.84237130497501E-012</v>
      </c>
      <c r="FI74" s="35" t="n">
        <f aca="false">Movilidad!FX72</f>
        <v>8.99579128470931E-013</v>
      </c>
      <c r="FJ74" s="35" t="n">
        <f aca="false">Movilidad!FY72</f>
        <v>0</v>
      </c>
    </row>
    <row r="75" customFormat="false" ht="22.25" hidden="false" customHeight="true" outlineLevel="0" collapsed="false">
      <c r="B75" s="89" t="s">
        <v>29</v>
      </c>
      <c r="C75" s="89" t="s">
        <v>290</v>
      </c>
      <c r="D75" s="89" t="s">
        <v>304</v>
      </c>
      <c r="E75" s="89" t="s">
        <v>305</v>
      </c>
      <c r="F75" s="89" t="s">
        <v>265</v>
      </c>
      <c r="G75" s="89" t="s">
        <v>306</v>
      </c>
      <c r="H75" s="89" t="s">
        <v>319</v>
      </c>
      <c r="I75" s="124" t="s">
        <v>308</v>
      </c>
      <c r="J75" s="124"/>
      <c r="K75" s="89" t="s">
        <v>354</v>
      </c>
      <c r="L75" s="89" t="s">
        <v>378</v>
      </c>
      <c r="M75" s="192" t="s">
        <v>379</v>
      </c>
      <c r="N75" s="89" t="s">
        <v>379</v>
      </c>
      <c r="FG75" s="57" t="n">
        <f aca="false">Movilidad!FV73</f>
        <v>1948</v>
      </c>
      <c r="FH75" s="57" t="n">
        <f aca="false">Movilidad!FW73</f>
        <v>1.94048398858407E-012</v>
      </c>
      <c r="FI75" s="57" t="n">
        <f aca="false">Movilidad!FX73</f>
        <v>9.47484847678916E-013</v>
      </c>
      <c r="FJ75" s="57" t="n">
        <f aca="false">Movilidad!FY73</f>
        <v>0</v>
      </c>
    </row>
    <row r="76" customFormat="false" ht="22.25" hidden="false" customHeight="true" outlineLevel="0" collapsed="false">
      <c r="B76" s="89" t="s">
        <v>30</v>
      </c>
      <c r="C76" s="89" t="s">
        <v>291</v>
      </c>
      <c r="D76" s="89" t="s">
        <v>304</v>
      </c>
      <c r="E76" s="89" t="s">
        <v>305</v>
      </c>
      <c r="F76" s="89" t="s">
        <v>270</v>
      </c>
      <c r="G76" s="89" t="s">
        <v>314</v>
      </c>
      <c r="H76" s="89" t="s">
        <v>319</v>
      </c>
      <c r="I76" s="124" t="n">
        <v>75</v>
      </c>
      <c r="J76" s="124"/>
      <c r="K76" s="89" t="s">
        <v>354</v>
      </c>
      <c r="L76" s="89" t="s">
        <v>378</v>
      </c>
      <c r="M76" s="192" t="s">
        <v>380</v>
      </c>
      <c r="N76" s="89" t="s">
        <v>380</v>
      </c>
      <c r="O76" s="181"/>
      <c r="P76" s="120" t="s">
        <v>316</v>
      </c>
      <c r="Q76" s="181"/>
      <c r="R76" s="181"/>
      <c r="S76" s="181"/>
      <c r="T76" s="181"/>
      <c r="U76" s="181"/>
      <c r="V76" s="181"/>
      <c r="FG76" s="12" t="n">
        <f aca="false">Movilidad!FV74</f>
        <v>1949</v>
      </c>
      <c r="FH76" s="12" t="n">
        <f aca="false">Movilidad!FW74</f>
        <v>1.95107061553885E-012</v>
      </c>
      <c r="FI76" s="12" t="n">
        <f aca="false">Movilidad!FX74</f>
        <v>9.52654005830539E-013</v>
      </c>
      <c r="FJ76" s="12" t="n">
        <f aca="false">Movilidad!FY74</f>
        <v>0</v>
      </c>
    </row>
    <row r="77" customFormat="false" ht="22.25" hidden="false" customHeight="true" outlineLevel="0" collapsed="false">
      <c r="B77" s="89" t="s">
        <v>31</v>
      </c>
      <c r="C77" s="89" t="s">
        <v>292</v>
      </c>
      <c r="D77" s="89" t="s">
        <v>304</v>
      </c>
      <c r="E77" s="89" t="s">
        <v>305</v>
      </c>
      <c r="F77" s="89" t="s">
        <v>273</v>
      </c>
      <c r="G77" s="89" t="s">
        <v>318</v>
      </c>
      <c r="H77" s="157" t="s">
        <v>313</v>
      </c>
      <c r="I77" s="192" t="n">
        <v>128</v>
      </c>
      <c r="J77" s="89" t="n">
        <v>118</v>
      </c>
      <c r="K77" s="89" t="s">
        <v>354</v>
      </c>
      <c r="L77" s="89" t="s">
        <v>378</v>
      </c>
      <c r="M77" s="192" t="s">
        <v>381</v>
      </c>
      <c r="N77" s="192" t="n">
        <v>421</v>
      </c>
      <c r="O77" s="180"/>
      <c r="P77" s="186" t="n">
        <f aca="false">(I77+J77)/2</f>
        <v>123</v>
      </c>
      <c r="Q77" s="180"/>
      <c r="R77" s="180"/>
      <c r="S77" s="180"/>
      <c r="T77" s="180"/>
      <c r="U77" s="180"/>
      <c r="V77" s="180"/>
      <c r="FG77" s="35" t="n">
        <f aca="false">Movilidad!FV75</f>
        <v>1949</v>
      </c>
      <c r="FH77" s="35" t="n">
        <f aca="false">Movilidad!FW75</f>
        <v>1.94615007061621E-012</v>
      </c>
      <c r="FI77" s="35" t="n">
        <f aca="false">Movilidad!FX75</f>
        <v>9.50251439365702E-013</v>
      </c>
      <c r="FJ77" s="35" t="n">
        <f aca="false">Movilidad!FY75</f>
        <v>0</v>
      </c>
    </row>
    <row r="78" customFormat="false" ht="22.25" hidden="false" customHeight="true" outlineLevel="0" collapsed="false">
      <c r="B78" s="89" t="s">
        <v>32</v>
      </c>
      <c r="C78" s="89" t="s">
        <v>294</v>
      </c>
      <c r="D78" s="89" t="s">
        <v>304</v>
      </c>
      <c r="E78" s="89" t="s">
        <v>305</v>
      </c>
      <c r="F78" s="89" t="s">
        <v>277</v>
      </c>
      <c r="G78" s="89" t="s">
        <v>323</v>
      </c>
      <c r="H78" s="89" t="s">
        <v>313</v>
      </c>
      <c r="I78" s="192" t="n">
        <v>210</v>
      </c>
      <c r="J78" s="89" t="n">
        <v>194</v>
      </c>
      <c r="K78" s="89" t="s">
        <v>354</v>
      </c>
      <c r="L78" s="89" t="s">
        <v>378</v>
      </c>
      <c r="M78" s="192" t="s">
        <v>382</v>
      </c>
      <c r="N78" s="192" t="n">
        <v>497</v>
      </c>
      <c r="O78" s="181"/>
      <c r="P78" s="186" t="n">
        <f aca="false">(I78+J78)/2</f>
        <v>202</v>
      </c>
      <c r="Q78" s="181"/>
      <c r="R78" s="181"/>
      <c r="S78" s="181"/>
      <c r="T78" s="181"/>
      <c r="U78" s="181"/>
      <c r="V78" s="181"/>
      <c r="FG78" s="57" t="n">
        <f aca="false">Movilidad!FV76</f>
        <v>1949</v>
      </c>
      <c r="FH78" s="57" t="n">
        <f aca="false">Movilidad!FW76</f>
        <v>2.07885567610567E-012</v>
      </c>
      <c r="FI78" s="57" t="n">
        <f aca="false">Movilidad!FX76</f>
        <v>1.01504792887194E-012</v>
      </c>
      <c r="FJ78" s="57" t="n">
        <f aca="false">Movilidad!FY76</f>
        <v>0</v>
      </c>
    </row>
    <row r="79" customFormat="false" ht="22.25" hidden="false" customHeight="true" outlineLevel="0" collapsed="false">
      <c r="B79" s="89" t="s">
        <v>33</v>
      </c>
      <c r="C79" s="89" t="s">
        <v>298</v>
      </c>
      <c r="D79" s="89" t="s">
        <v>304</v>
      </c>
      <c r="E79" s="89" t="s">
        <v>305</v>
      </c>
      <c r="F79" s="89" t="s">
        <v>284</v>
      </c>
      <c r="G79" s="89" t="s">
        <v>327</v>
      </c>
      <c r="H79" s="89" t="s">
        <v>340</v>
      </c>
      <c r="I79" s="192" t="n">
        <v>400</v>
      </c>
      <c r="J79" s="89" t="n">
        <v>310</v>
      </c>
      <c r="K79" s="89" t="s">
        <v>354</v>
      </c>
      <c r="L79" s="89" t="s">
        <v>378</v>
      </c>
      <c r="M79" s="192" t="s">
        <v>383</v>
      </c>
      <c r="N79" s="192" t="n">
        <v>613</v>
      </c>
      <c r="O79" s="190"/>
      <c r="P79" s="186" t="n">
        <f aca="false">(I79+J79)/2</f>
        <v>355</v>
      </c>
      <c r="Q79" s="190"/>
      <c r="R79" s="190"/>
      <c r="S79" s="190"/>
      <c r="T79" s="190"/>
      <c r="U79" s="190"/>
      <c r="V79" s="190"/>
      <c r="FG79" s="12" t="n">
        <f aca="false">Movilidad!FV77</f>
        <v>1949</v>
      </c>
      <c r="FH79" s="12" t="n">
        <f aca="false">Movilidad!FW77</f>
        <v>2.1799505081527E-012</v>
      </c>
      <c r="FI79" s="12" t="n">
        <f aca="false">Movilidad!FX77</f>
        <v>1.06440974896771E-012</v>
      </c>
      <c r="FJ79" s="12" t="n">
        <f aca="false">Movilidad!FY77</f>
        <v>0</v>
      </c>
    </row>
    <row r="80" customFormat="false" ht="22.25" hidden="false" customHeight="true" outlineLevel="0" collapsed="false">
      <c r="B80" s="89" t="s">
        <v>34</v>
      </c>
      <c r="C80" s="89" t="s">
        <v>302</v>
      </c>
      <c r="D80" s="89" t="s">
        <v>304</v>
      </c>
      <c r="E80" s="89" t="s">
        <v>305</v>
      </c>
      <c r="F80" s="89" t="s">
        <v>286</v>
      </c>
      <c r="G80" s="89" t="s">
        <v>333</v>
      </c>
      <c r="H80" s="89" t="s">
        <v>340</v>
      </c>
      <c r="I80" s="192" t="n">
        <v>550</v>
      </c>
      <c r="J80" s="89" t="n">
        <v>405</v>
      </c>
      <c r="K80" s="89" t="s">
        <v>354</v>
      </c>
      <c r="L80" s="89" t="s">
        <v>378</v>
      </c>
      <c r="M80" s="89" t="s">
        <v>384</v>
      </c>
      <c r="N80" s="89" t="s">
        <v>385</v>
      </c>
      <c r="P80" s="186" t="n">
        <f aca="false">(I80+J80)/2</f>
        <v>477.5</v>
      </c>
      <c r="FG80" s="35" t="n">
        <f aca="false">Movilidad!FV78</f>
        <v>1949</v>
      </c>
      <c r="FH80" s="35" t="n">
        <f aca="false">Movilidad!FW78</f>
        <v>2.24332116245946E-012</v>
      </c>
      <c r="FI80" s="35" t="n">
        <f aca="false">Movilidad!FX78</f>
        <v>1.09535189283305E-012</v>
      </c>
      <c r="FJ80" s="35" t="n">
        <f aca="false">Movilidad!FY78</f>
        <v>0</v>
      </c>
    </row>
    <row r="81" customFormat="false" ht="22.25" hidden="false" customHeight="true" outlineLevel="0" collapsed="false">
      <c r="B81" s="89" t="s">
        <v>35</v>
      </c>
      <c r="C81" s="89" t="s">
        <v>312</v>
      </c>
      <c r="D81" s="89" t="s">
        <v>304</v>
      </c>
      <c r="E81" s="89" t="s">
        <v>305</v>
      </c>
      <c r="F81" s="89" t="s">
        <v>288</v>
      </c>
      <c r="G81" s="89" t="s">
        <v>336</v>
      </c>
      <c r="H81" s="89" t="s">
        <v>376</v>
      </c>
      <c r="I81" s="192" t="n">
        <v>700</v>
      </c>
      <c r="J81" s="89" t="n">
        <v>505</v>
      </c>
      <c r="K81" s="89" t="s">
        <v>354</v>
      </c>
      <c r="L81" s="89" t="s">
        <v>378</v>
      </c>
      <c r="M81" s="89" t="s">
        <v>386</v>
      </c>
      <c r="N81" s="89" t="s">
        <v>387</v>
      </c>
      <c r="O81" s="193"/>
      <c r="P81" s="186" t="n">
        <f aca="false">(I81+J81)/2</f>
        <v>602.5</v>
      </c>
      <c r="Q81" s="193"/>
      <c r="R81" s="193"/>
      <c r="S81" s="193"/>
      <c r="T81" s="193"/>
      <c r="U81" s="193"/>
      <c r="V81" s="193"/>
      <c r="FG81" s="57" t="n">
        <f aca="false">Movilidad!FV79</f>
        <v>1949</v>
      </c>
      <c r="FH81" s="57" t="n">
        <f aca="false">Movilidad!FW79</f>
        <v>2.26956406871356E-012</v>
      </c>
      <c r="FI81" s="57" t="n">
        <f aca="false">Movilidad!FX79</f>
        <v>1.10816558064552E-012</v>
      </c>
      <c r="FJ81" s="57" t="n">
        <f aca="false">Movilidad!FY79</f>
        <v>0</v>
      </c>
    </row>
    <row r="82" customFormat="false" ht="22.25" hidden="false" customHeight="true" outlineLevel="0" collapsed="false">
      <c r="B82" s="89" t="s">
        <v>36</v>
      </c>
      <c r="C82" s="89" t="s">
        <v>317</v>
      </c>
      <c r="D82" s="89" t="s">
        <v>304</v>
      </c>
      <c r="E82" s="89" t="s">
        <v>305</v>
      </c>
      <c r="F82" s="89" t="s">
        <v>288</v>
      </c>
      <c r="G82" s="89" t="s">
        <v>336</v>
      </c>
      <c r="H82" s="89" t="s">
        <v>291</v>
      </c>
      <c r="I82" s="192" t="n">
        <v>1600</v>
      </c>
      <c r="J82" s="89" t="n">
        <v>1240</v>
      </c>
      <c r="K82" s="89" t="s">
        <v>354</v>
      </c>
      <c r="L82" s="89" t="s">
        <v>378</v>
      </c>
      <c r="M82" s="89" t="s">
        <v>388</v>
      </c>
      <c r="N82" s="89" t="s">
        <v>389</v>
      </c>
      <c r="O82" s="181"/>
      <c r="P82" s="186" t="n">
        <f aca="false">(I82+J82)/2</f>
        <v>1420</v>
      </c>
      <c r="Q82" s="181"/>
      <c r="R82" s="181"/>
      <c r="S82" s="181"/>
      <c r="T82" s="181"/>
      <c r="U82" s="181"/>
      <c r="V82" s="181"/>
      <c r="FG82" s="12" t="n">
        <f aca="false">Movilidad!FV80</f>
        <v>1949</v>
      </c>
      <c r="FH82" s="12" t="n">
        <f aca="false">Movilidad!FW80</f>
        <v>2.31161236168887E-012</v>
      </c>
      <c r="FI82" s="12" t="n">
        <f aca="false">Movilidad!FX80</f>
        <v>1.12869660316323E-012</v>
      </c>
      <c r="FJ82" s="12" t="n">
        <f aca="false">Movilidad!FY80</f>
        <v>0</v>
      </c>
    </row>
    <row r="83" customFormat="false" ht="32.75" hidden="false" customHeight="true" outlineLevel="0" collapsed="false">
      <c r="B83" s="89" t="s">
        <v>37</v>
      </c>
      <c r="C83" s="89" t="s">
        <v>322</v>
      </c>
      <c r="D83" s="89" t="s">
        <v>344</v>
      </c>
      <c r="E83" s="89" t="n">
        <v>1</v>
      </c>
      <c r="F83" s="89" t="s">
        <v>288</v>
      </c>
      <c r="G83" s="89" t="s">
        <v>336</v>
      </c>
      <c r="H83" s="89" t="s">
        <v>291</v>
      </c>
      <c r="I83" s="192" t="s">
        <v>345</v>
      </c>
      <c r="J83" s="89" t="n">
        <v>2000</v>
      </c>
      <c r="K83" s="89" t="s">
        <v>354</v>
      </c>
      <c r="L83" s="89" t="s">
        <v>378</v>
      </c>
      <c r="M83" s="89" t="s">
        <v>346</v>
      </c>
      <c r="N83" s="89" t="s">
        <v>390</v>
      </c>
      <c r="FG83" s="35" t="n">
        <f aca="false">Movilidad!FV81</f>
        <v>1949</v>
      </c>
      <c r="FH83" s="35" t="n">
        <f aca="false">Movilidad!FW81</f>
        <v>2.35112582849191E-012</v>
      </c>
      <c r="FI83" s="35" t="n">
        <f aca="false">Movilidad!FX81</f>
        <v>1.14798993992633E-012</v>
      </c>
      <c r="FJ83" s="35" t="n">
        <f aca="false">Movilidad!FY81</f>
        <v>0</v>
      </c>
    </row>
    <row r="84" customFormat="false" ht="32.75" hidden="false" customHeight="true" outlineLevel="0" collapsed="false">
      <c r="B84" s="89" t="s">
        <v>261</v>
      </c>
      <c r="C84" s="89" t="s">
        <v>326</v>
      </c>
      <c r="D84" s="89" t="s">
        <v>344</v>
      </c>
      <c r="E84" s="89" t="n">
        <v>2</v>
      </c>
      <c r="F84" s="89" t="s">
        <v>288</v>
      </c>
      <c r="G84" s="89" t="s">
        <v>336</v>
      </c>
      <c r="H84" s="89" t="s">
        <v>291</v>
      </c>
      <c r="I84" s="192" t="s">
        <v>345</v>
      </c>
      <c r="J84" s="89" t="n">
        <v>2350</v>
      </c>
      <c r="K84" s="89" t="s">
        <v>354</v>
      </c>
      <c r="L84" s="89" t="s">
        <v>378</v>
      </c>
      <c r="M84" s="89" t="s">
        <v>346</v>
      </c>
      <c r="N84" s="89" t="s">
        <v>391</v>
      </c>
      <c r="O84" s="168"/>
      <c r="P84" s="168"/>
      <c r="Q84" s="168"/>
      <c r="R84" s="168"/>
      <c r="S84" s="168"/>
      <c r="T84" s="168"/>
      <c r="U84" s="168"/>
      <c r="V84" s="168"/>
      <c r="FG84" s="57" t="n">
        <f aca="false">Movilidad!FV82</f>
        <v>1949</v>
      </c>
      <c r="FH84" s="57" t="n">
        <f aca="false">Movilidad!FW82</f>
        <v>2.38795536170078E-012</v>
      </c>
      <c r="FI84" s="57" t="n">
        <f aca="false">Movilidad!FX82</f>
        <v>1.16597278589042E-012</v>
      </c>
      <c r="FJ84" s="57" t="n">
        <f aca="false">Movilidad!FY82</f>
        <v>0</v>
      </c>
    </row>
    <row r="85" customFormat="false" ht="32.75" hidden="false" customHeight="true" outlineLevel="0" collapsed="false">
      <c r="B85" s="89" t="s">
        <v>262</v>
      </c>
      <c r="C85" s="89" t="s">
        <v>331</v>
      </c>
      <c r="D85" s="89" t="s">
        <v>344</v>
      </c>
      <c r="E85" s="89" t="n">
        <v>3</v>
      </c>
      <c r="F85" s="89" t="s">
        <v>288</v>
      </c>
      <c r="G85" s="89" t="s">
        <v>336</v>
      </c>
      <c r="H85" s="89" t="s">
        <v>291</v>
      </c>
      <c r="I85" s="192" t="s">
        <v>345</v>
      </c>
      <c r="J85" s="89" t="n">
        <v>2700</v>
      </c>
      <c r="K85" s="89" t="s">
        <v>354</v>
      </c>
      <c r="L85" s="89" t="s">
        <v>378</v>
      </c>
      <c r="M85" s="89" t="s">
        <v>346</v>
      </c>
      <c r="N85" s="89" t="s">
        <v>392</v>
      </c>
      <c r="O85" s="168"/>
      <c r="P85" s="168"/>
      <c r="Q85" s="168"/>
      <c r="R85" s="168"/>
      <c r="S85" s="168"/>
      <c r="T85" s="168"/>
      <c r="U85" s="168"/>
      <c r="V85" s="168"/>
      <c r="FG85" s="12" t="n">
        <f aca="false">Movilidad!FV83</f>
        <v>1949</v>
      </c>
      <c r="FH85" s="12" t="n">
        <f aca="false">Movilidad!FW83</f>
        <v>2.45326441249222E-012</v>
      </c>
      <c r="FI85" s="12" t="n">
        <f aca="false">Movilidad!FX83</f>
        <v>1.19786139533281E-012</v>
      </c>
      <c r="FJ85" s="12" t="n">
        <f aca="false">Movilidad!FY83</f>
        <v>0</v>
      </c>
    </row>
    <row r="86" customFormat="false" ht="15.25" hidden="false" customHeight="false" outlineLevel="0" collapsed="false"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68"/>
      <c r="P86" s="168"/>
      <c r="Q86" s="168"/>
      <c r="R86" s="168"/>
      <c r="S86" s="168"/>
      <c r="T86" s="168"/>
      <c r="U86" s="168"/>
      <c r="V86" s="168"/>
      <c r="FG86" s="35" t="n">
        <f aca="false">Movilidad!FV84</f>
        <v>1949</v>
      </c>
      <c r="FH86" s="35" t="n">
        <f aca="false">Movilidad!FW84</f>
        <v>2.53214223867641E-012</v>
      </c>
      <c r="FI86" s="35" t="n">
        <f aca="false">Movilidad!FX84</f>
        <v>1.23637526381462E-012</v>
      </c>
      <c r="FJ86" s="35" t="n">
        <f aca="false">Movilidad!FY84</f>
        <v>0</v>
      </c>
    </row>
    <row r="87" customFormat="false" ht="12.75" hidden="false" customHeight="true" outlineLevel="0" collapsed="false">
      <c r="B87" s="180" t="s">
        <v>393</v>
      </c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FG87" s="57" t="n">
        <f aca="false">Movilidad!FV85</f>
        <v>1949</v>
      </c>
      <c r="FH87" s="57" t="n">
        <f aca="false">Movilidad!FW85</f>
        <v>2.5935744964985E-012</v>
      </c>
      <c r="FI87" s="57" t="n">
        <f aca="false">Movilidad!FX85</f>
        <v>1.2663709421029E-012</v>
      </c>
      <c r="FJ87" s="57" t="n">
        <f aca="false">Movilidad!FY85</f>
        <v>0</v>
      </c>
    </row>
    <row r="88" customFormat="false" ht="15.25" hidden="false" customHeight="false" outlineLevel="0" collapsed="false"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FG88" s="12" t="n">
        <f aca="false">Movilidad!FV86</f>
        <v>1950</v>
      </c>
      <c r="FH88" s="12" t="n">
        <f aca="false">Movilidad!FW86</f>
        <v>2.54750030313193E-012</v>
      </c>
      <c r="FI88" s="12" t="n">
        <f aca="false">Movilidad!FX86</f>
        <v>1.24387418338669E-012</v>
      </c>
      <c r="FJ88" s="12" t="n">
        <f aca="false">Movilidad!FY86</f>
        <v>0</v>
      </c>
    </row>
    <row r="89" customFormat="false" ht="15.25" hidden="false" customHeight="false" outlineLevel="0" collapsed="false"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FG89" s="35" t="n">
        <f aca="false">Movilidad!FV87</f>
        <v>1950</v>
      </c>
      <c r="FH89" s="35" t="n">
        <f aca="false">Movilidad!FW87</f>
        <v>2.61385310587666E-012</v>
      </c>
      <c r="FI89" s="35" t="n">
        <f aca="false">Movilidad!FX87</f>
        <v>1.27627242813981E-012</v>
      </c>
      <c r="FJ89" s="35" t="n">
        <f aca="false">Movilidad!FY87</f>
        <v>0</v>
      </c>
    </row>
    <row r="90" customFormat="false" ht="32.75" hidden="false" customHeight="true" outlineLevel="0" collapsed="false">
      <c r="B90" s="152" t="s">
        <v>232</v>
      </c>
      <c r="C90" s="152" t="s">
        <v>233</v>
      </c>
      <c r="D90" s="152" t="s">
        <v>234</v>
      </c>
      <c r="E90" s="153" t="s">
        <v>295</v>
      </c>
      <c r="F90" s="153" t="s">
        <v>235</v>
      </c>
      <c r="G90" s="153" t="s">
        <v>236</v>
      </c>
      <c r="H90" s="153" t="s">
        <v>296</v>
      </c>
      <c r="I90" s="153" t="s">
        <v>237</v>
      </c>
      <c r="J90" s="153"/>
      <c r="K90" s="153" t="s">
        <v>238</v>
      </c>
      <c r="L90" s="153" t="s">
        <v>239</v>
      </c>
      <c r="M90" s="153" t="s">
        <v>353</v>
      </c>
      <c r="N90" s="153"/>
      <c r="FG90" s="57" t="n">
        <f aca="false">Movilidad!FV88</f>
        <v>1950</v>
      </c>
      <c r="FH90" s="57" t="n">
        <f aca="false">Movilidad!FW88</f>
        <v>2.61474775040805E-012</v>
      </c>
      <c r="FI90" s="57" t="n">
        <f aca="false">Movilidad!FX88</f>
        <v>1.27670925840614E-012</v>
      </c>
      <c r="FJ90" s="57" t="n">
        <f aca="false">Movilidad!FY88</f>
        <v>0</v>
      </c>
    </row>
    <row r="91" customFormat="false" ht="46.75" hidden="false" customHeight="true" outlineLevel="0" collapsed="false">
      <c r="B91" s="152"/>
      <c r="C91" s="152"/>
      <c r="D91" s="152"/>
      <c r="E91" s="153"/>
      <c r="F91" s="153"/>
      <c r="G91" s="153"/>
      <c r="H91" s="153"/>
      <c r="I91" s="183" t="s">
        <v>299</v>
      </c>
      <c r="J91" s="184" t="s">
        <v>300</v>
      </c>
      <c r="K91" s="153"/>
      <c r="L91" s="153"/>
      <c r="M91" s="183" t="s">
        <v>301</v>
      </c>
      <c r="N91" s="184" t="s">
        <v>300</v>
      </c>
      <c r="FG91" s="12" t="n">
        <f aca="false">Movilidad!FV89</f>
        <v>1950</v>
      </c>
      <c r="FH91" s="12" t="n">
        <f aca="false">Movilidad!FW89</f>
        <v>2.67155767815129E-012</v>
      </c>
      <c r="FI91" s="12" t="n">
        <f aca="false">Movilidad!FX89</f>
        <v>1.30444798031836E-012</v>
      </c>
      <c r="FJ91" s="12" t="n">
        <f aca="false">Movilidad!FY89</f>
        <v>0</v>
      </c>
    </row>
    <row r="92" customFormat="false" ht="22.25" hidden="false" customHeight="true" outlineLevel="0" collapsed="false">
      <c r="B92" s="157" t="s">
        <v>29</v>
      </c>
      <c r="C92" s="157" t="s">
        <v>290</v>
      </c>
      <c r="D92" s="157" t="s">
        <v>304</v>
      </c>
      <c r="E92" s="157" t="s">
        <v>305</v>
      </c>
      <c r="F92" s="157" t="s">
        <v>265</v>
      </c>
      <c r="G92" s="157" t="s">
        <v>306</v>
      </c>
      <c r="H92" s="157" t="s">
        <v>319</v>
      </c>
      <c r="I92" s="185" t="s">
        <v>308</v>
      </c>
      <c r="J92" s="185"/>
      <c r="K92" s="157" t="s">
        <v>354</v>
      </c>
      <c r="L92" s="157" t="s">
        <v>394</v>
      </c>
      <c r="M92" s="168" t="s">
        <v>395</v>
      </c>
      <c r="N92" s="157" t="s">
        <v>395</v>
      </c>
      <c r="FG92" s="35" t="n">
        <f aca="false">Movilidad!FV90</f>
        <v>1950</v>
      </c>
      <c r="FH92" s="35" t="n">
        <f aca="false">Movilidad!FW90</f>
        <v>2.79859720160861E-012</v>
      </c>
      <c r="FI92" s="35" t="n">
        <f aca="false">Movilidad!FX90</f>
        <v>1.36647787813782E-012</v>
      </c>
      <c r="FJ92" s="35" t="n">
        <f aca="false">Movilidad!FY90</f>
        <v>0</v>
      </c>
    </row>
    <row r="93" customFormat="false" ht="22.25" hidden="false" customHeight="true" outlineLevel="0" collapsed="false">
      <c r="B93" s="157" t="s">
        <v>30</v>
      </c>
      <c r="C93" s="157" t="s">
        <v>291</v>
      </c>
      <c r="D93" s="157" t="s">
        <v>304</v>
      </c>
      <c r="E93" s="157" t="s">
        <v>305</v>
      </c>
      <c r="F93" s="157" t="s">
        <v>270</v>
      </c>
      <c r="G93" s="157" t="s">
        <v>314</v>
      </c>
      <c r="H93" s="157" t="s">
        <v>319</v>
      </c>
      <c r="I93" s="185" t="n">
        <v>75</v>
      </c>
      <c r="J93" s="185"/>
      <c r="K93" s="157" t="s">
        <v>354</v>
      </c>
      <c r="L93" s="157" t="s">
        <v>394</v>
      </c>
      <c r="M93" s="168" t="s">
        <v>396</v>
      </c>
      <c r="N93" s="157" t="s">
        <v>396</v>
      </c>
      <c r="P93" s="120" t="s">
        <v>316</v>
      </c>
      <c r="FG93" s="57" t="n">
        <f aca="false">Movilidad!FV91</f>
        <v>1950</v>
      </c>
      <c r="FH93" s="57" t="n">
        <f aca="false">Movilidad!FW91</f>
        <v>2.87851877974609E-012</v>
      </c>
      <c r="FI93" s="57" t="n">
        <f aca="false">Movilidad!FX91</f>
        <v>1.40550138193035E-012</v>
      </c>
      <c r="FJ93" s="57" t="n">
        <f aca="false">Movilidad!FY91</f>
        <v>0</v>
      </c>
    </row>
    <row r="94" customFormat="false" ht="22.25" hidden="false" customHeight="true" outlineLevel="0" collapsed="false">
      <c r="B94" s="157" t="s">
        <v>31</v>
      </c>
      <c r="C94" s="157" t="s">
        <v>292</v>
      </c>
      <c r="D94" s="157" t="s">
        <v>304</v>
      </c>
      <c r="E94" s="157" t="s">
        <v>305</v>
      </c>
      <c r="F94" s="157" t="s">
        <v>273</v>
      </c>
      <c r="G94" s="157" t="s">
        <v>318</v>
      </c>
      <c r="H94" s="157" t="s">
        <v>313</v>
      </c>
      <c r="I94" s="168" t="n">
        <v>128</v>
      </c>
      <c r="J94" s="157" t="n">
        <v>118</v>
      </c>
      <c r="K94" s="157" t="s">
        <v>354</v>
      </c>
      <c r="L94" s="157" t="s">
        <v>394</v>
      </c>
      <c r="M94" s="168" t="s">
        <v>397</v>
      </c>
      <c r="N94" s="168" t="n">
        <v>508</v>
      </c>
      <c r="O94" s="180"/>
      <c r="P94" s="186" t="n">
        <f aca="false">(I94+J94)/2</f>
        <v>123</v>
      </c>
      <c r="Q94" s="180"/>
      <c r="R94" s="180"/>
      <c r="S94" s="180"/>
      <c r="T94" s="180"/>
      <c r="U94" s="180"/>
      <c r="V94" s="180"/>
      <c r="FG94" s="12" t="n">
        <f aca="false">Movilidad!FV92</f>
        <v>1950</v>
      </c>
      <c r="FH94" s="12" t="n">
        <f aca="false">Movilidad!FW92</f>
        <v>2.87941342427748E-012</v>
      </c>
      <c r="FI94" s="12" t="n">
        <f aca="false">Movilidad!FX92</f>
        <v>1.40593821219668E-012</v>
      </c>
      <c r="FJ94" s="12" t="n">
        <f aca="false">Movilidad!FY92</f>
        <v>0</v>
      </c>
    </row>
    <row r="95" customFormat="false" ht="22.25" hidden="false" customHeight="true" outlineLevel="0" collapsed="false">
      <c r="B95" s="157" t="s">
        <v>32</v>
      </c>
      <c r="C95" s="157" t="s">
        <v>294</v>
      </c>
      <c r="D95" s="157" t="s">
        <v>304</v>
      </c>
      <c r="E95" s="157" t="s">
        <v>305</v>
      </c>
      <c r="F95" s="157" t="s">
        <v>277</v>
      </c>
      <c r="G95" s="157" t="s">
        <v>323</v>
      </c>
      <c r="H95" s="157" t="s">
        <v>313</v>
      </c>
      <c r="I95" s="168" t="n">
        <v>210</v>
      </c>
      <c r="J95" s="157" t="n">
        <v>194</v>
      </c>
      <c r="K95" s="157" t="s">
        <v>354</v>
      </c>
      <c r="L95" s="157" t="s">
        <v>394</v>
      </c>
      <c r="M95" s="168" t="s">
        <v>398</v>
      </c>
      <c r="N95" s="168" t="n">
        <v>584</v>
      </c>
      <c r="O95" s="181"/>
      <c r="P95" s="186" t="n">
        <f aca="false">(I95+J95)/2</f>
        <v>202</v>
      </c>
      <c r="Q95" s="181"/>
      <c r="R95" s="181"/>
      <c r="S95" s="181"/>
      <c r="T95" s="181"/>
      <c r="U95" s="181"/>
      <c r="V95" s="181"/>
      <c r="FG95" s="35" t="n">
        <f aca="false">Movilidad!FV93</f>
        <v>1950</v>
      </c>
      <c r="FH95" s="35" t="n">
        <f aca="false">Movilidad!FW93</f>
        <v>2.88507950630961E-012</v>
      </c>
      <c r="FI95" s="35" t="n">
        <f aca="false">Movilidad!FX93</f>
        <v>1.40870480388346E-012</v>
      </c>
      <c r="FJ95" s="35" t="n">
        <f aca="false">Movilidad!FY93</f>
        <v>0</v>
      </c>
    </row>
    <row r="96" customFormat="false" ht="22.25" hidden="false" customHeight="true" outlineLevel="0" collapsed="false">
      <c r="A96" s="0" t="n">
        <v>490.625</v>
      </c>
      <c r="B96" s="157" t="s">
        <v>33</v>
      </c>
      <c r="C96" s="157" t="s">
        <v>298</v>
      </c>
      <c r="D96" s="157" t="s">
        <v>304</v>
      </c>
      <c r="E96" s="157" t="s">
        <v>305</v>
      </c>
      <c r="F96" s="157" t="s">
        <v>284</v>
      </c>
      <c r="G96" s="157" t="s">
        <v>327</v>
      </c>
      <c r="H96" s="157" t="s">
        <v>340</v>
      </c>
      <c r="I96" s="168" t="n">
        <v>400</v>
      </c>
      <c r="J96" s="157" t="n">
        <v>310</v>
      </c>
      <c r="K96" s="157" t="s">
        <v>354</v>
      </c>
      <c r="L96" s="157" t="s">
        <v>394</v>
      </c>
      <c r="M96" s="168" t="s">
        <v>399</v>
      </c>
      <c r="N96" s="168" t="n">
        <v>700</v>
      </c>
      <c r="O96" s="190"/>
      <c r="P96" s="186" t="n">
        <f aca="false">(I96+J96)/2</f>
        <v>355</v>
      </c>
      <c r="Q96" s="190"/>
      <c r="R96" s="190"/>
      <c r="S96" s="190"/>
      <c r="T96" s="190"/>
      <c r="U96" s="190"/>
      <c r="V96" s="190"/>
      <c r="FG96" s="57" t="n">
        <f aca="false">Movilidad!FV94</f>
        <v>1950</v>
      </c>
      <c r="FH96" s="57" t="n">
        <f aca="false">Movilidad!FW94</f>
        <v>2.99944489890558E-012</v>
      </c>
      <c r="FI96" s="57" t="n">
        <f aca="false">Movilidad!FX94</f>
        <v>1.46454627292985E-012</v>
      </c>
      <c r="FJ96" s="57" t="n">
        <f aca="false">Movilidad!FY94</f>
        <v>0</v>
      </c>
    </row>
    <row r="97" customFormat="false" ht="22.25" hidden="false" customHeight="true" outlineLevel="0" collapsed="false">
      <c r="A97" s="0" t="n">
        <f aca="false">480000/12</f>
        <v>40000</v>
      </c>
      <c r="B97" s="157" t="s">
        <v>34</v>
      </c>
      <c r="C97" s="157" t="s">
        <v>302</v>
      </c>
      <c r="D97" s="157" t="s">
        <v>304</v>
      </c>
      <c r="E97" s="157" t="s">
        <v>305</v>
      </c>
      <c r="F97" s="157" t="s">
        <v>286</v>
      </c>
      <c r="G97" s="157" t="s">
        <v>333</v>
      </c>
      <c r="H97" s="157" t="s">
        <v>340</v>
      </c>
      <c r="I97" s="168" t="n">
        <v>550</v>
      </c>
      <c r="J97" s="157" t="n">
        <v>405</v>
      </c>
      <c r="K97" s="157" t="s">
        <v>354</v>
      </c>
      <c r="L97" s="157" t="s">
        <v>394</v>
      </c>
      <c r="M97" s="157" t="s">
        <v>400</v>
      </c>
      <c r="N97" s="157" t="s">
        <v>401</v>
      </c>
      <c r="P97" s="186" t="n">
        <f aca="false">(I97+J97)/2</f>
        <v>477.5</v>
      </c>
      <c r="FG97" s="12" t="n">
        <f aca="false">Movilidad!FV95</f>
        <v>1950</v>
      </c>
      <c r="FH97" s="12" t="n">
        <f aca="false">Movilidad!FW95</f>
        <v>3.11321386181396E-012</v>
      </c>
      <c r="FI97" s="12" t="n">
        <f aca="false">Movilidad!FX95</f>
        <v>1.52009652179869E-012</v>
      </c>
      <c r="FJ97" s="12" t="n">
        <f aca="false">Movilidad!FY95</f>
        <v>0</v>
      </c>
    </row>
    <row r="98" customFormat="false" ht="22.25" hidden="false" customHeight="true" outlineLevel="0" collapsed="false">
      <c r="B98" s="157" t="s">
        <v>35</v>
      </c>
      <c r="C98" s="157" t="s">
        <v>312</v>
      </c>
      <c r="D98" s="157" t="s">
        <v>304</v>
      </c>
      <c r="E98" s="157" t="s">
        <v>305</v>
      </c>
      <c r="F98" s="157" t="s">
        <v>288</v>
      </c>
      <c r="G98" s="157" t="s">
        <v>336</v>
      </c>
      <c r="H98" s="157" t="s">
        <v>376</v>
      </c>
      <c r="I98" s="168" t="n">
        <v>700</v>
      </c>
      <c r="J98" s="157" t="n">
        <v>505</v>
      </c>
      <c r="K98" s="157" t="s">
        <v>354</v>
      </c>
      <c r="L98" s="157" t="s">
        <v>394</v>
      </c>
      <c r="M98" s="157" t="s">
        <v>402</v>
      </c>
      <c r="N98" s="157" t="s">
        <v>403</v>
      </c>
      <c r="O98" s="193"/>
      <c r="P98" s="186" t="n">
        <f aca="false">(I98+J98)/2</f>
        <v>602.5</v>
      </c>
      <c r="Q98" s="194"/>
      <c r="FG98" s="35" t="n">
        <f aca="false">Movilidad!FV96</f>
        <v>1950</v>
      </c>
      <c r="FH98" s="35" t="n">
        <f aca="false">Movilidad!FW96</f>
        <v>3.10635492040664E-012</v>
      </c>
      <c r="FI98" s="35" t="n">
        <f aca="false">Movilidad!FX96</f>
        <v>1.51674748975679E-012</v>
      </c>
      <c r="FJ98" s="35" t="n">
        <f aca="false">Movilidad!FY96</f>
        <v>0</v>
      </c>
    </row>
    <row r="99" customFormat="false" ht="22.25" hidden="false" customHeight="true" outlineLevel="0" collapsed="false">
      <c r="B99" s="157" t="s">
        <v>36</v>
      </c>
      <c r="C99" s="157" t="s">
        <v>317</v>
      </c>
      <c r="D99" s="157" t="s">
        <v>304</v>
      </c>
      <c r="E99" s="157" t="s">
        <v>305</v>
      </c>
      <c r="F99" s="157" t="s">
        <v>288</v>
      </c>
      <c r="G99" s="157" t="s">
        <v>336</v>
      </c>
      <c r="H99" s="157" t="s">
        <v>291</v>
      </c>
      <c r="I99" s="168" t="n">
        <v>1600</v>
      </c>
      <c r="J99" s="157" t="n">
        <v>1240</v>
      </c>
      <c r="K99" s="157" t="s">
        <v>354</v>
      </c>
      <c r="L99" s="157" t="s">
        <v>394</v>
      </c>
      <c r="M99" s="157" t="s">
        <v>404</v>
      </c>
      <c r="N99" s="157" t="s">
        <v>405</v>
      </c>
      <c r="P99" s="186" t="n">
        <f aca="false">(I99+J99)/2</f>
        <v>1420</v>
      </c>
      <c r="FG99" s="57" t="n">
        <f aca="false">Movilidad!FV97</f>
        <v>1950</v>
      </c>
      <c r="FH99" s="57" t="n">
        <f aca="false">Movilidad!FW97</f>
        <v>3.16704164111924E-012</v>
      </c>
      <c r="FI99" s="57" t="n">
        <f aca="false">Movilidad!FX97</f>
        <v>1.54637914282313E-012</v>
      </c>
      <c r="FJ99" s="57" t="n">
        <f aca="false">Movilidad!FY97</f>
        <v>0</v>
      </c>
    </row>
    <row r="100" customFormat="false" ht="32.75" hidden="false" customHeight="true" outlineLevel="0" collapsed="false">
      <c r="B100" s="157" t="s">
        <v>37</v>
      </c>
      <c r="C100" s="157" t="s">
        <v>322</v>
      </c>
      <c r="D100" s="157" t="s">
        <v>344</v>
      </c>
      <c r="E100" s="157" t="n">
        <v>1</v>
      </c>
      <c r="F100" s="157" t="s">
        <v>288</v>
      </c>
      <c r="G100" s="157" t="s">
        <v>336</v>
      </c>
      <c r="H100" s="157" t="s">
        <v>291</v>
      </c>
      <c r="I100" s="168" t="s">
        <v>345</v>
      </c>
      <c r="J100" s="157" t="n">
        <v>2000</v>
      </c>
      <c r="K100" s="157" t="s">
        <v>354</v>
      </c>
      <c r="L100" s="157" t="s">
        <v>394</v>
      </c>
      <c r="M100" s="157" t="s">
        <v>346</v>
      </c>
      <c r="N100" s="157" t="s">
        <v>406</v>
      </c>
      <c r="FG100" s="12" t="n">
        <f aca="false">Movilidad!FV98</f>
        <v>1951</v>
      </c>
      <c r="FH100" s="12" t="n">
        <f aca="false">Movilidad!FW98</f>
        <v>3.13617640478629E-012</v>
      </c>
      <c r="FI100" s="12" t="n">
        <f aca="false">Movilidad!FX98</f>
        <v>1.5313084986346E-012</v>
      </c>
      <c r="FJ100" s="12" t="n">
        <f aca="false">Movilidad!FY98</f>
        <v>0</v>
      </c>
    </row>
    <row r="101" customFormat="false" ht="32.75" hidden="false" customHeight="true" outlineLevel="0" collapsed="false">
      <c r="B101" s="157" t="s">
        <v>261</v>
      </c>
      <c r="C101" s="157" t="s">
        <v>326</v>
      </c>
      <c r="D101" s="157" t="s">
        <v>344</v>
      </c>
      <c r="E101" s="157" t="n">
        <v>2</v>
      </c>
      <c r="F101" s="157" t="s">
        <v>288</v>
      </c>
      <c r="G101" s="157" t="s">
        <v>336</v>
      </c>
      <c r="H101" s="157" t="s">
        <v>291</v>
      </c>
      <c r="I101" s="168" t="s">
        <v>345</v>
      </c>
      <c r="J101" s="157" t="n">
        <v>2350</v>
      </c>
      <c r="K101" s="157" t="s">
        <v>354</v>
      </c>
      <c r="L101" s="157" t="s">
        <v>394</v>
      </c>
      <c r="M101" s="157" t="s">
        <v>346</v>
      </c>
      <c r="N101" s="157" t="s">
        <v>407</v>
      </c>
      <c r="FG101" s="35" t="n">
        <f aca="false">Movilidad!FV99</f>
        <v>1951</v>
      </c>
      <c r="FH101" s="35" t="n">
        <f aca="false">Movilidad!FW99</f>
        <v>3.22862300636322E-012</v>
      </c>
      <c r="FI101" s="35" t="n">
        <f aca="false">Movilidad!FX99</f>
        <v>1.5764476261558E-012</v>
      </c>
      <c r="FJ101" s="35" t="n">
        <f aca="false">Movilidad!FY99</f>
        <v>0</v>
      </c>
    </row>
    <row r="102" customFormat="false" ht="32.75" hidden="false" customHeight="true" outlineLevel="0" collapsed="false">
      <c r="B102" s="157" t="s">
        <v>262</v>
      </c>
      <c r="C102" s="157" t="s">
        <v>331</v>
      </c>
      <c r="D102" s="157" t="s">
        <v>344</v>
      </c>
      <c r="E102" s="157" t="n">
        <v>3</v>
      </c>
      <c r="F102" s="157" t="s">
        <v>288</v>
      </c>
      <c r="G102" s="157" t="s">
        <v>336</v>
      </c>
      <c r="H102" s="157" t="s">
        <v>291</v>
      </c>
      <c r="I102" s="168" t="s">
        <v>345</v>
      </c>
      <c r="J102" s="157" t="n">
        <v>2700</v>
      </c>
      <c r="K102" s="157" t="s">
        <v>354</v>
      </c>
      <c r="L102" s="157" t="s">
        <v>394</v>
      </c>
      <c r="M102" s="157" t="s">
        <v>346</v>
      </c>
      <c r="N102" s="157" t="s">
        <v>408</v>
      </c>
      <c r="FG102" s="57" t="n">
        <f aca="false">Movilidad!FV100</f>
        <v>1951</v>
      </c>
      <c r="FH102" s="57" t="n">
        <f aca="false">Movilidad!FW100</f>
        <v>3.23831498878661E-012</v>
      </c>
      <c r="FI102" s="57" t="n">
        <f aca="false">Movilidad!FX100</f>
        <v>1.58117995404109E-012</v>
      </c>
      <c r="FJ102" s="57" t="n">
        <f aca="false">Movilidad!FY100</f>
        <v>0</v>
      </c>
    </row>
    <row r="103" customFormat="false" ht="15.25" hidden="false" customHeight="false" outlineLevel="0" collapsed="false">
      <c r="FG103" s="12" t="n">
        <f aca="false">Movilidad!FV101</f>
        <v>1951</v>
      </c>
      <c r="FH103" s="12" t="n">
        <f aca="false">Movilidad!FW101</f>
        <v>3.53086375055101E-012</v>
      </c>
      <c r="FI103" s="12" t="n">
        <f aca="false">Movilidad!FX101</f>
        <v>1.72402345113238E-012</v>
      </c>
      <c r="FJ103" s="12" t="n">
        <f aca="false">Movilidad!FY101</f>
        <v>0</v>
      </c>
    </row>
    <row r="104" customFormat="false" ht="12.75" hidden="false" customHeight="true" outlineLevel="0" collapsed="false">
      <c r="B104" s="180" t="s">
        <v>409</v>
      </c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FG104" s="35" t="n">
        <f aca="false">Movilidad!FV102</f>
        <v>1951</v>
      </c>
      <c r="FH104" s="35" t="n">
        <f aca="false">Movilidad!FW102</f>
        <v>3.79418745762336E-012</v>
      </c>
      <c r="FI104" s="35" t="n">
        <f aca="false">Movilidad!FX102</f>
        <v>1.85259715952342E-012</v>
      </c>
      <c r="FJ104" s="35" t="n">
        <f aca="false">Movilidad!FY102</f>
        <v>0</v>
      </c>
    </row>
    <row r="105" customFormat="false" ht="15.25" hidden="false" customHeight="false" outlineLevel="0" collapsed="false"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FG105" s="57" t="n">
        <f aca="false">Movilidad!FV103</f>
        <v>1951</v>
      </c>
      <c r="FH105" s="57" t="n">
        <f aca="false">Movilidad!FW103</f>
        <v>3.92018322912739E-012</v>
      </c>
      <c r="FI105" s="57" t="n">
        <f aca="false">Movilidad!FX103</f>
        <v>1.91411742203215E-012</v>
      </c>
      <c r="FJ105" s="57" t="n">
        <f aca="false">Movilidad!FY103</f>
        <v>0</v>
      </c>
    </row>
    <row r="106" customFormat="false" ht="15.25" hidden="false" customHeight="false" outlineLevel="0" collapsed="false"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FG106" s="12" t="n">
        <f aca="false">Movilidad!FV104</f>
        <v>1951</v>
      </c>
      <c r="FH106" s="12" t="n">
        <f aca="false">Movilidad!FW104</f>
        <v>3.95000471350705E-012</v>
      </c>
      <c r="FI106" s="12" t="n">
        <f aca="false">Movilidad!FX104</f>
        <v>1.92867843090996E-012</v>
      </c>
      <c r="FJ106" s="12" t="n">
        <f aca="false">Movilidad!FY104</f>
        <v>0</v>
      </c>
    </row>
    <row r="107" customFormat="false" ht="22.25" hidden="false" customHeight="true" outlineLevel="0" collapsed="false">
      <c r="B107" s="152" t="s">
        <v>232</v>
      </c>
      <c r="C107" s="152" t="s">
        <v>233</v>
      </c>
      <c r="D107" s="152" t="s">
        <v>234</v>
      </c>
      <c r="E107" s="153" t="s">
        <v>295</v>
      </c>
      <c r="F107" s="153" t="s">
        <v>235</v>
      </c>
      <c r="G107" s="153" t="s">
        <v>236</v>
      </c>
      <c r="H107" s="153" t="s">
        <v>296</v>
      </c>
      <c r="I107" s="153" t="s">
        <v>237</v>
      </c>
      <c r="J107" s="153"/>
      <c r="K107" s="153" t="s">
        <v>238</v>
      </c>
      <c r="L107" s="153" t="s">
        <v>239</v>
      </c>
      <c r="M107" s="153" t="s">
        <v>353</v>
      </c>
      <c r="N107" s="153"/>
      <c r="FG107" s="35" t="n">
        <f aca="false">Movilidad!FV105</f>
        <v>1951</v>
      </c>
      <c r="FH107" s="35" t="n">
        <f aca="false">Movilidad!FW105</f>
        <v>4.3159143268454E-012</v>
      </c>
      <c r="FI107" s="35" t="n">
        <f aca="false">Movilidad!FX105</f>
        <v>2.10734200984066E-012</v>
      </c>
      <c r="FJ107" s="35" t="n">
        <f aca="false">Movilidad!FY105</f>
        <v>0</v>
      </c>
    </row>
    <row r="108" customFormat="false" ht="56.25" hidden="false" customHeight="true" outlineLevel="0" collapsed="false">
      <c r="B108" s="152"/>
      <c r="C108" s="152"/>
      <c r="D108" s="152"/>
      <c r="E108" s="153"/>
      <c r="F108" s="153"/>
      <c r="G108" s="153"/>
      <c r="H108" s="153"/>
      <c r="I108" s="183" t="s">
        <v>299</v>
      </c>
      <c r="J108" s="184" t="s">
        <v>300</v>
      </c>
      <c r="K108" s="153"/>
      <c r="L108" s="153"/>
      <c r="M108" s="183" t="s">
        <v>301</v>
      </c>
      <c r="N108" s="184" t="s">
        <v>300</v>
      </c>
      <c r="P108" s="120" t="s">
        <v>316</v>
      </c>
      <c r="FG108" s="57" t="n">
        <f aca="false">Movilidad!FV106</f>
        <v>1951</v>
      </c>
      <c r="FH108" s="57" t="n">
        <f aca="false">Movilidad!FW106</f>
        <v>4.23390524480136E-012</v>
      </c>
      <c r="FI108" s="57" t="n">
        <f aca="false">Movilidad!FX106</f>
        <v>2.06729923542669E-012</v>
      </c>
      <c r="FJ108" s="57" t="n">
        <f aca="false">Movilidad!FY106</f>
        <v>0</v>
      </c>
    </row>
    <row r="109" customFormat="false" ht="22.25" hidden="false" customHeight="true" outlineLevel="0" collapsed="false">
      <c r="B109" s="157" t="s">
        <v>29</v>
      </c>
      <c r="C109" s="157" t="n">
        <v>48000</v>
      </c>
      <c r="D109" s="157" t="s">
        <v>304</v>
      </c>
      <c r="E109" s="157" t="s">
        <v>305</v>
      </c>
      <c r="F109" s="157" t="s">
        <v>265</v>
      </c>
      <c r="G109" s="157" t="s">
        <v>306</v>
      </c>
      <c r="H109" s="157" t="s">
        <v>319</v>
      </c>
      <c r="I109" s="185" t="s">
        <v>308</v>
      </c>
      <c r="J109" s="185"/>
      <c r="K109" s="157" t="n">
        <v>157</v>
      </c>
      <c r="L109" s="157" t="s">
        <v>410</v>
      </c>
      <c r="M109" s="168" t="s">
        <v>411</v>
      </c>
      <c r="N109" s="157" t="s">
        <v>411</v>
      </c>
      <c r="P109" s="0" t="n">
        <v>39</v>
      </c>
      <c r="R109" s="0" t="n">
        <f aca="false">P109*0.7+K109</f>
        <v>184.3</v>
      </c>
      <c r="S109" s="0" t="n">
        <f aca="false">C109/12</f>
        <v>4000</v>
      </c>
      <c r="T109" s="118" t="n">
        <f aca="false">R109/S109</f>
        <v>0.046075</v>
      </c>
      <c r="FG109" s="12" t="n">
        <f aca="false">Movilidad!FV107</f>
        <v>1951</v>
      </c>
      <c r="FH109" s="12" t="n">
        <f aca="false">Movilidad!FW107</f>
        <v>4.36288316474336E-012</v>
      </c>
      <c r="FI109" s="12" t="n">
        <f aca="false">Movilidad!FX107</f>
        <v>2.1302755988232E-012</v>
      </c>
      <c r="FJ109" s="12" t="n">
        <f aca="false">Movilidad!FY107</f>
        <v>0</v>
      </c>
    </row>
    <row r="110" customFormat="false" ht="22.25" hidden="false" customHeight="true" outlineLevel="0" collapsed="false">
      <c r="B110" s="157" t="s">
        <v>30</v>
      </c>
      <c r="C110" s="157" t="n">
        <v>72000</v>
      </c>
      <c r="D110" s="157" t="s">
        <v>304</v>
      </c>
      <c r="E110" s="157" t="s">
        <v>305</v>
      </c>
      <c r="F110" s="157" t="s">
        <v>270</v>
      </c>
      <c r="G110" s="157" t="s">
        <v>314</v>
      </c>
      <c r="H110" s="157" t="s">
        <v>319</v>
      </c>
      <c r="I110" s="185" t="n">
        <v>75</v>
      </c>
      <c r="J110" s="185"/>
      <c r="K110" s="157" t="n">
        <v>157</v>
      </c>
      <c r="L110" s="157" t="s">
        <v>410</v>
      </c>
      <c r="M110" s="168" t="s">
        <v>412</v>
      </c>
      <c r="N110" s="157" t="s">
        <v>412</v>
      </c>
      <c r="P110" s="0" t="n">
        <v>75</v>
      </c>
      <c r="R110" s="0" t="n">
        <f aca="false">P110*0.7+K110</f>
        <v>209.5</v>
      </c>
      <c r="S110" s="0" t="n">
        <f aca="false">C110/12</f>
        <v>6000</v>
      </c>
      <c r="T110" s="118" t="n">
        <f aca="false">R110/S110</f>
        <v>0.0349166666666667</v>
      </c>
      <c r="FG110" s="35" t="n">
        <f aca="false">Movilidad!FV108</f>
        <v>1951</v>
      </c>
      <c r="FH110" s="35" t="n">
        <f aca="false">Movilidad!FW108</f>
        <v>4.37719747724559E-012</v>
      </c>
      <c r="FI110" s="35" t="n">
        <f aca="false">Movilidad!FX108</f>
        <v>2.13726488308455E-012</v>
      </c>
      <c r="FJ110" s="35" t="n">
        <f aca="false">Movilidad!FY108</f>
        <v>0</v>
      </c>
    </row>
    <row r="111" customFormat="false" ht="22.25" hidden="false" customHeight="true" outlineLevel="0" collapsed="false">
      <c r="B111" s="157" t="s">
        <v>31</v>
      </c>
      <c r="C111" s="157" t="n">
        <v>96000</v>
      </c>
      <c r="D111" s="157" t="s">
        <v>304</v>
      </c>
      <c r="E111" s="157" t="s">
        <v>305</v>
      </c>
      <c r="F111" s="157" t="s">
        <v>273</v>
      </c>
      <c r="G111" s="157" t="s">
        <v>318</v>
      </c>
      <c r="H111" s="157" t="s">
        <v>313</v>
      </c>
      <c r="I111" s="168" t="n">
        <v>128</v>
      </c>
      <c r="J111" s="157" t="n">
        <v>118</v>
      </c>
      <c r="K111" s="157" t="n">
        <v>157</v>
      </c>
      <c r="L111" s="157" t="s">
        <v>410</v>
      </c>
      <c r="M111" s="168" t="s">
        <v>413</v>
      </c>
      <c r="N111" s="157" t="s">
        <v>414</v>
      </c>
      <c r="P111" s="186" t="n">
        <f aca="false">(I111+J111)/2</f>
        <v>123</v>
      </c>
      <c r="R111" s="0" t="n">
        <f aca="false">P111*0.7+K111</f>
        <v>243.1</v>
      </c>
      <c r="S111" s="0" t="n">
        <f aca="false">C111/12</f>
        <v>8000</v>
      </c>
      <c r="T111" s="118" t="n">
        <f aca="false">R111/S111</f>
        <v>0.0303875</v>
      </c>
      <c r="FG111" s="57" t="n">
        <f aca="false">Movilidad!FV109</f>
        <v>1951</v>
      </c>
      <c r="FH111" s="57" t="n">
        <f aca="false">Movilidad!FW109</f>
        <v>4.75727229566428E-012</v>
      </c>
      <c r="FI111" s="57" t="n">
        <f aca="false">Movilidad!FX109</f>
        <v>2.3228449412322E-012</v>
      </c>
      <c r="FJ111" s="57" t="n">
        <f aca="false">Movilidad!FY109</f>
        <v>0</v>
      </c>
    </row>
    <row r="112" customFormat="false" ht="22.25" hidden="false" customHeight="true" outlineLevel="0" collapsed="false">
      <c r="B112" s="157" t="s">
        <v>32</v>
      </c>
      <c r="C112" s="157" t="n">
        <v>144000</v>
      </c>
      <c r="D112" s="157" t="s">
        <v>304</v>
      </c>
      <c r="E112" s="157" t="s">
        <v>305</v>
      </c>
      <c r="F112" s="157" t="s">
        <v>277</v>
      </c>
      <c r="G112" s="157" t="s">
        <v>323</v>
      </c>
      <c r="H112" s="157" t="s">
        <v>313</v>
      </c>
      <c r="I112" s="168" t="n">
        <v>210</v>
      </c>
      <c r="J112" s="157" t="n">
        <v>194</v>
      </c>
      <c r="K112" s="157" t="n">
        <v>157</v>
      </c>
      <c r="L112" s="157" t="s">
        <v>410</v>
      </c>
      <c r="M112" s="168" t="s">
        <v>415</v>
      </c>
      <c r="N112" s="157" t="s">
        <v>416</v>
      </c>
      <c r="P112" s="186" t="n">
        <f aca="false">(I112+J112)/2</f>
        <v>202</v>
      </c>
      <c r="R112" s="0" t="n">
        <f aca="false">P112*0.7+K112</f>
        <v>298.4</v>
      </c>
      <c r="S112" s="0" t="n">
        <f aca="false">C112/12</f>
        <v>12000</v>
      </c>
      <c r="T112" s="118" t="n">
        <f aca="false">R112/S112</f>
        <v>0.0248666666666667</v>
      </c>
      <c r="FG112" s="12" t="n">
        <f aca="false">Movilidad!FV110</f>
        <v>1952</v>
      </c>
      <c r="FH112" s="12" t="n">
        <f aca="false">Movilidad!FW110</f>
        <v>4.94306014334951E-012</v>
      </c>
      <c r="FI112" s="12" t="n">
        <f aca="false">Movilidad!FX110</f>
        <v>2.41356002654094E-012</v>
      </c>
      <c r="FJ112" s="12" t="n">
        <f aca="false">Movilidad!FY110</f>
        <v>0</v>
      </c>
    </row>
    <row r="113" customFormat="false" ht="22.25" hidden="false" customHeight="true" outlineLevel="0" collapsed="false">
      <c r="B113" s="157" t="s">
        <v>33</v>
      </c>
      <c r="C113" s="157" t="n">
        <v>192000</v>
      </c>
      <c r="D113" s="157" t="s">
        <v>304</v>
      </c>
      <c r="E113" s="157" t="s">
        <v>305</v>
      </c>
      <c r="F113" s="157" t="s">
        <v>284</v>
      </c>
      <c r="G113" s="157" t="s">
        <v>327</v>
      </c>
      <c r="H113" s="157" t="s">
        <v>340</v>
      </c>
      <c r="I113" s="168" t="n">
        <v>400</v>
      </c>
      <c r="J113" s="157" t="n">
        <v>310</v>
      </c>
      <c r="K113" s="157" t="n">
        <v>157</v>
      </c>
      <c r="L113" s="157" t="s">
        <v>410</v>
      </c>
      <c r="M113" s="168" t="s">
        <v>417</v>
      </c>
      <c r="N113" s="157" t="s">
        <v>399</v>
      </c>
      <c r="P113" s="186" t="n">
        <f aca="false">(I113+J113)/2</f>
        <v>355</v>
      </c>
      <c r="R113" s="0" t="n">
        <f aca="false">P113*0.7+K113</f>
        <v>405.5</v>
      </c>
      <c r="S113" s="0" t="n">
        <f aca="false">C113/12</f>
        <v>16000</v>
      </c>
      <c r="T113" s="118" t="n">
        <f aca="false">R113/S113</f>
        <v>0.02534375</v>
      </c>
      <c r="FG113" s="35" t="n">
        <f aca="false">Movilidad!FV111</f>
        <v>1952</v>
      </c>
      <c r="FH113" s="35" t="n">
        <f aca="false">Movilidad!FW111</f>
        <v>4.97944235429268E-012</v>
      </c>
      <c r="FI113" s="35" t="n">
        <f aca="false">Movilidad!FX111</f>
        <v>2.43132445737186E-012</v>
      </c>
      <c r="FJ113" s="35" t="n">
        <f aca="false">Movilidad!FY111</f>
        <v>0</v>
      </c>
    </row>
    <row r="114" customFormat="false" ht="22.25" hidden="false" customHeight="true" outlineLevel="0" collapsed="false">
      <c r="B114" s="157" t="s">
        <v>34</v>
      </c>
      <c r="C114" s="157" t="n">
        <v>240000</v>
      </c>
      <c r="D114" s="157" t="s">
        <v>304</v>
      </c>
      <c r="E114" s="157" t="s">
        <v>305</v>
      </c>
      <c r="F114" s="157" t="s">
        <v>286</v>
      </c>
      <c r="G114" s="157" t="s">
        <v>333</v>
      </c>
      <c r="H114" s="157" t="s">
        <v>340</v>
      </c>
      <c r="I114" s="168" t="n">
        <v>550</v>
      </c>
      <c r="J114" s="157" t="n">
        <v>405</v>
      </c>
      <c r="K114" s="157" t="n">
        <v>157</v>
      </c>
      <c r="L114" s="157" t="s">
        <v>410</v>
      </c>
      <c r="M114" s="157" t="s">
        <v>418</v>
      </c>
      <c r="N114" s="157" t="s">
        <v>419</v>
      </c>
      <c r="P114" s="186" t="n">
        <f aca="false">(I114+J114)/2</f>
        <v>477.5</v>
      </c>
      <c r="R114" s="0" t="n">
        <f aca="false">P114*0.7+K114</f>
        <v>491.25</v>
      </c>
      <c r="S114" s="0" t="n">
        <f aca="false">C114/12</f>
        <v>20000</v>
      </c>
      <c r="T114" s="118" t="n">
        <f aca="false">R114/S114</f>
        <v>0.0245625</v>
      </c>
      <c r="FG114" s="57" t="n">
        <f aca="false">Movilidad!FV112</f>
        <v>1952</v>
      </c>
      <c r="FH114" s="57" t="n">
        <f aca="false">Movilidad!FW112</f>
        <v>5.12482209064349E-012</v>
      </c>
      <c r="FI114" s="57" t="n">
        <f aca="false">Movilidad!FX112</f>
        <v>2.50230937565117E-012</v>
      </c>
      <c r="FJ114" s="57" t="n">
        <f aca="false">Movilidad!FY112</f>
        <v>0</v>
      </c>
    </row>
    <row r="115" customFormat="false" ht="22.25" hidden="false" customHeight="true" outlineLevel="0" collapsed="false">
      <c r="B115" s="157" t="s">
        <v>35</v>
      </c>
      <c r="C115" s="157" t="n">
        <v>288000</v>
      </c>
      <c r="D115" s="157" t="s">
        <v>304</v>
      </c>
      <c r="E115" s="157" t="s">
        <v>305</v>
      </c>
      <c r="F115" s="157" t="s">
        <v>288</v>
      </c>
      <c r="G115" s="157" t="s">
        <v>336</v>
      </c>
      <c r="H115" s="157" t="s">
        <v>376</v>
      </c>
      <c r="I115" s="168" t="n">
        <v>700</v>
      </c>
      <c r="J115" s="157" t="n">
        <v>505</v>
      </c>
      <c r="K115" s="157" t="n">
        <v>157</v>
      </c>
      <c r="L115" s="157" t="s">
        <v>410</v>
      </c>
      <c r="M115" s="157" t="s">
        <v>420</v>
      </c>
      <c r="N115" s="157" t="s">
        <v>421</v>
      </c>
      <c r="P115" s="186" t="n">
        <f aca="false">(I115+J115)/2</f>
        <v>602.5</v>
      </c>
      <c r="R115" s="0" t="n">
        <f aca="false">P115*0.7+K115</f>
        <v>578.75</v>
      </c>
      <c r="S115" s="0" t="n">
        <f aca="false">C115/12</f>
        <v>24000</v>
      </c>
      <c r="T115" s="118" t="n">
        <f aca="false">R115/S115</f>
        <v>0.0241145833333333</v>
      </c>
      <c r="FG115" s="12" t="n">
        <f aca="false">Movilidad!FV113</f>
        <v>1952</v>
      </c>
      <c r="FH115" s="12" t="n">
        <f aca="false">Movilidad!FW113</f>
        <v>5.44510483288098E-012</v>
      </c>
      <c r="FI115" s="12" t="n">
        <f aca="false">Movilidad!FX113</f>
        <v>2.65869461099882E-012</v>
      </c>
      <c r="FJ115" s="12" t="n">
        <f aca="false">Movilidad!FY113</f>
        <v>0</v>
      </c>
    </row>
    <row r="116" customFormat="false" ht="22.25" hidden="false" customHeight="true" outlineLevel="0" collapsed="false">
      <c r="B116" s="157" t="s">
        <v>36</v>
      </c>
      <c r="C116" s="157" t="n">
        <v>400000</v>
      </c>
      <c r="D116" s="157" t="s">
        <v>304</v>
      </c>
      <c r="E116" s="157" t="s">
        <v>305</v>
      </c>
      <c r="F116" s="157" t="s">
        <v>288</v>
      </c>
      <c r="G116" s="157" t="s">
        <v>336</v>
      </c>
      <c r="H116" s="157" t="s">
        <v>291</v>
      </c>
      <c r="I116" s="168" t="n">
        <v>1600</v>
      </c>
      <c r="J116" s="157" t="n">
        <v>1240</v>
      </c>
      <c r="K116" s="157" t="n">
        <v>157</v>
      </c>
      <c r="L116" s="157" t="s">
        <v>410</v>
      </c>
      <c r="M116" s="157" t="s">
        <v>422</v>
      </c>
      <c r="N116" s="157" t="s">
        <v>423</v>
      </c>
      <c r="P116" s="186" t="n">
        <f aca="false">(I116+J116)/2</f>
        <v>1420</v>
      </c>
      <c r="R116" s="0" t="n">
        <f aca="false">P116*0.7+K116</f>
        <v>1151</v>
      </c>
      <c r="S116" s="0" t="n">
        <f aca="false">C116/12</f>
        <v>33333.3333333333</v>
      </c>
      <c r="T116" s="118" t="n">
        <f aca="false">R116/S116</f>
        <v>0.03453</v>
      </c>
      <c r="FG116" s="35" t="n">
        <f aca="false">Movilidad!FV114</f>
        <v>1952</v>
      </c>
      <c r="FH116" s="35" t="n">
        <f aca="false">Movilidad!FW114</f>
        <v>5.53069249305059E-012</v>
      </c>
      <c r="FI116" s="35" t="n">
        <f aca="false">Movilidad!FX114</f>
        <v>2.70048470647813E-012</v>
      </c>
      <c r="FJ116" s="35" t="n">
        <f aca="false">Movilidad!FY114</f>
        <v>0</v>
      </c>
    </row>
    <row r="117" customFormat="false" ht="32.75" hidden="false" customHeight="true" outlineLevel="0" collapsed="false">
      <c r="B117" s="157" t="s">
        <v>37</v>
      </c>
      <c r="C117" s="157" t="n">
        <v>470000</v>
      </c>
      <c r="D117" s="157" t="s">
        <v>344</v>
      </c>
      <c r="E117" s="157" t="n">
        <v>1</v>
      </c>
      <c r="F117" s="157" t="s">
        <v>288</v>
      </c>
      <c r="G117" s="157" t="s">
        <v>336</v>
      </c>
      <c r="H117" s="157" t="s">
        <v>291</v>
      </c>
      <c r="I117" s="168" t="s">
        <v>345</v>
      </c>
      <c r="J117" s="157" t="n">
        <v>2000</v>
      </c>
      <c r="K117" s="157" t="n">
        <v>157</v>
      </c>
      <c r="L117" s="157" t="s">
        <v>410</v>
      </c>
      <c r="M117" s="157" t="s">
        <v>346</v>
      </c>
      <c r="N117" s="157" t="s">
        <v>424</v>
      </c>
      <c r="FG117" s="57" t="n">
        <f aca="false">Movilidad!FV115</f>
        <v>1952</v>
      </c>
      <c r="FH117" s="57" t="n">
        <f aca="false">Movilidad!FW115</f>
        <v>5.64520699306848E-012</v>
      </c>
      <c r="FI117" s="57" t="n">
        <f aca="false">Movilidad!FX115</f>
        <v>2.75639898056892E-012</v>
      </c>
      <c r="FJ117" s="57" t="n">
        <f aca="false">Movilidad!FY115</f>
        <v>0</v>
      </c>
    </row>
    <row r="118" customFormat="false" ht="32.75" hidden="false" customHeight="true" outlineLevel="0" collapsed="false">
      <c r="B118" s="157" t="s">
        <v>261</v>
      </c>
      <c r="C118" s="157" t="n">
        <v>540000</v>
      </c>
      <c r="D118" s="157" t="s">
        <v>344</v>
      </c>
      <c r="E118" s="157" t="n">
        <v>2</v>
      </c>
      <c r="F118" s="157" t="s">
        <v>288</v>
      </c>
      <c r="G118" s="157" t="s">
        <v>336</v>
      </c>
      <c r="H118" s="157" t="s">
        <v>291</v>
      </c>
      <c r="I118" s="168" t="s">
        <v>345</v>
      </c>
      <c r="J118" s="157" t="n">
        <v>2350</v>
      </c>
      <c r="K118" s="157" t="n">
        <v>157</v>
      </c>
      <c r="L118" s="157" t="s">
        <v>410</v>
      </c>
      <c r="M118" s="157" t="s">
        <v>346</v>
      </c>
      <c r="N118" s="157" t="s">
        <v>425</v>
      </c>
      <c r="FG118" s="12" t="n">
        <f aca="false">Movilidad!FV116</f>
        <v>1952</v>
      </c>
      <c r="FH118" s="12" t="n">
        <f aca="false">Movilidad!FW116</f>
        <v>5.41423959654806E-012</v>
      </c>
      <c r="FI118" s="12" t="n">
        <f aca="false">Movilidad!FX116</f>
        <v>2.6436239668103E-012</v>
      </c>
      <c r="FJ118" s="12" t="n">
        <f aca="false">Movilidad!FY116</f>
        <v>0</v>
      </c>
    </row>
    <row r="119" customFormat="false" ht="32.75" hidden="false" customHeight="true" outlineLevel="0" collapsed="false">
      <c r="B119" s="157" t="s">
        <v>262</v>
      </c>
      <c r="C119" s="157" t="n">
        <v>600000</v>
      </c>
      <c r="D119" s="157" t="s">
        <v>344</v>
      </c>
      <c r="E119" s="157" t="n">
        <v>3</v>
      </c>
      <c r="F119" s="157" t="s">
        <v>288</v>
      </c>
      <c r="G119" s="157" t="s">
        <v>336</v>
      </c>
      <c r="H119" s="157" t="s">
        <v>291</v>
      </c>
      <c r="I119" s="168" t="s">
        <v>345</v>
      </c>
      <c r="J119" s="157" t="n">
        <v>2700</v>
      </c>
      <c r="K119" s="157" t="n">
        <v>157</v>
      </c>
      <c r="L119" s="157" t="s">
        <v>410</v>
      </c>
      <c r="M119" s="157" t="s">
        <v>346</v>
      </c>
      <c r="N119" s="157" t="s">
        <v>426</v>
      </c>
      <c r="FG119" s="35" t="n">
        <f aca="false">Movilidad!FV117</f>
        <v>1952</v>
      </c>
      <c r="FH119" s="35" t="n">
        <f aca="false">Movilidad!FW117</f>
        <v>5.39202259068523E-012</v>
      </c>
      <c r="FI119" s="35" t="n">
        <f aca="false">Movilidad!FX117</f>
        <v>2.63277601519634E-012</v>
      </c>
      <c r="FJ119" s="35" t="n">
        <f aca="false">Movilidad!FY117</f>
        <v>0</v>
      </c>
    </row>
    <row r="120" customFormat="false" ht="15.25" hidden="false" customHeight="false" outlineLevel="0" collapsed="false">
      <c r="D120" s="0" t="s">
        <v>427</v>
      </c>
      <c r="FG120" s="57" t="n">
        <f aca="false">Movilidad!FV118</f>
        <v>1952</v>
      </c>
      <c r="FH120" s="57" t="n">
        <f aca="false">Movilidad!FW118</f>
        <v>5.57318810829163E-012</v>
      </c>
      <c r="FI120" s="57" t="n">
        <f aca="false">Movilidad!FX118</f>
        <v>2.72123414412902E-012</v>
      </c>
      <c r="FJ120" s="57" t="n">
        <f aca="false">Movilidad!FY118</f>
        <v>0</v>
      </c>
    </row>
    <row r="121" customFormat="false" ht="15.25" hidden="false" customHeight="false" outlineLevel="0" collapsed="false">
      <c r="FG121" s="12" t="n">
        <f aca="false">Movilidad!FV119</f>
        <v>1952</v>
      </c>
      <c r="FH121" s="12" t="n">
        <f aca="false">Movilidad!FW119</f>
        <v>5.62984892861295E-012</v>
      </c>
      <c r="FI121" s="12" t="n">
        <f aca="false">Movilidad!FX119</f>
        <v>2.74890006099684E-012</v>
      </c>
      <c r="FJ121" s="12" t="n">
        <f aca="false">Movilidad!FY119</f>
        <v>0</v>
      </c>
    </row>
    <row r="122" customFormat="false" ht="15.25" hidden="false" customHeight="false" outlineLevel="0" collapsed="false">
      <c r="C122" s="0" t="n">
        <f aca="false">48000/12</f>
        <v>4000</v>
      </c>
      <c r="D122" s="0" t="n">
        <f aca="false">400000/12</f>
        <v>33333.3333333333</v>
      </c>
      <c r="FG122" s="35" t="n">
        <f aca="false">Movilidad!FV120</f>
        <v>1952</v>
      </c>
      <c r="FH122" s="35" t="n">
        <f aca="false">Movilidad!FW120</f>
        <v>5.64416324111517E-012</v>
      </c>
      <c r="FI122" s="35" t="n">
        <f aca="false">Movilidad!FX120</f>
        <v>2.75588934525818E-012</v>
      </c>
      <c r="FJ122" s="35" t="n">
        <f aca="false">Movilidad!FY120</f>
        <v>0</v>
      </c>
    </row>
    <row r="123" customFormat="false" ht="15.25" hidden="false" customHeight="false" outlineLevel="0" collapsed="false">
      <c r="C123" s="0" t="n">
        <f aca="false">600000/12</f>
        <v>50000</v>
      </c>
      <c r="FG123" s="57" t="n">
        <f aca="false">Movilidad!FV121</f>
        <v>1952</v>
      </c>
      <c r="FH123" s="57" t="n">
        <f aca="false">Movilidad!FW121</f>
        <v>5.66444185049333E-012</v>
      </c>
      <c r="FI123" s="57" t="n">
        <f aca="false">Movilidad!FX121</f>
        <v>2.76579083129509E-012</v>
      </c>
      <c r="FJ123" s="57" t="n">
        <f aca="false">Movilidad!FY121</f>
        <v>0</v>
      </c>
    </row>
    <row r="124" customFormat="false" ht="15.25" hidden="false" customHeight="false" outlineLevel="0" collapsed="false">
      <c r="FG124" s="12" t="n">
        <f aca="false">Movilidad!FV122</f>
        <v>1953</v>
      </c>
      <c r="FH124" s="12" t="n">
        <f aca="false">Movilidad!FW122</f>
        <v>5.591677428607E-012</v>
      </c>
      <c r="FI124" s="12" t="n">
        <f aca="false">Movilidad!FX122</f>
        <v>2.73026196963325E-012</v>
      </c>
      <c r="FJ124" s="12" t="n">
        <f aca="false">Movilidad!FY122</f>
        <v>0</v>
      </c>
    </row>
    <row r="125" customFormat="false" ht="15.25" hidden="false" customHeight="false" outlineLevel="0" collapsed="false">
      <c r="FG125" s="35" t="n">
        <f aca="false">Movilidad!FV123</f>
        <v>1953</v>
      </c>
      <c r="FH125" s="35" t="n">
        <f aca="false">Movilidad!FW123</f>
        <v>5.91643339350143E-012</v>
      </c>
      <c r="FI125" s="35" t="n">
        <f aca="false">Movilidad!FX123</f>
        <v>2.88883135631258E-012</v>
      </c>
      <c r="FJ125" s="35" t="n">
        <f aca="false">Movilidad!FY123</f>
        <v>0</v>
      </c>
    </row>
    <row r="126" customFormat="false" ht="49.25" hidden="false" customHeight="true" outlineLevel="0" collapsed="false">
      <c r="B126" s="180" t="s">
        <v>428</v>
      </c>
      <c r="C126" s="180" t="s">
        <v>233</v>
      </c>
      <c r="D126" s="180" t="s">
        <v>234</v>
      </c>
      <c r="E126" s="180" t="s">
        <v>295</v>
      </c>
      <c r="F126" s="180" t="s">
        <v>429</v>
      </c>
      <c r="G126" s="180" t="s">
        <v>236</v>
      </c>
      <c r="H126" s="180" t="s">
        <v>430</v>
      </c>
      <c r="I126" s="195" t="s">
        <v>237</v>
      </c>
      <c r="J126" s="195"/>
      <c r="K126" s="196" t="s">
        <v>431</v>
      </c>
      <c r="L126" s="196" t="s">
        <v>432</v>
      </c>
      <c r="M126" s="195" t="s">
        <v>353</v>
      </c>
      <c r="N126" s="195"/>
      <c r="FG126" s="57" t="n">
        <f aca="false">Movilidad!FV124</f>
        <v>1953</v>
      </c>
      <c r="FH126" s="57" t="n">
        <f aca="false">Movilidad!FW124</f>
        <v>5.88855030560645E-012</v>
      </c>
      <c r="FI126" s="57" t="n">
        <f aca="false">Movilidad!FX124</f>
        <v>2.87521681301182E-012</v>
      </c>
      <c r="FJ126" s="57" t="n">
        <f aca="false">Movilidad!FY124</f>
        <v>0</v>
      </c>
    </row>
    <row r="127" customFormat="false" ht="63.8" hidden="false" customHeight="false" outlineLevel="0" collapsed="false">
      <c r="B127" s="180"/>
      <c r="C127" s="180"/>
      <c r="D127" s="180"/>
      <c r="E127" s="180"/>
      <c r="F127" s="180"/>
      <c r="G127" s="180"/>
      <c r="H127" s="180"/>
      <c r="I127" s="196" t="s">
        <v>299</v>
      </c>
      <c r="J127" s="196" t="s">
        <v>300</v>
      </c>
      <c r="K127" s="196"/>
      <c r="M127" s="196" t="s">
        <v>301</v>
      </c>
      <c r="N127" s="196" t="s">
        <v>300</v>
      </c>
      <c r="FE127" s="12" t="n">
        <f aca="false">Movilidad!FV125</f>
        <v>1953</v>
      </c>
      <c r="FF127" s="12" t="n">
        <f aca="false">Movilidad!FW125</f>
        <v>5.64147930752102E-012</v>
      </c>
      <c r="FG127" s="12" t="n">
        <f aca="false">Movilidad!FX125</f>
        <v>2.75457885445919E-012</v>
      </c>
      <c r="FH127" s="12" t="n">
        <f aca="false">Movilidad!FY125</f>
        <v>0</v>
      </c>
    </row>
    <row r="128" customFormat="false" ht="25.05" hidden="false" customHeight="false" outlineLevel="0" collapsed="false">
      <c r="B128" s="83" t="s">
        <v>28</v>
      </c>
      <c r="C128" s="83" t="n">
        <v>84000</v>
      </c>
      <c r="D128" s="83" t="s">
        <v>304</v>
      </c>
      <c r="E128" s="83" t="s">
        <v>433</v>
      </c>
      <c r="F128" s="83" t="s">
        <v>265</v>
      </c>
      <c r="G128" s="83" t="s">
        <v>434</v>
      </c>
      <c r="H128" s="83" t="s">
        <v>435</v>
      </c>
      <c r="I128" s="124" t="n">
        <v>68</v>
      </c>
      <c r="J128" s="124"/>
      <c r="K128" s="83" t="n">
        <v>300</v>
      </c>
      <c r="L128" s="83" t="s">
        <v>436</v>
      </c>
      <c r="M128" s="83" t="s">
        <v>437</v>
      </c>
      <c r="N128" s="83" t="s">
        <v>437</v>
      </c>
      <c r="P128" s="0" t="n">
        <v>68</v>
      </c>
      <c r="R128" s="0" t="n">
        <f aca="false">P128*0.7+K128</f>
        <v>347.6</v>
      </c>
      <c r="S128" s="0" t="n">
        <f aca="false">C128/12</f>
        <v>7000</v>
      </c>
      <c r="T128" s="118" t="n">
        <f aca="false">R128/S128</f>
        <v>0.0496571428571429</v>
      </c>
      <c r="U128" s="0" t="n">
        <f aca="false">I128*100/FI902</f>
        <v>33.8589236537481</v>
      </c>
      <c r="V128" s="0" t="n">
        <f aca="false">K128*100/FI902</f>
        <v>149.377604354771</v>
      </c>
      <c r="W128" s="0" t="n">
        <f aca="false">L128*100/FI902</f>
        <v>208.63072074883</v>
      </c>
      <c r="EY128" s="35" t="n">
        <f aca="false">Movilidad!FV126</f>
        <v>1953</v>
      </c>
      <c r="EZ128" s="35" t="n">
        <f aca="false">Movilidad!FW126</f>
        <v>5.54992735047548E-012</v>
      </c>
      <c r="FA128" s="35" t="n">
        <f aca="false">Movilidad!FX126</f>
        <v>2.70987655720432E-012</v>
      </c>
      <c r="FB128" s="35" t="n">
        <f aca="false">Movilidad!FY126</f>
        <v>0</v>
      </c>
    </row>
    <row r="129" customFormat="false" ht="25.05" hidden="false" customHeight="false" outlineLevel="0" collapsed="false">
      <c r="B129" s="83" t="s">
        <v>29</v>
      </c>
      <c r="C129" s="83" t="n">
        <v>126000</v>
      </c>
      <c r="D129" s="83" t="s">
        <v>304</v>
      </c>
      <c r="E129" s="83" t="s">
        <v>433</v>
      </c>
      <c r="F129" s="83" t="s">
        <v>270</v>
      </c>
      <c r="G129" s="83" t="s">
        <v>314</v>
      </c>
      <c r="H129" s="83" t="s">
        <v>435</v>
      </c>
      <c r="I129" s="124" t="n">
        <v>131</v>
      </c>
      <c r="J129" s="124"/>
      <c r="K129" s="83" t="n">
        <v>330</v>
      </c>
      <c r="L129" s="83" t="s">
        <v>436</v>
      </c>
      <c r="M129" s="83" t="s">
        <v>337</v>
      </c>
      <c r="N129" s="83" t="s">
        <v>337</v>
      </c>
      <c r="P129" s="0" t="n">
        <v>131</v>
      </c>
      <c r="Q129" s="0" t="n">
        <v>1.28006272</v>
      </c>
      <c r="R129" s="0" t="n">
        <f aca="false">P129*0.7+K129</f>
        <v>421.7</v>
      </c>
      <c r="S129" s="0" t="n">
        <f aca="false">C129/12</f>
        <v>10500</v>
      </c>
      <c r="T129" s="118" t="n">
        <f aca="false">R129/S129</f>
        <v>0.0401619047619048</v>
      </c>
      <c r="U129" s="0" t="n">
        <f aca="false">I129*100/FI902</f>
        <v>65.22822056825</v>
      </c>
      <c r="V129" s="0" t="n">
        <f aca="false">K129*100/FI902</f>
        <v>164.315364790248</v>
      </c>
      <c r="W129" s="0" t="n">
        <f aca="false">L129*100/FI902</f>
        <v>208.63072074883</v>
      </c>
      <c r="EX129" s="57" t="n">
        <f aca="false">Movilidad!FV127</f>
        <v>1953</v>
      </c>
      <c r="EY129" s="57" t="n">
        <f aca="false">Movilidad!FW127</f>
        <v>5.54038447547398E-012</v>
      </c>
      <c r="EZ129" s="57" t="n">
        <f aca="false">Movilidad!FX127</f>
        <v>2.70521703436342E-012</v>
      </c>
      <c r="FA129" s="57" t="n">
        <f aca="false">Movilidad!FY127</f>
        <v>0</v>
      </c>
    </row>
    <row r="130" customFormat="false" ht="25.05" hidden="false" customHeight="false" outlineLevel="0" collapsed="false">
      <c r="B130" s="83" t="s">
        <v>30</v>
      </c>
      <c r="C130" s="83" t="n">
        <v>168000</v>
      </c>
      <c r="D130" s="83" t="s">
        <v>304</v>
      </c>
      <c r="E130" s="83" t="s">
        <v>433</v>
      </c>
      <c r="F130" s="83" t="s">
        <v>273</v>
      </c>
      <c r="G130" s="83" t="s">
        <v>318</v>
      </c>
      <c r="H130" s="83" t="s">
        <v>438</v>
      </c>
      <c r="I130" s="83" t="n">
        <v>224</v>
      </c>
      <c r="J130" s="83" t="n">
        <v>207</v>
      </c>
      <c r="K130" s="83" t="n">
        <v>363</v>
      </c>
      <c r="L130" s="83" t="s">
        <v>436</v>
      </c>
      <c r="M130" s="83" t="s">
        <v>439</v>
      </c>
      <c r="N130" s="83" t="s">
        <v>440</v>
      </c>
      <c r="P130" s="0" t="n">
        <f aca="false">(I130+J130)/2</f>
        <v>215.5</v>
      </c>
      <c r="Q130" s="0" t="n">
        <f aca="false">P130*Q129</f>
        <v>275.85351616</v>
      </c>
      <c r="R130" s="0" t="n">
        <f aca="false">P130*0.7+K130</f>
        <v>513.85</v>
      </c>
      <c r="S130" s="0" t="n">
        <f aca="false">C130/12</f>
        <v>14000</v>
      </c>
      <c r="T130" s="118" t="n">
        <f aca="false">R130/S130</f>
        <v>0.0367035714285714</v>
      </c>
      <c r="U130" s="0" t="n">
        <f aca="false">AVERAGE(I130:J130)*100/FI902</f>
        <v>107.302912461511</v>
      </c>
      <c r="V130" s="0" t="n">
        <f aca="false">K130*100/FI902</f>
        <v>180.746901269273</v>
      </c>
      <c r="W130" s="0" t="n">
        <f aca="false">L130*100/FI902</f>
        <v>208.63072074883</v>
      </c>
      <c r="ET130" s="12" t="n">
        <f aca="false">Movilidad!FV128</f>
        <v>1953</v>
      </c>
      <c r="EU130" s="12" t="n">
        <f aca="false">Movilidad!FW128</f>
        <v>5.58377473524639E-012</v>
      </c>
      <c r="EV130" s="12" t="n">
        <f aca="false">Movilidad!FX128</f>
        <v>2.72640330228063E-012</v>
      </c>
      <c r="EW130" s="12" t="n">
        <f aca="false">Movilidad!FY128</f>
        <v>0</v>
      </c>
    </row>
    <row r="131" customFormat="false" ht="37.05" hidden="false" customHeight="false" outlineLevel="0" collapsed="false">
      <c r="B131" s="83" t="s">
        <v>31</v>
      </c>
      <c r="C131" s="83" t="n">
        <v>252000</v>
      </c>
      <c r="D131" s="83" t="s">
        <v>304</v>
      </c>
      <c r="E131" s="83" t="s">
        <v>433</v>
      </c>
      <c r="F131" s="83" t="s">
        <v>277</v>
      </c>
      <c r="G131" s="83" t="s">
        <v>323</v>
      </c>
      <c r="H131" s="83" t="s">
        <v>438</v>
      </c>
      <c r="I131" s="83" t="n">
        <v>368</v>
      </c>
      <c r="J131" s="83" t="n">
        <v>340</v>
      </c>
      <c r="K131" s="83" t="n">
        <v>399.3</v>
      </c>
      <c r="L131" s="83" t="s">
        <v>436</v>
      </c>
      <c r="M131" s="83" t="s">
        <v>441</v>
      </c>
      <c r="N131" s="83" t="s">
        <v>442</v>
      </c>
      <c r="P131" s="0" t="n">
        <f aca="false">(I131+J131)/2</f>
        <v>354</v>
      </c>
      <c r="Q131" s="0" t="n">
        <f aca="false">P131*Q129</f>
        <v>453.14220288</v>
      </c>
      <c r="R131" s="0" t="n">
        <f aca="false">P131*0.7+K131</f>
        <v>647.1</v>
      </c>
      <c r="S131" s="0" t="n">
        <f aca="false">C131/12</f>
        <v>21000</v>
      </c>
      <c r="T131" s="118" t="n">
        <f aca="false">R131/S131</f>
        <v>0.0308142857142857</v>
      </c>
      <c r="U131" s="0" t="n">
        <f aca="false">AVERAGE(I131:J131)*100/FI902</f>
        <v>176.26557313863</v>
      </c>
      <c r="V131" s="0" t="n">
        <f aca="false">K131*100/FI902</f>
        <v>198.8215913962</v>
      </c>
      <c r="W131" s="0" t="n">
        <f aca="false">L131*100/FI902</f>
        <v>208.63072074883</v>
      </c>
      <c r="EP131" s="35" t="n">
        <f aca="false">Movilidad!FV129</f>
        <v>1953</v>
      </c>
      <c r="EQ131" s="35" t="n">
        <f aca="false">Movilidad!FW129</f>
        <v>5.58839706532522E-012</v>
      </c>
      <c r="ER131" s="35" t="n">
        <f aca="false">Movilidad!FX129</f>
        <v>2.72866025865669E-012</v>
      </c>
      <c r="ES131" s="35" t="n">
        <f aca="false">Movilidad!FY129</f>
        <v>0</v>
      </c>
    </row>
    <row r="132" customFormat="false" ht="37.05" hidden="false" customHeight="false" outlineLevel="0" collapsed="false">
      <c r="B132" s="83" t="s">
        <v>32</v>
      </c>
      <c r="C132" s="83" t="n">
        <v>336000</v>
      </c>
      <c r="D132" s="83" t="s">
        <v>304</v>
      </c>
      <c r="E132" s="83" t="s">
        <v>433</v>
      </c>
      <c r="F132" s="83" t="s">
        <v>284</v>
      </c>
      <c r="G132" s="83" t="s">
        <v>327</v>
      </c>
      <c r="H132" s="83" t="s">
        <v>443</v>
      </c>
      <c r="I132" s="83" t="n">
        <v>700</v>
      </c>
      <c r="J132" s="83" t="n">
        <v>543</v>
      </c>
      <c r="K132" s="83" t="n">
        <v>439.23</v>
      </c>
      <c r="L132" s="83" t="s">
        <v>436</v>
      </c>
      <c r="M132" s="83" t="s">
        <v>444</v>
      </c>
      <c r="N132" s="83" t="s">
        <v>445</v>
      </c>
      <c r="P132" s="0" t="n">
        <f aca="false">(I132+J132)/2</f>
        <v>621.5</v>
      </c>
      <c r="Q132" s="0" t="n">
        <f aca="false">P132*Q129</f>
        <v>795.55898048</v>
      </c>
      <c r="R132" s="0" t="n">
        <f aca="false">P132*0.7+K132</f>
        <v>874.28</v>
      </c>
      <c r="S132" s="0" t="n">
        <f aca="false">C132/12</f>
        <v>28000</v>
      </c>
      <c r="T132" s="118" t="n">
        <f aca="false">R132/S132</f>
        <v>0.0312242857142857</v>
      </c>
      <c r="U132" s="0" t="n">
        <f aca="false">AVERAGE(I132:J132)*100/FI902</f>
        <v>309.460603688301</v>
      </c>
      <c r="V132" s="0" t="n">
        <f aca="false">K132*100/FI902</f>
        <v>218.70375053582</v>
      </c>
      <c r="W132" s="0" t="n">
        <f aca="false">L132*100/FI902</f>
        <v>208.63072074883</v>
      </c>
      <c r="EL132" s="57" t="n">
        <f aca="false">Movilidad!FV130</f>
        <v>1953</v>
      </c>
      <c r="EM132" s="57" t="n">
        <f aca="false">Movilidad!FW130</f>
        <v>5.54992735047548E-012</v>
      </c>
      <c r="EN132" s="57" t="n">
        <f aca="false">Movilidad!FX130</f>
        <v>2.70987655720432E-012</v>
      </c>
      <c r="EO132" s="57" t="n">
        <f aca="false">Movilidad!FY130</f>
        <v>0</v>
      </c>
    </row>
    <row r="133" customFormat="false" ht="37.05" hidden="false" customHeight="false" outlineLevel="0" collapsed="false">
      <c r="B133" s="83" t="s">
        <v>33</v>
      </c>
      <c r="C133" s="83" t="n">
        <v>420000</v>
      </c>
      <c r="D133" s="83" t="s">
        <v>304</v>
      </c>
      <c r="E133" s="83" t="s">
        <v>433</v>
      </c>
      <c r="F133" s="83" t="s">
        <v>286</v>
      </c>
      <c r="G133" s="83" t="s">
        <v>333</v>
      </c>
      <c r="H133" s="83" t="s">
        <v>446</v>
      </c>
      <c r="I133" s="83" t="n">
        <v>963</v>
      </c>
      <c r="J133" s="83" t="n">
        <v>709</v>
      </c>
      <c r="K133" s="83" t="n">
        <v>483.15</v>
      </c>
      <c r="L133" s="83" t="s">
        <v>436</v>
      </c>
      <c r="M133" s="83" t="s">
        <v>447</v>
      </c>
      <c r="N133" s="83" t="s">
        <v>448</v>
      </c>
      <c r="P133" s="0" t="n">
        <f aca="false">(I133+J133)/2</f>
        <v>836</v>
      </c>
      <c r="Q133" s="0" t="n">
        <f aca="false">P133*Q129</f>
        <v>1070.13243392</v>
      </c>
      <c r="R133" s="0" t="n">
        <f aca="false">P133*0.7+K133</f>
        <v>1068.35</v>
      </c>
      <c r="S133" s="0" t="n">
        <f aca="false">C133/12</f>
        <v>35000</v>
      </c>
      <c r="T133" s="118" t="n">
        <f aca="false">R133/S133</f>
        <v>0.0305242857142857</v>
      </c>
      <c r="U133" s="0" t="n">
        <f aca="false">AVERAGE(I133:J133)*100/FI902</f>
        <v>416.265590801962</v>
      </c>
      <c r="V133" s="0" t="n">
        <f aca="false">K133*100/FI902</f>
        <v>240.572631813359</v>
      </c>
      <c r="W133" s="0" t="n">
        <f aca="false">L133*100/FI902</f>
        <v>208.63072074883</v>
      </c>
      <c r="ET133" s="12" t="n">
        <f aca="false">Movilidad!FV131</f>
        <v>1953</v>
      </c>
      <c r="EU133" s="12" t="n">
        <f aca="false">Movilidad!FW131</f>
        <v>5.52607016297176E-012</v>
      </c>
      <c r="EV133" s="12" t="n">
        <f aca="false">Movilidad!FX131</f>
        <v>2.69822775010208E-012</v>
      </c>
      <c r="EW133" s="12" t="n">
        <f aca="false">Movilidad!FY131</f>
        <v>0</v>
      </c>
    </row>
    <row r="134" customFormat="false" ht="37.05" hidden="false" customHeight="false" outlineLevel="0" collapsed="false">
      <c r="B134" s="83" t="s">
        <v>34</v>
      </c>
      <c r="C134" s="83" t="n">
        <v>504000</v>
      </c>
      <c r="D134" s="83" t="s">
        <v>304</v>
      </c>
      <c r="E134" s="83" t="s">
        <v>433</v>
      </c>
      <c r="F134" s="83" t="s">
        <v>288</v>
      </c>
      <c r="G134" s="83" t="s">
        <v>336</v>
      </c>
      <c r="H134" s="83" t="s">
        <v>449</v>
      </c>
      <c r="I134" s="83" t="n">
        <v>1225</v>
      </c>
      <c r="J134" s="83" t="n">
        <v>884</v>
      </c>
      <c r="K134" s="83" t="n">
        <v>531.47</v>
      </c>
      <c r="L134" s="83" t="s">
        <v>436</v>
      </c>
      <c r="M134" s="83" t="s">
        <v>450</v>
      </c>
      <c r="N134" s="83" t="s">
        <v>451</v>
      </c>
      <c r="P134" s="0" t="n">
        <f aca="false">(I134+J134)/2</f>
        <v>1054.5</v>
      </c>
      <c r="Q134" s="0" t="n">
        <f aca="false">P134*Q129</f>
        <v>1349.82613824</v>
      </c>
      <c r="R134" s="0" t="n">
        <f aca="false">P134*0.7+K134</f>
        <v>1269.62</v>
      </c>
      <c r="S134" s="0" t="n">
        <f aca="false">C134/12</f>
        <v>42000</v>
      </c>
      <c r="T134" s="118" t="n">
        <f aca="false">R134/S134</f>
        <v>0.0302290476190476</v>
      </c>
      <c r="U134" s="0" t="n">
        <f aca="false">AVERAGE(I134:J134)*100/FI902</f>
        <v>525.06227930702</v>
      </c>
      <c r="V134" s="0" t="n">
        <f aca="false">K134*100/FI902</f>
        <v>264.632384621434</v>
      </c>
      <c r="W134" s="0" t="n">
        <f aca="false">L134*100/FI902</f>
        <v>208.63072074883</v>
      </c>
      <c r="ER134" s="35" t="n">
        <f aca="false">Movilidad!FV132</f>
        <v>1953</v>
      </c>
      <c r="ES134" s="35" t="n">
        <f aca="false">Movilidad!FW132</f>
        <v>5.56558362977481E-012</v>
      </c>
      <c r="ET134" s="35" t="n">
        <f aca="false">Movilidad!FX132</f>
        <v>2.71752108686518E-012</v>
      </c>
      <c r="EU134" s="35" t="n">
        <f aca="false">Movilidad!FY132</f>
        <v>0</v>
      </c>
    </row>
    <row r="135" customFormat="false" ht="37.05" hidden="false" customHeight="false" outlineLevel="0" collapsed="false">
      <c r="B135" s="83" t="s">
        <v>35</v>
      </c>
      <c r="C135" s="83" t="n">
        <v>700000</v>
      </c>
      <c r="D135" s="83" t="s">
        <v>304</v>
      </c>
      <c r="E135" s="83" t="s">
        <v>433</v>
      </c>
      <c r="F135" s="83" t="s">
        <v>288</v>
      </c>
      <c r="G135" s="83" t="s">
        <v>336</v>
      </c>
      <c r="H135" s="83" t="s">
        <v>452</v>
      </c>
      <c r="I135" s="83" t="n">
        <v>2800</v>
      </c>
      <c r="J135" s="83" t="n">
        <v>2170</v>
      </c>
      <c r="K135" s="83" t="n">
        <v>584.61</v>
      </c>
      <c r="L135" s="83" t="s">
        <v>436</v>
      </c>
      <c r="M135" s="83" t="s">
        <v>453</v>
      </c>
      <c r="N135" s="83" t="s">
        <v>454</v>
      </c>
      <c r="P135" s="0" t="n">
        <f aca="false">(I135+J135)/2</f>
        <v>2485</v>
      </c>
      <c r="Q135" s="0" t="n">
        <f aca="false">P135*Q129</f>
        <v>3180.9558592</v>
      </c>
      <c r="R135" s="0" t="n">
        <f aca="false">P135*0.7+K135</f>
        <v>2324.11</v>
      </c>
      <c r="S135" s="0" t="n">
        <f aca="false">C135/12</f>
        <v>58333.3333333333</v>
      </c>
      <c r="T135" s="118" t="n">
        <f aca="false">R135/S135</f>
        <v>0.0398418857142857</v>
      </c>
      <c r="U135" s="0" t="n">
        <f aca="false">AVERAGE(I135:J135)*100/FI902</f>
        <v>1237.34448940535</v>
      </c>
      <c r="V135" s="0" t="n">
        <f aca="false">K135*100/FI902</f>
        <v>291.092137606142</v>
      </c>
      <c r="W135" s="0" t="n">
        <f aca="false">L135*100/FI902</f>
        <v>208.63072074883</v>
      </c>
      <c r="EP135" s="57" t="n">
        <f aca="false">Movilidad!FV133</f>
        <v>1953</v>
      </c>
      <c r="EQ135" s="57" t="n">
        <f aca="false">Movilidad!FW133</f>
        <v>5.62418284658081E-012</v>
      </c>
      <c r="ER135" s="57" t="n">
        <f aca="false">Movilidad!FX133</f>
        <v>2.74613346931006E-012</v>
      </c>
      <c r="ES135" s="57" t="n">
        <f aca="false">Movilidad!FY133</f>
        <v>0</v>
      </c>
    </row>
    <row r="136" customFormat="false" ht="38.95" hidden="false" customHeight="false" outlineLevel="0" collapsed="false">
      <c r="B136" s="83" t="s">
        <v>36</v>
      </c>
      <c r="C136" s="83" t="n">
        <v>822500</v>
      </c>
      <c r="D136" s="83" t="s">
        <v>455</v>
      </c>
      <c r="E136" s="83" t="n">
        <v>1</v>
      </c>
      <c r="F136" s="83" t="s">
        <v>288</v>
      </c>
      <c r="G136" s="83" t="s">
        <v>336</v>
      </c>
      <c r="H136" s="83" t="s">
        <v>452</v>
      </c>
      <c r="I136" s="83" t="s">
        <v>345</v>
      </c>
      <c r="J136" s="83" t="n">
        <v>3500</v>
      </c>
      <c r="K136" s="83" t="n">
        <v>643.08</v>
      </c>
      <c r="L136" s="83" t="s">
        <v>436</v>
      </c>
      <c r="M136" s="83" t="s">
        <v>346</v>
      </c>
      <c r="N136" s="83" t="s">
        <v>456</v>
      </c>
      <c r="EN136" s="12" t="n">
        <f aca="false">Movilidad!FV134</f>
        <v>1954</v>
      </c>
      <c r="EO136" s="12" t="n">
        <f aca="false">Movilidad!FW134</f>
        <v>5.51339603211042E-012</v>
      </c>
      <c r="EP136" s="12" t="n">
        <f aca="false">Movilidad!FX134</f>
        <v>2.69203932132902E-012</v>
      </c>
      <c r="EQ136" s="12" t="n">
        <f aca="false">Movilidad!FY134</f>
        <v>0</v>
      </c>
    </row>
    <row r="137" customFormat="false" ht="37.3" hidden="false" customHeight="false" outlineLevel="0" collapsed="false">
      <c r="B137" s="83" t="s">
        <v>37</v>
      </c>
      <c r="C137" s="83" t="n">
        <v>945000</v>
      </c>
      <c r="D137" s="83" t="s">
        <v>455</v>
      </c>
      <c r="E137" s="83" t="n">
        <v>2</v>
      </c>
      <c r="F137" s="83" t="s">
        <v>288</v>
      </c>
      <c r="G137" s="83" t="s">
        <v>336</v>
      </c>
      <c r="H137" s="83" t="s">
        <v>452</v>
      </c>
      <c r="I137" s="83" t="s">
        <v>345</v>
      </c>
      <c r="J137" s="83" t="n">
        <v>4113</v>
      </c>
      <c r="K137" s="83" t="n">
        <v>707.38</v>
      </c>
      <c r="L137" s="83" t="s">
        <v>436</v>
      </c>
      <c r="M137" s="83" t="s">
        <v>346</v>
      </c>
      <c r="N137" s="83" t="s">
        <v>457</v>
      </c>
      <c r="EL137" s="35" t="n">
        <f aca="false">Movilidad!FV135</f>
        <v>1954</v>
      </c>
      <c r="EM137" s="35" t="n">
        <f aca="false">Movilidad!FW135</f>
        <v>5.50087100867093E-012</v>
      </c>
      <c r="EN137" s="35" t="n">
        <f aca="false">Movilidad!FX135</f>
        <v>2.68592369760032E-012</v>
      </c>
      <c r="EO137" s="35" t="n">
        <f aca="false">Movilidad!FY135</f>
        <v>0</v>
      </c>
    </row>
    <row r="138" customFormat="false" ht="37.3" hidden="false" customHeight="false" outlineLevel="0" collapsed="false">
      <c r="B138" s="83" t="s">
        <v>261</v>
      </c>
      <c r="C138" s="83" t="n">
        <v>1050000</v>
      </c>
      <c r="D138" s="83" t="s">
        <v>455</v>
      </c>
      <c r="E138" s="83" t="n">
        <v>3</v>
      </c>
      <c r="F138" s="83" t="s">
        <v>288</v>
      </c>
      <c r="G138" s="83" t="s">
        <v>336</v>
      </c>
      <c r="H138" s="83" t="s">
        <v>452</v>
      </c>
      <c r="I138" s="83" t="s">
        <v>345</v>
      </c>
      <c r="J138" s="83" t="n">
        <v>4725</v>
      </c>
      <c r="K138" s="83" t="n">
        <v>778.12</v>
      </c>
      <c r="L138" s="83" t="s">
        <v>436</v>
      </c>
      <c r="M138" s="83" t="s">
        <v>346</v>
      </c>
      <c r="N138" s="83" t="s">
        <v>458</v>
      </c>
      <c r="EJ138" s="57" t="n">
        <f aca="false">Movilidad!FV136</f>
        <v>1954</v>
      </c>
      <c r="EK138" s="57" t="n">
        <f aca="false">Movilidad!FW136</f>
        <v>5.50951923914106E-012</v>
      </c>
      <c r="EL138" s="57" t="n">
        <f aca="false">Movilidad!FX136</f>
        <v>2.6901463901749E-012</v>
      </c>
      <c r="EM138" s="57" t="n">
        <f aca="false">Movilidad!FY136</f>
        <v>0</v>
      </c>
    </row>
    <row r="139" customFormat="false" ht="15.25" hidden="false" customHeight="false" outlineLevel="0" collapsed="false">
      <c r="FG139" s="12" t="n">
        <f aca="false">Movilidad!FV137</f>
        <v>1954</v>
      </c>
      <c r="FH139" s="12" t="n">
        <f aca="false">Movilidad!FW137</f>
        <v>5.62328820204944E-012</v>
      </c>
      <c r="FI139" s="12" t="n">
        <f aca="false">Movilidad!FX137</f>
        <v>2.74569663904373E-012</v>
      </c>
      <c r="FJ139" s="12" t="n">
        <f aca="false">Movilidad!FY137</f>
        <v>0</v>
      </c>
    </row>
    <row r="140" customFormat="false" ht="15.25" hidden="false" customHeight="false" outlineLevel="0" collapsed="false">
      <c r="FG140" s="35" t="n">
        <f aca="false">Movilidad!FV138</f>
        <v>1954</v>
      </c>
      <c r="FH140" s="35" t="n">
        <f aca="false">Movilidad!FW138</f>
        <v>5.61270157509463E-012</v>
      </c>
      <c r="FI140" s="35" t="n">
        <f aca="false">Movilidad!FX138</f>
        <v>2.7405274808921E-012</v>
      </c>
      <c r="FJ140" s="35" t="n">
        <f aca="false">Movilidad!FY138</f>
        <v>0</v>
      </c>
    </row>
    <row r="141" customFormat="false" ht="54.1" hidden="false" customHeight="true" outlineLevel="0" collapsed="false">
      <c r="B141" s="180" t="s">
        <v>428</v>
      </c>
      <c r="C141" s="180" t="s">
        <v>233</v>
      </c>
      <c r="D141" s="180" t="s">
        <v>234</v>
      </c>
      <c r="E141" s="180" t="s">
        <v>295</v>
      </c>
      <c r="F141" s="180" t="s">
        <v>459</v>
      </c>
      <c r="G141" s="180" t="s">
        <v>236</v>
      </c>
      <c r="H141" s="180" t="s">
        <v>430</v>
      </c>
      <c r="I141" s="195" t="s">
        <v>460</v>
      </c>
      <c r="J141" s="195"/>
      <c r="K141" s="196" t="s">
        <v>461</v>
      </c>
      <c r="L141" s="196" t="s">
        <v>462</v>
      </c>
      <c r="M141" s="195" t="s">
        <v>353</v>
      </c>
      <c r="N141" s="195"/>
      <c r="FG141" s="57" t="n">
        <f aca="false">Movilidad!FV139</f>
        <v>1954</v>
      </c>
      <c r="FH141" s="57" t="n">
        <f aca="false">Movilidad!FW139</f>
        <v>5.70112227628033E-012</v>
      </c>
      <c r="FI141" s="57" t="n">
        <f aca="false">Movilidad!FX139</f>
        <v>2.78370087221481E-012</v>
      </c>
      <c r="FJ141" s="57" t="n">
        <f aca="false">Movilidad!FY139</f>
        <v>0</v>
      </c>
    </row>
    <row r="142" customFormat="false" ht="67.15" hidden="false" customHeight="false" outlineLevel="0" collapsed="false">
      <c r="B142" s="180"/>
      <c r="C142" s="180"/>
      <c r="D142" s="180"/>
      <c r="E142" s="180"/>
      <c r="F142" s="180"/>
      <c r="G142" s="180"/>
      <c r="H142" s="180"/>
      <c r="I142" s="196" t="s">
        <v>299</v>
      </c>
      <c r="J142" s="196" t="s">
        <v>300</v>
      </c>
      <c r="K142" s="196"/>
      <c r="M142" s="196" t="s">
        <v>301</v>
      </c>
      <c r="N142" s="196" t="s">
        <v>300</v>
      </c>
      <c r="FG142" s="12" t="n">
        <f aca="false">Movilidad!FV140</f>
        <v>1954</v>
      </c>
      <c r="FH142" s="12" t="n">
        <f aca="false">Movilidad!FW140</f>
        <v>5.82816179973767E-012</v>
      </c>
      <c r="FI142" s="12" t="n">
        <f aca="false">Movilidad!FX140</f>
        <v>2.84573077003427E-012</v>
      </c>
      <c r="FJ142" s="12" t="n">
        <f aca="false">Movilidad!FY140</f>
        <v>0</v>
      </c>
    </row>
    <row r="143" customFormat="false" ht="25.05" hidden="false" customHeight="false" outlineLevel="0" collapsed="false">
      <c r="B143" s="83" t="s">
        <v>28</v>
      </c>
      <c r="C143" s="197" t="n">
        <v>107525.26848</v>
      </c>
      <c r="D143" s="197" t="s">
        <v>304</v>
      </c>
      <c r="E143" s="197" t="s">
        <v>433</v>
      </c>
      <c r="F143" s="197" t="s">
        <v>265</v>
      </c>
      <c r="G143" s="197" t="s">
        <v>434</v>
      </c>
      <c r="H143" s="197" t="s">
        <v>463</v>
      </c>
      <c r="I143" s="198" t="n">
        <v>87.04426496</v>
      </c>
      <c r="J143" s="198" t="n">
        <v>0</v>
      </c>
      <c r="K143" s="197" t="n">
        <v>384.018816</v>
      </c>
      <c r="L143" s="197" t="n">
        <v>536.34627968</v>
      </c>
      <c r="M143" s="197" t="n">
        <v>1007.40936064</v>
      </c>
      <c r="N143" s="197" t="n">
        <v>1007.40936064</v>
      </c>
      <c r="P143" s="0" t="n">
        <v>87.04426496</v>
      </c>
      <c r="R143" s="0" t="n">
        <f aca="false">P143*0.7+K143</f>
        <v>444.949801472</v>
      </c>
      <c r="S143" s="0" t="n">
        <f aca="false">C143/12</f>
        <v>8960.43904</v>
      </c>
      <c r="T143" s="118" t="n">
        <f aca="false">R143/S143</f>
        <v>0.0496571428571429</v>
      </c>
      <c r="U143" s="0" t="n">
        <f aca="false">I143*100/FI914</f>
        <v>32.9471679137095</v>
      </c>
      <c r="V143" s="0" t="n">
        <f aca="false">K143*100/FI914</f>
        <v>145.355152560483</v>
      </c>
      <c r="W143" s="0" t="n">
        <f aca="false">L143*100/FI914</f>
        <v>203.012696409474</v>
      </c>
      <c r="FG143" s="35" t="n">
        <f aca="false">Movilidad!FV141</f>
        <v>1954</v>
      </c>
      <c r="FH143" s="35" t="n">
        <f aca="false">Movilidad!FW141</f>
        <v>5.86931544818156E-012</v>
      </c>
      <c r="FI143" s="35" t="n">
        <f aca="false">Movilidad!FX141</f>
        <v>2.86582496228563E-012</v>
      </c>
      <c r="FJ143" s="35" t="n">
        <f aca="false">Movilidad!FY141</f>
        <v>0</v>
      </c>
    </row>
    <row r="144" customFormat="false" ht="25.05" hidden="false" customHeight="false" outlineLevel="0" collapsed="false">
      <c r="B144" s="83" t="s">
        <v>29</v>
      </c>
      <c r="C144" s="197" t="n">
        <v>161287.90272</v>
      </c>
      <c r="D144" s="197" t="s">
        <v>304</v>
      </c>
      <c r="E144" s="197" t="s">
        <v>433</v>
      </c>
      <c r="F144" s="197" t="s">
        <v>270</v>
      </c>
      <c r="G144" s="197" t="s">
        <v>314</v>
      </c>
      <c r="H144" s="197" t="s">
        <v>463</v>
      </c>
      <c r="I144" s="198" t="n">
        <v>167.68821632</v>
      </c>
      <c r="J144" s="198" t="n">
        <v>0</v>
      </c>
      <c r="K144" s="197" t="n">
        <v>422.4206976</v>
      </c>
      <c r="L144" s="197" t="n">
        <v>536.34627968</v>
      </c>
      <c r="M144" s="197" t="n">
        <v>1126.4551936</v>
      </c>
      <c r="N144" s="197" t="n">
        <v>1126.4551936</v>
      </c>
      <c r="P144" s="0" t="n">
        <v>167.68821632</v>
      </c>
      <c r="R144" s="0" t="n">
        <f aca="false">P144*0.7+K144</f>
        <v>539.802449024</v>
      </c>
      <c r="S144" s="0" t="n">
        <f aca="false">C144/12</f>
        <v>13440.65856</v>
      </c>
      <c r="T144" s="118" t="n">
        <f aca="false">R144/S144</f>
        <v>0.0401619047619048</v>
      </c>
      <c r="U144" s="0" t="n">
        <f aca="false">I144*100/FI914</f>
        <v>63.4717499514109</v>
      </c>
      <c r="V144" s="0" t="n">
        <f aca="false">K144*100/FI914</f>
        <v>159.890667816531</v>
      </c>
      <c r="W144" s="0" t="n">
        <f aca="false">L144*100/FI914</f>
        <v>203.012696409474</v>
      </c>
      <c r="FG144" s="57" t="n">
        <f aca="false">Movilidad!FV142</f>
        <v>1954</v>
      </c>
      <c r="FH144" s="57" t="n">
        <f aca="false">Movilidad!FW142</f>
        <v>6.01201125093822E-012</v>
      </c>
      <c r="FI144" s="57" t="n">
        <f aca="false">Movilidad!FX142</f>
        <v>2.93549938976595E-012</v>
      </c>
      <c r="FJ144" s="57" t="n">
        <f aca="false">Movilidad!FY142</f>
        <v>0</v>
      </c>
    </row>
    <row r="145" customFormat="false" ht="25.05" hidden="false" customHeight="false" outlineLevel="0" collapsed="false">
      <c r="B145" s="83" t="s">
        <v>30</v>
      </c>
      <c r="C145" s="197" t="n">
        <v>215050.53696</v>
      </c>
      <c r="D145" s="197" t="s">
        <v>304</v>
      </c>
      <c r="E145" s="197" t="s">
        <v>433</v>
      </c>
      <c r="F145" s="197" t="s">
        <v>273</v>
      </c>
      <c r="G145" s="197" t="s">
        <v>318</v>
      </c>
      <c r="H145" s="197" t="s">
        <v>464</v>
      </c>
      <c r="I145" s="197" t="n">
        <v>286.73404928</v>
      </c>
      <c r="J145" s="197" t="n">
        <v>264.97298304</v>
      </c>
      <c r="K145" s="197" t="n">
        <v>464.66276736</v>
      </c>
      <c r="L145" s="197" t="n">
        <v>536.34627968</v>
      </c>
      <c r="M145" s="197" t="n">
        <v>1287.74309632</v>
      </c>
      <c r="N145" s="197" t="n">
        <v>1265.98203008</v>
      </c>
      <c r="P145" s="0" t="n">
        <v>275.85351616</v>
      </c>
      <c r="R145" s="0" t="n">
        <f aca="false">P145*0.7+K145</f>
        <v>657.760228672</v>
      </c>
      <c r="S145" s="0" t="n">
        <f aca="false">C145/12</f>
        <v>17920.87808</v>
      </c>
      <c r="T145" s="118" t="n">
        <f aca="false">R145/S145</f>
        <v>0.0367035714285714</v>
      </c>
      <c r="U145" s="0" t="n">
        <f aca="false">AVERAGE(I145:J145)*100/FI914</f>
        <v>104.413451255947</v>
      </c>
      <c r="V145" s="0" t="n">
        <f aca="false">K145*100/FI914</f>
        <v>175.879734598184</v>
      </c>
      <c r="W145" s="0" t="n">
        <f aca="false">L145*100/FI914</f>
        <v>203.012696409474</v>
      </c>
      <c r="FG145" s="12" t="n">
        <f aca="false">Movilidad!FV143</f>
        <v>1954</v>
      </c>
      <c r="FH145" s="12" t="n">
        <f aca="false">Movilidad!FW143</f>
        <v>6.18601961229348E-012</v>
      </c>
      <c r="FI145" s="12" t="n">
        <f aca="false">Movilidad!FX143</f>
        <v>3.02046287656794E-012</v>
      </c>
      <c r="FJ145" s="12" t="n">
        <f aca="false">Movilidad!FY143</f>
        <v>0</v>
      </c>
    </row>
    <row r="146" customFormat="false" ht="37.05" hidden="false" customHeight="false" outlineLevel="0" collapsed="false">
      <c r="B146" s="83" t="s">
        <v>31</v>
      </c>
      <c r="C146" s="197" t="n">
        <v>322575.80544</v>
      </c>
      <c r="D146" s="197" t="s">
        <v>304</v>
      </c>
      <c r="E146" s="197" t="s">
        <v>433</v>
      </c>
      <c r="F146" s="197" t="s">
        <v>277</v>
      </c>
      <c r="G146" s="197" t="s">
        <v>323</v>
      </c>
      <c r="H146" s="197" t="s">
        <v>464</v>
      </c>
      <c r="I146" s="197" t="n">
        <v>471.06308096</v>
      </c>
      <c r="J146" s="197" t="n">
        <v>435.2213248</v>
      </c>
      <c r="K146" s="197" t="n">
        <v>511.129044096</v>
      </c>
      <c r="L146" s="197" t="n">
        <v>536.34627968</v>
      </c>
      <c r="M146" s="197" t="n">
        <v>1518.538404736</v>
      </c>
      <c r="N146" s="197" t="n">
        <v>1482.696648576</v>
      </c>
      <c r="P146" s="0" t="n">
        <v>453.14220288</v>
      </c>
      <c r="R146" s="0" t="n">
        <f aca="false">P146*0.7+K146</f>
        <v>828.328586112</v>
      </c>
      <c r="S146" s="0" t="n">
        <f aca="false">C146/12</f>
        <v>26881.31712</v>
      </c>
      <c r="T146" s="118" t="n">
        <f aca="false">R146/S146</f>
        <v>0.0308142857142857</v>
      </c>
      <c r="U146" s="0" t="n">
        <f aca="false">AVERAGE(I146:J146)*100/FI914</f>
        <v>171.51908002137</v>
      </c>
      <c r="V146" s="0" t="n">
        <f aca="false">K146*100/FI914</f>
        <v>193.467708058003</v>
      </c>
      <c r="W146" s="0" t="n">
        <f aca="false">L146*100/FI914</f>
        <v>203.012696409474</v>
      </c>
      <c r="FG146" s="35" t="n">
        <f aca="false">Movilidad!FV144</f>
        <v>1954</v>
      </c>
      <c r="FH146" s="35" t="n">
        <f aca="false">Movilidad!FW144</f>
        <v>6.24939026660025E-012</v>
      </c>
      <c r="FI146" s="35" t="n">
        <f aca="false">Movilidad!FX144</f>
        <v>3.05140502043329E-012</v>
      </c>
      <c r="FJ146" s="35" t="n">
        <f aca="false">Movilidad!FY144</f>
        <v>0</v>
      </c>
    </row>
    <row r="147" customFormat="false" ht="37.05" hidden="false" customHeight="false" outlineLevel="0" collapsed="false">
      <c r="B147" s="83" t="s">
        <v>32</v>
      </c>
      <c r="C147" s="197" t="n">
        <v>430101.07392</v>
      </c>
      <c r="D147" s="197" t="s">
        <v>304</v>
      </c>
      <c r="E147" s="197" t="s">
        <v>433</v>
      </c>
      <c r="F147" s="197" t="s">
        <v>284</v>
      </c>
      <c r="G147" s="197" t="s">
        <v>327</v>
      </c>
      <c r="H147" s="197" t="s">
        <v>465</v>
      </c>
      <c r="I147" s="197" t="n">
        <v>896.043904</v>
      </c>
      <c r="J147" s="197" t="n">
        <v>695.07405696</v>
      </c>
      <c r="K147" s="197" t="n">
        <v>562.2419485056</v>
      </c>
      <c r="L147" s="197" t="n">
        <v>536.34627968</v>
      </c>
      <c r="M147" s="197" t="n">
        <v>1994.6321321856</v>
      </c>
      <c r="N147" s="197" t="n">
        <v>1793.6622851456</v>
      </c>
      <c r="P147" s="0" t="n">
        <v>795.55898048</v>
      </c>
      <c r="R147" s="0" t="n">
        <f aca="false">P147*0.7+K147</f>
        <v>1119.1332348416</v>
      </c>
      <c r="S147" s="0" t="n">
        <f aca="false">C147/12</f>
        <v>35841.75616</v>
      </c>
      <c r="T147" s="118" t="n">
        <f aca="false">R147/S147</f>
        <v>0.0312242857142857</v>
      </c>
      <c r="U147" s="0" t="n">
        <f aca="false">AVERAGE(I147:J147)*100/FI914</f>
        <v>301.1274243878</v>
      </c>
      <c r="V147" s="0" t="n">
        <f aca="false">K147*100/FI914</f>
        <v>212.814478863803</v>
      </c>
      <c r="W147" s="0" t="n">
        <f aca="false">L147*100/FI914</f>
        <v>203.012696409474</v>
      </c>
      <c r="FG147" s="57" t="n">
        <f aca="false">Movilidad!FV145</f>
        <v>1954</v>
      </c>
      <c r="FH147" s="57" t="n">
        <f aca="false">Movilidad!FW145</f>
        <v>6.52464256742445E-012</v>
      </c>
      <c r="FI147" s="57" t="n">
        <f aca="false">Movilidad!FX145</f>
        <v>3.18580313237544E-012</v>
      </c>
      <c r="FJ147" s="57" t="n">
        <f aca="false">Movilidad!FY145</f>
        <v>0</v>
      </c>
    </row>
    <row r="148" customFormat="false" ht="37.05" hidden="false" customHeight="false" outlineLevel="0" collapsed="false">
      <c r="B148" s="83" t="s">
        <v>33</v>
      </c>
      <c r="C148" s="197" t="n">
        <v>537626.3424</v>
      </c>
      <c r="D148" s="197" t="s">
        <v>304</v>
      </c>
      <c r="E148" s="197" t="s">
        <v>433</v>
      </c>
      <c r="F148" s="197" t="s">
        <v>286</v>
      </c>
      <c r="G148" s="197" t="s">
        <v>333</v>
      </c>
      <c r="H148" s="197" t="s">
        <v>466</v>
      </c>
      <c r="I148" s="197" t="n">
        <v>1232.70039936</v>
      </c>
      <c r="J148" s="197" t="n">
        <v>907.56446848</v>
      </c>
      <c r="K148" s="197" t="n">
        <v>618.462303168</v>
      </c>
      <c r="L148" s="197" t="n">
        <v>536.34627968</v>
      </c>
      <c r="M148" s="197" t="n">
        <v>2387.508982208</v>
      </c>
      <c r="N148" s="197" t="n">
        <v>2062.373051328</v>
      </c>
      <c r="P148" s="0" t="n">
        <v>1070.13243392</v>
      </c>
      <c r="R148" s="0" t="n">
        <f aca="false">P148*0.7+K148</f>
        <v>1367.555006912</v>
      </c>
      <c r="S148" s="0" t="n">
        <f aca="false">C148/12</f>
        <v>44802.1952</v>
      </c>
      <c r="T148" s="118" t="n">
        <f aca="false">R148/S148</f>
        <v>0.0305242857142857</v>
      </c>
      <c r="U148" s="0" t="n">
        <f aca="false">AVERAGE(I148:J148)*100/FI914</f>
        <v>405.056358468546</v>
      </c>
      <c r="V148" s="0" t="n">
        <f aca="false">K148*100/FI914</f>
        <v>234.094473198658</v>
      </c>
      <c r="W148" s="0" t="n">
        <f aca="false">L148*100/FI914</f>
        <v>203.012696409474</v>
      </c>
      <c r="FG148" s="12" t="n">
        <f aca="false">Movilidad!FV146</f>
        <v>1955</v>
      </c>
      <c r="FH148" s="12" t="n">
        <f aca="false">Movilidad!FW146</f>
        <v>6.38209587208973E-012</v>
      </c>
      <c r="FI148" s="12" t="n">
        <f aca="false">Movilidad!FX146</f>
        <v>3.11620150993954E-012</v>
      </c>
      <c r="FJ148" s="12" t="n">
        <f aca="false">Movilidad!FY146</f>
        <v>0</v>
      </c>
    </row>
    <row r="149" customFormat="false" ht="37.05" hidden="false" customHeight="false" outlineLevel="0" collapsed="false">
      <c r="B149" s="83" t="s">
        <v>34</v>
      </c>
      <c r="C149" s="197" t="n">
        <v>645151.61088</v>
      </c>
      <c r="D149" s="197" t="s">
        <v>304</v>
      </c>
      <c r="E149" s="197" t="s">
        <v>433</v>
      </c>
      <c r="F149" s="197" t="s">
        <v>288</v>
      </c>
      <c r="G149" s="197" t="s">
        <v>336</v>
      </c>
      <c r="H149" s="197" t="s">
        <v>467</v>
      </c>
      <c r="I149" s="197" t="n">
        <v>1568.076832</v>
      </c>
      <c r="J149" s="197" t="n">
        <v>1131.57544448</v>
      </c>
      <c r="K149" s="197" t="n">
        <v>680.3149337984</v>
      </c>
      <c r="L149" s="197" t="n">
        <v>536.34627968</v>
      </c>
      <c r="M149" s="197" t="n">
        <v>2784.7380454784</v>
      </c>
      <c r="N149" s="197" t="n">
        <v>2348.2366579584</v>
      </c>
      <c r="P149" s="0" t="n">
        <v>1349.82613824</v>
      </c>
      <c r="R149" s="0" t="n">
        <f aca="false">P149*0.7+K149</f>
        <v>1625.1932305664</v>
      </c>
      <c r="S149" s="0" t="n">
        <f aca="false">C149/12</f>
        <v>53762.63424</v>
      </c>
      <c r="T149" s="118" t="n">
        <f aca="false">R149/S149</f>
        <v>0.0302290476190476</v>
      </c>
      <c r="U149" s="0" t="n">
        <f aca="false">AVERAGE(I149:J149)*100/FI914</f>
        <v>510.923361250098</v>
      </c>
      <c r="V149" s="0" t="n">
        <f aca="false">K149*100/FI914</f>
        <v>257.5063431044</v>
      </c>
      <c r="W149" s="0" t="n">
        <f aca="false">L149*100/FI914</f>
        <v>203.012696409474</v>
      </c>
      <c r="FG149" s="35" t="n">
        <f aca="false">Movilidad!FV147</f>
        <v>1955</v>
      </c>
      <c r="FH149" s="35" t="n">
        <f aca="false">Movilidad!FW147</f>
        <v>6.39074410255981E-012</v>
      </c>
      <c r="FI149" s="35" t="n">
        <f aca="false">Movilidad!FX147</f>
        <v>3.12042420251409E-012</v>
      </c>
      <c r="FJ149" s="35" t="n">
        <f aca="false">Movilidad!FY147</f>
        <v>0</v>
      </c>
    </row>
    <row r="150" customFormat="false" ht="37.05" hidden="false" customHeight="false" outlineLevel="0" collapsed="false">
      <c r="B150" s="83" t="s">
        <v>35</v>
      </c>
      <c r="C150" s="197" t="n">
        <v>896043.904</v>
      </c>
      <c r="D150" s="197" t="s">
        <v>304</v>
      </c>
      <c r="E150" s="197" t="s">
        <v>433</v>
      </c>
      <c r="F150" s="197" t="s">
        <v>288</v>
      </c>
      <c r="G150" s="197" t="s">
        <v>336</v>
      </c>
      <c r="H150" s="197" t="s">
        <v>468</v>
      </c>
      <c r="I150" s="197" t="n">
        <v>3584.175616</v>
      </c>
      <c r="J150" s="197" t="n">
        <v>2777.7361024</v>
      </c>
      <c r="K150" s="197" t="n">
        <v>748.3374667392</v>
      </c>
      <c r="L150" s="197" t="n">
        <v>536.34627968</v>
      </c>
      <c r="M150" s="197" t="n">
        <v>4868.8593624192</v>
      </c>
      <c r="N150" s="197" t="n">
        <v>4062.4198488192</v>
      </c>
      <c r="P150" s="0" t="n">
        <v>3180.9558592</v>
      </c>
      <c r="R150" s="0" t="n">
        <f aca="false">P150*0.7+K150</f>
        <v>2975.0065681792</v>
      </c>
      <c r="S150" s="0" t="n">
        <f aca="false">C150/12</f>
        <v>74670.3253333333</v>
      </c>
      <c r="T150" s="118" t="n">
        <f aca="false">R150/S150</f>
        <v>0.0398418857142857</v>
      </c>
      <c r="U150" s="0" t="n">
        <f aca="false">AVERAGE(I150:J150)*100/FI914</f>
        <v>1204.025180376</v>
      </c>
      <c r="V150" s="0" t="n">
        <f aca="false">K150*100/FI914</f>
        <v>283.253585794613</v>
      </c>
      <c r="W150" s="0" t="n">
        <f aca="false">L150*100/FI914</f>
        <v>203.012696409474</v>
      </c>
      <c r="FG150" s="57" t="n">
        <f aca="false">Movilidad!FV148</f>
        <v>1955</v>
      </c>
      <c r="FH150" s="57" t="n">
        <f aca="false">Movilidad!FW148</f>
        <v>6.39969054787373E-012</v>
      </c>
      <c r="FI150" s="57" t="n">
        <f aca="false">Movilidad!FX148</f>
        <v>3.12479250517745E-012</v>
      </c>
      <c r="FJ150" s="57" t="n">
        <f aca="false">Movilidad!FY148</f>
        <v>0</v>
      </c>
    </row>
    <row r="151" customFormat="false" ht="38.95" hidden="false" customHeight="false" outlineLevel="0" collapsed="false">
      <c r="B151" s="83" t="s">
        <v>36</v>
      </c>
      <c r="C151" s="197" t="n">
        <v>1052851.5872</v>
      </c>
      <c r="D151" s="197" t="s">
        <v>455</v>
      </c>
      <c r="E151" s="197" t="n">
        <v>1</v>
      </c>
      <c r="F151" s="197" t="s">
        <v>288</v>
      </c>
      <c r="G151" s="197" t="s">
        <v>336</v>
      </c>
      <c r="H151" s="197" t="s">
        <v>468</v>
      </c>
      <c r="I151" s="197" t="s">
        <v>345</v>
      </c>
      <c r="J151" s="197" t="n">
        <v>3500</v>
      </c>
      <c r="K151" s="197" t="n">
        <v>823.1827339776</v>
      </c>
      <c r="L151" s="197" t="n">
        <v>536.34627968</v>
      </c>
      <c r="M151" s="197" t="s">
        <v>346</v>
      </c>
      <c r="N151" s="197" t="n">
        <v>5839.7485336576</v>
      </c>
      <c r="FG151" s="12" t="n">
        <f aca="false">Movilidad!FV149</f>
        <v>1955</v>
      </c>
      <c r="FH151" s="12" t="n">
        <f aca="false">Movilidad!FW149</f>
        <v>6.49183893460685E-012</v>
      </c>
      <c r="FI151" s="12" t="n">
        <f aca="false">Movilidad!FX149</f>
        <v>3.16978602260987E-012</v>
      </c>
      <c r="FJ151" s="12" t="n">
        <f aca="false">Movilidad!FY149</f>
        <v>0</v>
      </c>
    </row>
    <row r="152" customFormat="false" ht="41" hidden="false" customHeight="false" outlineLevel="0" collapsed="false">
      <c r="B152" s="83" t="s">
        <v>37</v>
      </c>
      <c r="C152" s="197" t="n">
        <v>1209659.2704</v>
      </c>
      <c r="D152" s="197" t="s">
        <v>455</v>
      </c>
      <c r="E152" s="197" t="n">
        <v>2</v>
      </c>
      <c r="F152" s="197" t="s">
        <v>288</v>
      </c>
      <c r="G152" s="197" t="s">
        <v>336</v>
      </c>
      <c r="H152" s="197" t="s">
        <v>468</v>
      </c>
      <c r="I152" s="197" t="s">
        <v>345</v>
      </c>
      <c r="J152" s="197" t="n">
        <v>4113</v>
      </c>
      <c r="K152" s="197" t="n">
        <v>905.4907668736</v>
      </c>
      <c r="L152" s="197" t="n">
        <v>536.34627968</v>
      </c>
      <c r="M152" s="197" t="s">
        <v>346</v>
      </c>
      <c r="N152" s="197" t="n">
        <v>6706.7350139136</v>
      </c>
      <c r="FG152" s="35" t="n">
        <f aca="false">Movilidad!FV150</f>
        <v>1955</v>
      </c>
      <c r="FH152" s="35" t="n">
        <f aca="false">Movilidad!FW150</f>
        <v>6.50048716507693E-012</v>
      </c>
      <c r="FI152" s="35" t="n">
        <f aca="false">Movilidad!FX150</f>
        <v>3.17400871518442E-012</v>
      </c>
      <c r="FJ152" s="35" t="n">
        <f aca="false">Movilidad!FY150</f>
        <v>0</v>
      </c>
    </row>
    <row r="153" customFormat="false" ht="41" hidden="false" customHeight="false" outlineLevel="0" collapsed="false">
      <c r="B153" s="83" t="s">
        <v>261</v>
      </c>
      <c r="C153" s="197" t="n">
        <v>1344065.856</v>
      </c>
      <c r="D153" s="197" t="s">
        <v>455</v>
      </c>
      <c r="E153" s="197" t="n">
        <v>3</v>
      </c>
      <c r="F153" s="197" t="s">
        <v>288</v>
      </c>
      <c r="G153" s="197" t="s">
        <v>336</v>
      </c>
      <c r="H153" s="197" t="s">
        <v>468</v>
      </c>
      <c r="I153" s="197" t="s">
        <v>345</v>
      </c>
      <c r="J153" s="197" t="n">
        <v>4725</v>
      </c>
      <c r="K153" s="197" t="n">
        <v>996.0424036864</v>
      </c>
      <c r="L153" s="197" t="n">
        <v>536.34627968</v>
      </c>
      <c r="M153" s="197" t="s">
        <v>346</v>
      </c>
      <c r="N153" s="197" t="n">
        <v>7580.6850353664</v>
      </c>
      <c r="FG153" s="57" t="n">
        <f aca="false">Movilidad!FV151</f>
        <v>1955</v>
      </c>
      <c r="FH153" s="57" t="n">
        <f aca="false">Movilidad!FW151</f>
        <v>6.53895687992672E-012</v>
      </c>
      <c r="FI153" s="57" t="n">
        <f aca="false">Movilidad!FX151</f>
        <v>3.19279241663681E-012</v>
      </c>
      <c r="FJ153" s="57" t="n">
        <f aca="false">Movilidad!FY151</f>
        <v>0</v>
      </c>
    </row>
    <row r="154" customFormat="false" ht="15.25" hidden="false" customHeight="false" outlineLevel="0" collapsed="false">
      <c r="FG154" s="12" t="n">
        <f aca="false">Movilidad!FV152</f>
        <v>1955</v>
      </c>
      <c r="FH154" s="12" t="n">
        <f aca="false">Movilidad!FW152</f>
        <v>6.56773461235306E-012</v>
      </c>
      <c r="FI154" s="12" t="n">
        <f aca="false">Movilidad!FX152</f>
        <v>3.20684379020388E-012</v>
      </c>
      <c r="FJ154" s="12" t="n">
        <f aca="false">Movilidad!FY152</f>
        <v>0</v>
      </c>
    </row>
    <row r="155" customFormat="false" ht="15.25" hidden="false" customHeight="false" outlineLevel="0" collapsed="false">
      <c r="FG155" s="35" t="n">
        <f aca="false">Movilidad!FV153</f>
        <v>1955</v>
      </c>
      <c r="FH155" s="35" t="n">
        <f aca="false">Movilidad!FW153</f>
        <v>6.59010072563779E-012</v>
      </c>
      <c r="FI155" s="35" t="n">
        <f aca="false">Movilidad!FX153</f>
        <v>3.21776454686223E-012</v>
      </c>
      <c r="FJ155" s="35" t="n">
        <f aca="false">Movilidad!FY153</f>
        <v>0</v>
      </c>
    </row>
    <row r="156" customFormat="false" ht="15.25" hidden="false" customHeight="false" outlineLevel="0" collapsed="false">
      <c r="FG156" s="57" t="n">
        <f aca="false">Movilidad!FV154</f>
        <v>1955</v>
      </c>
      <c r="FH156" s="57" t="n">
        <f aca="false">Movilidad!FW154</f>
        <v>6.63513116705109E-012</v>
      </c>
      <c r="FI156" s="57" t="n">
        <f aca="false">Movilidad!FX154</f>
        <v>3.23975167026773E-012</v>
      </c>
      <c r="FJ156" s="57" t="n">
        <f aca="false">Movilidad!FY154</f>
        <v>0</v>
      </c>
    </row>
    <row r="157" customFormat="false" ht="15.25" hidden="false" customHeight="false" outlineLevel="0" collapsed="false">
      <c r="A157" s="0" t="s">
        <v>28</v>
      </c>
      <c r="B157" s="0" t="s">
        <v>469</v>
      </c>
      <c r="C157" s="199" t="n">
        <v>107525.26848</v>
      </c>
      <c r="D157" s="200" t="s">
        <v>469</v>
      </c>
      <c r="E157" s="199" t="n">
        <v>87.04426496</v>
      </c>
      <c r="F157" s="199" t="s">
        <v>469</v>
      </c>
      <c r="G157" s="199" t="n">
        <v>384.018816</v>
      </c>
      <c r="H157" s="199" t="s">
        <v>469</v>
      </c>
      <c r="I157" s="199" t="n">
        <v>536.34627968</v>
      </c>
      <c r="J157" s="0" t="s">
        <v>470</v>
      </c>
      <c r="FG157" s="12" t="n">
        <f aca="false">Movilidad!FV155</f>
        <v>1955</v>
      </c>
      <c r="FH157" s="12" t="n">
        <f aca="false">Movilidad!FW155</f>
        <v>6.62946508501895E-012</v>
      </c>
      <c r="FI157" s="12" t="n">
        <f aca="false">Movilidad!FX155</f>
        <v>3.23698507858094E-012</v>
      </c>
      <c r="FJ157" s="12" t="n">
        <f aca="false">Movilidad!FY155</f>
        <v>0</v>
      </c>
    </row>
    <row r="158" customFormat="false" ht="15.25" hidden="false" customHeight="false" outlineLevel="0" collapsed="false">
      <c r="A158" s="0" t="s">
        <v>29</v>
      </c>
      <c r="B158" s="0" t="s">
        <v>469</v>
      </c>
      <c r="C158" s="199" t="n">
        <v>161287.90272</v>
      </c>
      <c r="D158" s="200" t="s">
        <v>469</v>
      </c>
      <c r="E158" s="199" t="n">
        <v>167.68821632</v>
      </c>
      <c r="F158" s="199" t="s">
        <v>469</v>
      </c>
      <c r="G158" s="199" t="n">
        <v>422.4206976</v>
      </c>
      <c r="H158" s="199" t="s">
        <v>469</v>
      </c>
      <c r="I158" s="199" t="n">
        <v>536.34627968</v>
      </c>
      <c r="J158" s="0" t="s">
        <v>470</v>
      </c>
      <c r="FG158" s="35" t="n">
        <f aca="false">Movilidad!FV156</f>
        <v>1955</v>
      </c>
      <c r="FH158" s="35" t="n">
        <f aca="false">Movilidad!FW156</f>
        <v>6.63244723345689E-012</v>
      </c>
      <c r="FI158" s="35" t="n">
        <f aca="false">Movilidad!FX156</f>
        <v>3.23844117946871E-012</v>
      </c>
      <c r="FJ158" s="35" t="n">
        <f aca="false">Movilidad!FY156</f>
        <v>0</v>
      </c>
    </row>
    <row r="159" customFormat="false" ht="15.25" hidden="false" customHeight="false" outlineLevel="0" collapsed="false">
      <c r="A159" s="0" t="s">
        <v>30</v>
      </c>
      <c r="B159" s="0" t="s">
        <v>469</v>
      </c>
      <c r="C159" s="199" t="n">
        <v>215050.53696</v>
      </c>
      <c r="D159" s="200" t="s">
        <v>469</v>
      </c>
      <c r="E159" s="199" t="n">
        <v>275.85351616</v>
      </c>
      <c r="F159" s="199" t="s">
        <v>469</v>
      </c>
      <c r="G159" s="199" t="n">
        <v>464.66276736</v>
      </c>
      <c r="H159" s="199" t="s">
        <v>469</v>
      </c>
      <c r="I159" s="199" t="n">
        <v>536.34627968</v>
      </c>
      <c r="J159" s="0" t="s">
        <v>470</v>
      </c>
      <c r="FG159" s="57" t="n">
        <f aca="false">Movilidad!FV157</f>
        <v>1955</v>
      </c>
      <c r="FH159" s="57" t="n">
        <f aca="false">Movilidad!FW157</f>
        <v>7.01222383703179E-012</v>
      </c>
      <c r="FI159" s="57" t="n">
        <f aca="false">Movilidad!FX157</f>
        <v>3.42387562752759E-012</v>
      </c>
      <c r="FJ159" s="57" t="n">
        <f aca="false">Movilidad!FY157</f>
        <v>0</v>
      </c>
    </row>
    <row r="160" customFormat="false" ht="15.25" hidden="false" customHeight="false" outlineLevel="0" collapsed="false">
      <c r="A160" s="0" t="s">
        <v>31</v>
      </c>
      <c r="B160" s="0" t="s">
        <v>469</v>
      </c>
      <c r="C160" s="199" t="n">
        <v>322575.80544</v>
      </c>
      <c r="D160" s="200" t="s">
        <v>469</v>
      </c>
      <c r="E160" s="199" t="n">
        <v>453.14220288</v>
      </c>
      <c r="F160" s="199" t="s">
        <v>469</v>
      </c>
      <c r="G160" s="199" t="n">
        <v>511.129044096</v>
      </c>
      <c r="H160" s="199" t="s">
        <v>469</v>
      </c>
      <c r="I160" s="199" t="n">
        <v>536.34627968</v>
      </c>
      <c r="J160" s="0" t="s">
        <v>470</v>
      </c>
      <c r="FG160" s="12" t="n">
        <f aca="false">Movilidad!FV158</f>
        <v>1956</v>
      </c>
      <c r="FH160" s="12" t="n">
        <f aca="false">Movilidad!FW158</f>
        <v>6.92097009483005E-012</v>
      </c>
      <c r="FI160" s="12" t="n">
        <f aca="false">Movilidad!FX158</f>
        <v>3.3793189403615E-012</v>
      </c>
      <c r="FJ160" s="12" t="n">
        <f aca="false">Movilidad!FY158</f>
        <v>0</v>
      </c>
    </row>
    <row r="161" customFormat="false" ht="15.25" hidden="false" customHeight="false" outlineLevel="0" collapsed="false">
      <c r="A161" s="0" t="s">
        <v>32</v>
      </c>
      <c r="B161" s="0" t="s">
        <v>469</v>
      </c>
      <c r="C161" s="199" t="n">
        <v>430101.07392</v>
      </c>
      <c r="D161" s="200" t="s">
        <v>469</v>
      </c>
      <c r="E161" s="199" t="n">
        <v>795.55898048</v>
      </c>
      <c r="F161" s="199" t="s">
        <v>469</v>
      </c>
      <c r="G161" s="199" t="n">
        <v>562.2419485056</v>
      </c>
      <c r="H161" s="199" t="s">
        <v>469</v>
      </c>
      <c r="I161" s="199" t="n">
        <v>536.34627968</v>
      </c>
      <c r="J161" s="0" t="s">
        <v>470</v>
      </c>
      <c r="FG161" s="35" t="n">
        <f aca="false">Movilidad!FV159</f>
        <v>1956</v>
      </c>
      <c r="FH161" s="35" t="n">
        <f aca="false">Movilidad!FW159</f>
        <v>6.86788785263429E-012</v>
      </c>
      <c r="FI161" s="35" t="n">
        <f aca="false">Movilidad!FX159</f>
        <v>3.35340034455902E-012</v>
      </c>
      <c r="FJ161" s="35" t="n">
        <f aca="false">Movilidad!FY159</f>
        <v>0</v>
      </c>
    </row>
    <row r="162" customFormat="false" ht="15.25" hidden="false" customHeight="false" outlineLevel="0" collapsed="false">
      <c r="A162" s="0" t="s">
        <v>33</v>
      </c>
      <c r="B162" s="0" t="s">
        <v>469</v>
      </c>
      <c r="C162" s="199" t="n">
        <v>537626.3424</v>
      </c>
      <c r="D162" s="200" t="s">
        <v>469</v>
      </c>
      <c r="E162" s="199" t="n">
        <v>1070.13243392</v>
      </c>
      <c r="F162" s="199" t="s">
        <v>469</v>
      </c>
      <c r="G162" s="199" t="n">
        <v>618.462303168</v>
      </c>
      <c r="H162" s="199" t="s">
        <v>469</v>
      </c>
      <c r="I162" s="199" t="n">
        <v>536.34627968</v>
      </c>
      <c r="J162" s="0" t="s">
        <v>470</v>
      </c>
      <c r="FG162" s="57" t="n">
        <f aca="false">Movilidad!FV160</f>
        <v>1956</v>
      </c>
      <c r="FH162" s="57" t="n">
        <f aca="false">Movilidad!FW160</f>
        <v>6.85730122567948E-012</v>
      </c>
      <c r="FI162" s="57" t="n">
        <f aca="false">Movilidad!FX160</f>
        <v>3.34823118640738E-012</v>
      </c>
      <c r="FJ162" s="57" t="n">
        <f aca="false">Movilidad!FY160</f>
        <v>0</v>
      </c>
    </row>
    <row r="163" customFormat="false" ht="15.25" hidden="false" customHeight="false" outlineLevel="0" collapsed="false">
      <c r="A163" s="0" t="s">
        <v>34</v>
      </c>
      <c r="B163" s="0" t="s">
        <v>469</v>
      </c>
      <c r="C163" s="199" t="n">
        <v>645151.61088</v>
      </c>
      <c r="D163" s="200" t="s">
        <v>469</v>
      </c>
      <c r="E163" s="199" t="n">
        <v>1349.82613824</v>
      </c>
      <c r="F163" s="199" t="s">
        <v>469</v>
      </c>
      <c r="G163" s="199" t="n">
        <v>680.3149337984</v>
      </c>
      <c r="H163" s="199" t="s">
        <v>469</v>
      </c>
      <c r="I163" s="199" t="n">
        <v>536.34627968</v>
      </c>
      <c r="J163" s="0" t="s">
        <v>470</v>
      </c>
      <c r="FG163" s="12" t="n">
        <f aca="false">Movilidad!FV161</f>
        <v>1956</v>
      </c>
      <c r="FH163" s="12" t="n">
        <f aca="false">Movilidad!FW161</f>
        <v>7.09885524915471E-012</v>
      </c>
      <c r="FI163" s="12" t="n">
        <f aca="false">Movilidad!FX161</f>
        <v>3.46617535831764E-012</v>
      </c>
      <c r="FJ163" s="12" t="n">
        <f aca="false">Movilidad!FY161</f>
        <v>0</v>
      </c>
    </row>
    <row r="164" customFormat="false" ht="15.25" hidden="false" customHeight="false" outlineLevel="0" collapsed="false">
      <c r="A164" s="0" t="s">
        <v>35</v>
      </c>
      <c r="B164" s="0" t="s">
        <v>469</v>
      </c>
      <c r="C164" s="199" t="n">
        <v>896043.904</v>
      </c>
      <c r="D164" s="200" t="s">
        <v>469</v>
      </c>
      <c r="E164" s="199" t="n">
        <v>3180.9558592</v>
      </c>
      <c r="F164" s="199" t="s">
        <v>469</v>
      </c>
      <c r="G164" s="199" t="n">
        <v>748.3374667392</v>
      </c>
      <c r="H164" s="199" t="s">
        <v>469</v>
      </c>
      <c r="I164" s="199" t="n">
        <v>536.34627968</v>
      </c>
      <c r="J164" s="0" t="s">
        <v>470</v>
      </c>
      <c r="FG164" s="35" t="n">
        <f aca="false">Movilidad!FV162</f>
        <v>1956</v>
      </c>
      <c r="FH164" s="35" t="n">
        <f aca="false">Movilidad!FW162</f>
        <v>7.37112540154092E-012</v>
      </c>
      <c r="FI164" s="35" t="n">
        <f aca="false">Movilidad!FX162</f>
        <v>3.599117369372E-012</v>
      </c>
      <c r="FJ164" s="35" t="n">
        <f aca="false">Movilidad!FY162</f>
        <v>0</v>
      </c>
    </row>
    <row r="165" customFormat="false" ht="15.25" hidden="false" customHeight="false" outlineLevel="0" collapsed="false">
      <c r="C165" s="0" t="n">
        <v>1052851.5872</v>
      </c>
      <c r="G165" s="0" t="n">
        <v>823.1827339776</v>
      </c>
      <c r="I165" s="0" t="n">
        <v>536.34627968</v>
      </c>
      <c r="FG165" s="57" t="n">
        <f aca="false">Movilidad!FV163</f>
        <v>1956</v>
      </c>
      <c r="FH165" s="57" t="n">
        <f aca="false">Movilidad!FW163</f>
        <v>7.65696432931992E-012</v>
      </c>
      <c r="FI165" s="57" t="n">
        <f aca="false">Movilidad!FX163</f>
        <v>3.73868463946579E-012</v>
      </c>
      <c r="FJ165" s="57" t="n">
        <f aca="false">Movilidad!FY163</f>
        <v>0</v>
      </c>
    </row>
    <row r="166" customFormat="false" ht="15.25" hidden="false" customHeight="false" outlineLevel="0" collapsed="false">
      <c r="C166" s="0" t="n">
        <v>1209659.2704</v>
      </c>
      <c r="G166" s="0" t="n">
        <v>905.4907668736</v>
      </c>
      <c r="I166" s="0" t="n">
        <v>536.34627968</v>
      </c>
      <c r="FG166" s="12" t="n">
        <f aca="false">Movilidad!FV164</f>
        <v>1956</v>
      </c>
      <c r="FH166" s="12" t="n">
        <f aca="false">Movilidad!FW164</f>
        <v>7.61745086251687E-012</v>
      </c>
      <c r="FI166" s="12" t="n">
        <f aca="false">Movilidad!FX164</f>
        <v>3.71939130270269E-012</v>
      </c>
      <c r="FJ166" s="12" t="n">
        <f aca="false">Movilidad!FY164</f>
        <v>0</v>
      </c>
    </row>
    <row r="167" customFormat="false" ht="15.25" hidden="false" customHeight="false" outlineLevel="0" collapsed="false">
      <c r="C167" s="0" t="n">
        <v>1344065.856</v>
      </c>
      <c r="G167" s="0" t="n">
        <v>996.0424036864</v>
      </c>
      <c r="I167" s="0" t="n">
        <v>536.34627968</v>
      </c>
      <c r="FG167" s="35" t="n">
        <f aca="false">Movilidad!FV165</f>
        <v>1956</v>
      </c>
      <c r="FH167" s="35" t="n">
        <f aca="false">Movilidad!FW165</f>
        <v>7.58106865157371E-012</v>
      </c>
      <c r="FI167" s="35" t="n">
        <f aca="false">Movilidad!FX165</f>
        <v>3.70162687187178E-012</v>
      </c>
      <c r="FJ167" s="35" t="n">
        <f aca="false">Movilidad!FY165</f>
        <v>0</v>
      </c>
    </row>
    <row r="168" customFormat="false" ht="15.25" hidden="false" customHeight="false" outlineLevel="0" collapsed="false">
      <c r="FG168" s="57" t="n">
        <f aca="false">Movilidad!FV166</f>
        <v>1956</v>
      </c>
      <c r="FH168" s="57" t="n">
        <f aca="false">Movilidad!FW166</f>
        <v>7.62311694454901E-012</v>
      </c>
      <c r="FI168" s="57" t="n">
        <f aca="false">Movilidad!FX166</f>
        <v>3.72215789438948E-012</v>
      </c>
      <c r="FJ168" s="57" t="n">
        <f aca="false">Movilidad!FY166</f>
        <v>0</v>
      </c>
    </row>
    <row r="169" customFormat="false" ht="15.25" hidden="false" customHeight="false" outlineLevel="0" collapsed="false">
      <c r="FG169" s="12" t="n">
        <f aca="false">Movilidad!FV167</f>
        <v>1956</v>
      </c>
      <c r="FH169" s="12" t="n">
        <f aca="false">Movilidad!FW167</f>
        <v>7.7203349836267E-012</v>
      </c>
      <c r="FI169" s="12" t="n">
        <f aca="false">Movilidad!FX167</f>
        <v>3.76962678333114E-012</v>
      </c>
      <c r="FJ169" s="12" t="n">
        <f aca="false">Movilidad!FY167</f>
        <v>0</v>
      </c>
    </row>
    <row r="170" customFormat="false" ht="15.25" hidden="false" customHeight="false" outlineLevel="0" collapsed="false">
      <c r="FG170" s="35" t="n">
        <f aca="false">Movilidad!FV168</f>
        <v>1956</v>
      </c>
      <c r="FH170" s="35" t="n">
        <f aca="false">Movilidad!FW168</f>
        <v>7.83977002856721E-012</v>
      </c>
      <c r="FI170" s="35" t="n">
        <f aca="false">Movilidad!FX168</f>
        <v>3.82794362388676E-012</v>
      </c>
      <c r="FJ170" s="35" t="n">
        <f aca="false">Movilidad!FY168</f>
        <v>0</v>
      </c>
    </row>
    <row r="171" customFormat="false" ht="15.25" hidden="false" customHeight="false" outlineLevel="0" collapsed="false">
      <c r="FG171" s="57" t="n">
        <f aca="false">Movilidad!FV169</f>
        <v>1956</v>
      </c>
      <c r="FH171" s="57" t="n">
        <f aca="false">Movilidad!FW169</f>
        <v>8.18137513213612E-012</v>
      </c>
      <c r="FI171" s="57" t="n">
        <f aca="false">Movilidad!FX169</f>
        <v>3.99473998058203E-012</v>
      </c>
      <c r="FJ171" s="57" t="n">
        <f aca="false">Movilidad!FY169</f>
        <v>0</v>
      </c>
    </row>
    <row r="172" customFormat="false" ht="15.25" hidden="false" customHeight="false" outlineLevel="0" collapsed="false">
      <c r="FG172" s="12" t="n">
        <f aca="false">Movilidad!FV170</f>
        <v>1957</v>
      </c>
      <c r="FH172" s="12" t="n">
        <f aca="false">Movilidad!FW170</f>
        <v>8.090717819622E-012</v>
      </c>
      <c r="FI172" s="12" t="n">
        <f aca="false">Movilidad!FX170</f>
        <v>3.95047451359351E-012</v>
      </c>
      <c r="FJ172" s="12" t="n">
        <f aca="false">Movilidad!FY170</f>
        <v>0</v>
      </c>
    </row>
    <row r="173" customFormat="false" ht="15.25" hidden="false" customHeight="false" outlineLevel="0" collapsed="false">
      <c r="FG173" s="35" t="n">
        <f aca="false">Movilidad!FV171</f>
        <v>1957</v>
      </c>
      <c r="FH173" s="35" t="n">
        <f aca="false">Movilidad!FW171</f>
        <v>8.15244829228788E-012</v>
      </c>
      <c r="FI173" s="35" t="n">
        <f aca="false">Movilidad!FX171</f>
        <v>3.98061580197057E-012</v>
      </c>
      <c r="FJ173" s="35" t="n">
        <f aca="false">Movilidad!FY171</f>
        <v>0</v>
      </c>
    </row>
    <row r="174" customFormat="false" ht="15.25" hidden="false" customHeight="false" outlineLevel="0" collapsed="false">
      <c r="FG174" s="57" t="n">
        <f aca="false">Movilidad!FV172</f>
        <v>1957</v>
      </c>
      <c r="FH174" s="57" t="n">
        <f aca="false">Movilidad!FW172</f>
        <v>8.44961938413112E-012</v>
      </c>
      <c r="FI174" s="57" t="n">
        <f aca="false">Movilidad!FX172</f>
        <v>4.12571625543791E-012</v>
      </c>
      <c r="FJ174" s="57" t="n">
        <f aca="false">Movilidad!FY172</f>
        <v>0</v>
      </c>
    </row>
    <row r="175" customFormat="false" ht="15.25" hidden="false" customHeight="false" outlineLevel="0" collapsed="false">
      <c r="FG175" s="12" t="n">
        <f aca="false">Movilidad!FV173</f>
        <v>1957</v>
      </c>
      <c r="FH175" s="12" t="n">
        <f aca="false">Movilidad!FW173</f>
        <v>8.67581534315081E-012</v>
      </c>
      <c r="FI175" s="12" t="n">
        <f aca="false">Movilidad!FX173</f>
        <v>4.23616150777609E-012</v>
      </c>
      <c r="FJ175" s="12" t="n">
        <f aca="false">Movilidad!FY173</f>
        <v>0</v>
      </c>
    </row>
    <row r="176" customFormat="false" ht="15.25" hidden="false" customHeight="false" outlineLevel="0" collapsed="false">
      <c r="FG176" s="35" t="n">
        <f aca="false">Movilidad!FV174</f>
        <v>1957</v>
      </c>
      <c r="FH176" s="35" t="n">
        <f aca="false">Movilidad!FW174</f>
        <v>8.91886044084499E-012</v>
      </c>
      <c r="FI176" s="35" t="n">
        <f aca="false">Movilidad!FX174</f>
        <v>4.35483373013022E-012</v>
      </c>
      <c r="FJ176" s="35" t="n">
        <f aca="false">Movilidad!FY174</f>
        <v>0</v>
      </c>
    </row>
    <row r="177" customFormat="false" ht="15.25" hidden="false" customHeight="false" outlineLevel="0" collapsed="false">
      <c r="FG177" s="57" t="n">
        <f aca="false">Movilidad!FV175</f>
        <v>1957</v>
      </c>
      <c r="FH177" s="57" t="n">
        <f aca="false">Movilidad!FW175</f>
        <v>9.26150929636721E-012</v>
      </c>
      <c r="FI177" s="57" t="n">
        <f aca="false">Movilidad!FX175</f>
        <v>4.52213972213622E-012</v>
      </c>
      <c r="FJ177" s="57" t="n">
        <f aca="false">Movilidad!FY175</f>
        <v>0</v>
      </c>
    </row>
    <row r="178" customFormat="false" ht="15.25" hidden="false" customHeight="false" outlineLevel="0" collapsed="false">
      <c r="FG178" s="12" t="n">
        <f aca="false">Movilidad!FV176</f>
        <v>1957</v>
      </c>
      <c r="FH178" s="12" t="n">
        <f aca="false">Movilidad!FW176</f>
        <v>9.4319390795969E-012</v>
      </c>
      <c r="FI178" s="12" t="n">
        <f aca="false">Movilidad!FX176</f>
        <v>4.60535588787287E-012</v>
      </c>
      <c r="FJ178" s="12" t="n">
        <f aca="false">Movilidad!FY176</f>
        <v>0</v>
      </c>
    </row>
    <row r="179" customFormat="false" ht="15.25" hidden="false" customHeight="false" outlineLevel="0" collapsed="false">
      <c r="FG179" s="35" t="n">
        <f aca="false">Movilidad!FV177</f>
        <v>1957</v>
      </c>
      <c r="FH179" s="35" t="n">
        <f aca="false">Movilidad!FW177</f>
        <v>9.93875520662914E-012</v>
      </c>
      <c r="FI179" s="35" t="n">
        <f aca="false">Movilidad!FX177</f>
        <v>4.85282023375122E-012</v>
      </c>
      <c r="FJ179" s="35" t="n">
        <f aca="false">Movilidad!FY177</f>
        <v>0</v>
      </c>
    </row>
    <row r="180" customFormat="false" ht="15.25" hidden="false" customHeight="false" outlineLevel="0" collapsed="false">
      <c r="FG180" s="57" t="n">
        <f aca="false">Movilidad!FV178</f>
        <v>1957</v>
      </c>
      <c r="FH180" s="57" t="n">
        <f aca="false">Movilidad!FW178</f>
        <v>9.9168364156101E-012</v>
      </c>
      <c r="FI180" s="57" t="n">
        <f aca="false">Movilidad!FX178</f>
        <v>4.84211789222603E-012</v>
      </c>
      <c r="FJ180" s="57" t="n">
        <f aca="false">Movilidad!FY178</f>
        <v>0</v>
      </c>
    </row>
    <row r="181" customFormat="false" ht="15.25" hidden="false" customHeight="false" outlineLevel="0" collapsed="false">
      <c r="FG181" s="12" t="n">
        <f aca="false">Movilidad!FV179</f>
        <v>1957</v>
      </c>
      <c r="FH181" s="12" t="n">
        <f aca="false">Movilidad!FW179</f>
        <v>1.00216589332046E-011</v>
      </c>
      <c r="FI181" s="12" t="n">
        <f aca="false">Movilidad!FX179</f>
        <v>4.89329983843153E-012</v>
      </c>
      <c r="FJ181" s="12" t="n">
        <f aca="false">Movilidad!FY179</f>
        <v>0</v>
      </c>
    </row>
    <row r="182" customFormat="false" ht="15.25" hidden="false" customHeight="false" outlineLevel="0" collapsed="false">
      <c r="FG182" s="35" t="n">
        <f aca="false">Movilidad!FV180</f>
        <v>1957</v>
      </c>
      <c r="FH182" s="35" t="n">
        <f aca="false">Movilidad!FW180</f>
        <v>1.02737995836345E-011</v>
      </c>
      <c r="FI182" s="35" t="n">
        <f aca="false">Movilidad!FX180</f>
        <v>5.01641316849336E-012</v>
      </c>
      <c r="FJ182" s="35" t="n">
        <f aca="false">Movilidad!FY180</f>
        <v>0</v>
      </c>
    </row>
    <row r="183" customFormat="false" ht="15.25" hidden="false" customHeight="false" outlineLevel="0" collapsed="false">
      <c r="FG183" s="57" t="n">
        <f aca="false">Movilidad!FV181</f>
        <v>1957</v>
      </c>
      <c r="FH183" s="57" t="n">
        <f aca="false">Movilidad!FW181</f>
        <v>1.02784219137134E-011</v>
      </c>
      <c r="FI183" s="57" t="n">
        <f aca="false">Movilidad!FX181</f>
        <v>5.01867012486945E-012</v>
      </c>
      <c r="FJ183" s="57" t="n">
        <f aca="false">Movilidad!FY181</f>
        <v>0</v>
      </c>
    </row>
    <row r="184" customFormat="false" ht="15.25" hidden="false" customHeight="false" outlineLevel="0" collapsed="false">
      <c r="FG184" s="12" t="n">
        <f aca="false">Movilidad!FV182</f>
        <v>1958</v>
      </c>
      <c r="FH184" s="12" t="n">
        <f aca="false">Movilidad!FW182</f>
        <v>1.00061517613272E-011</v>
      </c>
      <c r="FI184" s="12" t="n">
        <f aca="false">Movilidad!FX182</f>
        <v>4.88572811381508E-012</v>
      </c>
      <c r="FJ184" s="12" t="n">
        <f aca="false">Movilidad!FY182</f>
        <v>0</v>
      </c>
    </row>
    <row r="185" customFormat="false" ht="15.25" hidden="false" customHeight="false" outlineLevel="0" collapsed="false">
      <c r="FG185" s="35" t="n">
        <f aca="false">Movilidad!FV183</f>
        <v>1958</v>
      </c>
      <c r="FH185" s="35" t="n">
        <f aca="false">Movilidad!FW183</f>
        <v>1.01446725562706E-011</v>
      </c>
      <c r="FI185" s="35" t="n">
        <f aca="false">Movilidad!FX183</f>
        <v>4.95336400005245E-012</v>
      </c>
      <c r="FJ185" s="35" t="n">
        <f aca="false">Movilidad!FY183</f>
        <v>0</v>
      </c>
    </row>
    <row r="186" customFormat="false" ht="15.25" hidden="false" customHeight="false" outlineLevel="0" collapsed="false">
      <c r="FG186" s="57" t="n">
        <f aca="false">Movilidad!FV184</f>
        <v>1958</v>
      </c>
      <c r="FH186" s="57" t="n">
        <f aca="false">Movilidad!FW184</f>
        <v>1.03122692984843E-011</v>
      </c>
      <c r="FI186" s="57" t="n">
        <f aca="false">Movilidad!FX184</f>
        <v>5.03519686994575E-012</v>
      </c>
      <c r="FJ186" s="57" t="n">
        <f aca="false">Movilidad!FY184</f>
        <v>0</v>
      </c>
    </row>
    <row r="187" customFormat="false" ht="15.25" hidden="false" customHeight="false" outlineLevel="0" collapsed="false">
      <c r="FG187" s="12" t="n">
        <f aca="false">Movilidad!FV185</f>
        <v>1958</v>
      </c>
      <c r="FH187" s="12" t="n">
        <f aca="false">Movilidad!FW185</f>
        <v>1.07576531676944E-011</v>
      </c>
      <c r="FI187" s="12" t="n">
        <f aca="false">Movilidad!FX185</f>
        <v>5.25266553753579E-012</v>
      </c>
      <c r="FJ187" s="12" t="n">
        <f aca="false">Movilidad!FY185</f>
        <v>0</v>
      </c>
    </row>
    <row r="188" customFormat="false" ht="15.25" hidden="false" customHeight="false" outlineLevel="0" collapsed="false">
      <c r="FG188" s="35" t="n">
        <f aca="false">Movilidad!FV186</f>
        <v>1958</v>
      </c>
      <c r="FH188" s="35" t="n">
        <f aca="false">Movilidad!FW186</f>
        <v>1.14520464314747E-011</v>
      </c>
      <c r="FI188" s="35" t="n">
        <f aca="false">Movilidad!FX186</f>
        <v>5.59171862925556E-012</v>
      </c>
      <c r="FJ188" s="35" t="n">
        <f aca="false">Movilidad!FY186</f>
        <v>0</v>
      </c>
    </row>
    <row r="189" customFormat="false" ht="15.25" hidden="false" customHeight="false" outlineLevel="0" collapsed="false">
      <c r="FG189" s="57" t="n">
        <f aca="false">Movilidad!FV187</f>
        <v>1958</v>
      </c>
      <c r="FH189" s="57" t="n">
        <f aca="false">Movilidad!FW187</f>
        <v>1.1957222376866E-011</v>
      </c>
      <c r="FI189" s="57" t="n">
        <f aca="false">Movilidad!FX187</f>
        <v>5.8383821196456E-012</v>
      </c>
      <c r="FJ189" s="57" t="n">
        <f aca="false">Movilidad!FY187</f>
        <v>0</v>
      </c>
    </row>
    <row r="190" customFormat="false" ht="15.25" hidden="false" customHeight="false" outlineLevel="0" collapsed="false">
      <c r="FG190" s="12" t="n">
        <f aca="false">Movilidad!FV188</f>
        <v>1958</v>
      </c>
      <c r="FH190" s="12" t="n">
        <f aca="false">Movilidad!FW188</f>
        <v>1.23909758671681E-011</v>
      </c>
      <c r="FI190" s="12" t="n">
        <f aca="false">Movilidad!FX188</f>
        <v>6.05017199377332E-012</v>
      </c>
      <c r="FJ190" s="12" t="n">
        <f aca="false">Movilidad!FY188</f>
        <v>0</v>
      </c>
    </row>
    <row r="191" customFormat="false" ht="15.25" hidden="false" customHeight="false" outlineLevel="0" collapsed="false">
      <c r="FG191" s="35" t="n">
        <f aca="false">Movilidad!FV189</f>
        <v>1958</v>
      </c>
      <c r="FH191" s="35" t="n">
        <f aca="false">Movilidad!FW189</f>
        <v>1.29665305156954E-011</v>
      </c>
      <c r="FI191" s="35" t="n">
        <f aca="false">Movilidad!FX189</f>
        <v>6.33119946511499E-012</v>
      </c>
      <c r="FJ191" s="35" t="n">
        <f aca="false">Movilidad!FY189</f>
        <v>0</v>
      </c>
    </row>
    <row r="192" customFormat="false" ht="15.25" hidden="false" customHeight="false" outlineLevel="0" collapsed="false">
      <c r="FG192" s="57" t="n">
        <f aca="false">Movilidad!FV190</f>
        <v>1958</v>
      </c>
      <c r="FH192" s="57" t="n">
        <f aca="false">Movilidad!FW190</f>
        <v>1.32144961583122E-011</v>
      </c>
      <c r="FI192" s="57" t="n">
        <f aca="false">Movilidad!FX190</f>
        <v>6.45227425393395E-012</v>
      </c>
      <c r="FJ192" s="57" t="n">
        <f aca="false">Movilidad!FY190</f>
        <v>0</v>
      </c>
    </row>
    <row r="193" customFormat="false" ht="15.25" hidden="false" customHeight="false" outlineLevel="0" collapsed="false">
      <c r="FG193" s="12" t="n">
        <f aca="false">Movilidad!FV191</f>
        <v>1958</v>
      </c>
      <c r="FH193" s="12" t="n">
        <f aca="false">Movilidad!FW191</f>
        <v>1.36072451075923E-011</v>
      </c>
      <c r="FI193" s="12" t="n">
        <f aca="false">Movilidad!FX191</f>
        <v>6.6440427408547E-012</v>
      </c>
      <c r="FJ193" s="12" t="n">
        <f aca="false">Movilidad!FY191</f>
        <v>0</v>
      </c>
    </row>
    <row r="194" customFormat="false" ht="15.25" hidden="false" customHeight="false" outlineLevel="0" collapsed="false">
      <c r="FG194" s="35" t="n">
        <f aca="false">Movilidad!FV192</f>
        <v>1958</v>
      </c>
      <c r="FH194" s="35" t="n">
        <f aca="false">Movilidad!FW192</f>
        <v>1.42986562229345E-011</v>
      </c>
      <c r="FI194" s="35" t="n">
        <f aca="false">Movilidad!FX192</f>
        <v>6.98163973168663E-012</v>
      </c>
      <c r="FJ194" s="35" t="n">
        <f aca="false">Movilidad!FY192</f>
        <v>0</v>
      </c>
    </row>
    <row r="195" customFormat="false" ht="15.25" hidden="false" customHeight="false" outlineLevel="0" collapsed="false">
      <c r="FG195" s="57" t="n">
        <f aca="false">Movilidad!FV193</f>
        <v>1958</v>
      </c>
      <c r="FH195" s="57" t="n">
        <f aca="false">Movilidad!FW193</f>
        <v>1.54946468539806E-011</v>
      </c>
      <c r="FI195" s="57" t="n">
        <f aca="false">Movilidad!FX193</f>
        <v>7.56560899273113E-012</v>
      </c>
      <c r="FJ195" s="57" t="n">
        <f aca="false">Movilidad!FY193</f>
        <v>0</v>
      </c>
    </row>
    <row r="196" customFormat="false" ht="15.25" hidden="false" customHeight="false" outlineLevel="0" collapsed="false">
      <c r="FG196" s="12" t="n">
        <f aca="false">Movilidad!FV194</f>
        <v>1959</v>
      </c>
      <c r="FH196" s="12" t="n">
        <f aca="false">Movilidad!FW194</f>
        <v>1.82461261102693E-011</v>
      </c>
      <c r="FI196" s="12" t="n">
        <f aca="false">Movilidad!FX194</f>
        <v>8.90908047684198E-012</v>
      </c>
      <c r="FJ196" s="12" t="n">
        <f aca="false">Movilidad!FY194</f>
        <v>0</v>
      </c>
    </row>
    <row r="197" customFormat="false" ht="15.25" hidden="false" customHeight="false" outlineLevel="0" collapsed="false">
      <c r="FG197" s="35" t="n">
        <f aca="false">Movilidad!FV195</f>
        <v>1959</v>
      </c>
      <c r="FH197" s="35" t="n">
        <f aca="false">Movilidad!FW195</f>
        <v>1.99027095675591E-011</v>
      </c>
      <c r="FI197" s="35" t="n">
        <f aca="false">Movilidad!FX195</f>
        <v>9.71794452000419E-012</v>
      </c>
      <c r="FJ197" s="35" t="n">
        <f aca="false">Movilidad!FY195</f>
        <v>0</v>
      </c>
    </row>
    <row r="198" customFormat="false" ht="15.25" hidden="false" customHeight="false" outlineLevel="0" collapsed="false">
      <c r="FG198" s="57" t="n">
        <f aca="false">Movilidad!FV196</f>
        <v>1959</v>
      </c>
      <c r="FH198" s="57" t="n">
        <f aca="false">Movilidad!FW196</f>
        <v>2.13630676576307E-011</v>
      </c>
      <c r="FI198" s="57" t="n">
        <f aca="false">Movilidad!FX196</f>
        <v>1.04309971247504E-011</v>
      </c>
      <c r="FJ198" s="57" t="n">
        <f aca="false">Movilidad!FY196</f>
        <v>0</v>
      </c>
    </row>
    <row r="199" customFormat="false" ht="15.25" hidden="false" customHeight="false" outlineLevel="0" collapsed="false">
      <c r="FG199" s="12" t="n">
        <f aca="false">Movilidad!FV197</f>
        <v>1959</v>
      </c>
      <c r="FH199" s="12" t="n">
        <f aca="false">Movilidad!FW197</f>
        <v>2.31293941774376E-011</v>
      </c>
      <c r="FI199" s="12" t="n">
        <f aca="false">Movilidad!FX197</f>
        <v>1.12934456805829E-011</v>
      </c>
      <c r="FJ199" s="12" t="n">
        <f aca="false">Movilidad!FY197</f>
        <v>0</v>
      </c>
    </row>
    <row r="200" customFormat="false" ht="15.25" hidden="false" customHeight="false" outlineLevel="0" collapsed="false">
      <c r="FG200" s="35" t="n">
        <f aca="false">Movilidad!FV198</f>
        <v>1959</v>
      </c>
      <c r="FH200" s="35" t="n">
        <f aca="false">Movilidad!FW198</f>
        <v>2.55422504785954E-011</v>
      </c>
      <c r="FI200" s="35" t="n">
        <f aca="false">Movilidad!FX198</f>
        <v>1.24715769088863E-011</v>
      </c>
      <c r="FJ200" s="35" t="n">
        <f aca="false">Movilidad!FY198</f>
        <v>0</v>
      </c>
    </row>
    <row r="201" customFormat="false" ht="15.25" hidden="false" customHeight="false" outlineLevel="0" collapsed="false">
      <c r="FG201" s="57" t="n">
        <f aca="false">Movilidad!FV199</f>
        <v>1959</v>
      </c>
      <c r="FH201" s="57" t="n">
        <f aca="false">Movilidad!FW199</f>
        <v>2.71563383206442E-011</v>
      </c>
      <c r="FI201" s="57" t="n">
        <f aca="false">Movilidad!FX199</f>
        <v>1.32596915143976E-011</v>
      </c>
      <c r="FJ201" s="57" t="n">
        <f aca="false">Movilidad!FY199</f>
        <v>0</v>
      </c>
    </row>
    <row r="202" customFormat="false" ht="15.25" hidden="false" customHeight="false" outlineLevel="0" collapsed="false">
      <c r="FG202" s="12" t="n">
        <f aca="false">Movilidad!FV200</f>
        <v>1959</v>
      </c>
      <c r="FH202" s="12" t="n">
        <f aca="false">Movilidad!FW200</f>
        <v>2.79868666606176E-011</v>
      </c>
      <c r="FI202" s="12" t="n">
        <f aca="false">Movilidad!FX200</f>
        <v>1.36652156116446E-011</v>
      </c>
      <c r="FJ202" s="12" t="n">
        <f aca="false">Movilidad!FY200</f>
        <v>0</v>
      </c>
    </row>
    <row r="203" customFormat="false" ht="15.25" hidden="false" customHeight="false" outlineLevel="0" collapsed="false">
      <c r="FG203" s="35" t="n">
        <f aca="false">Movilidad!FV201</f>
        <v>1959</v>
      </c>
      <c r="FH203" s="35" t="n">
        <f aca="false">Movilidad!FW201</f>
        <v>2.90447838189858E-011</v>
      </c>
      <c r="FI203" s="35" t="n">
        <f aca="false">Movilidad!FX201</f>
        <v>1.41817674015848E-011</v>
      </c>
      <c r="FJ203" s="35" t="n">
        <f aca="false">Movilidad!FY201</f>
        <v>0</v>
      </c>
    </row>
    <row r="204" customFormat="false" ht="15.25" hidden="false" customHeight="false" outlineLevel="0" collapsed="false">
      <c r="FG204" s="57" t="n">
        <f aca="false">Movilidad!FV202</f>
        <v>1959</v>
      </c>
      <c r="FH204" s="57" t="n">
        <f aca="false">Movilidad!FW202</f>
        <v>2.95596517468005E-011</v>
      </c>
      <c r="FI204" s="57" t="n">
        <f aca="false">Movilidad!FX202</f>
        <v>1.44331632198601E-011</v>
      </c>
      <c r="FJ204" s="57" t="n">
        <f aca="false">Movilidad!FY202</f>
        <v>0</v>
      </c>
    </row>
    <row r="205" customFormat="false" ht="15.25" hidden="false" customHeight="false" outlineLevel="0" collapsed="false">
      <c r="FG205" s="12" t="n">
        <f aca="false">Movilidad!FV203</f>
        <v>1959</v>
      </c>
      <c r="FH205" s="12" t="n">
        <f aca="false">Movilidad!FW203</f>
        <v>2.97423083386259E-011</v>
      </c>
      <c r="FI205" s="12" t="n">
        <f aca="false">Movilidad!FX203</f>
        <v>1.45223493992367E-011</v>
      </c>
      <c r="FJ205" s="12" t="n">
        <f aca="false">Movilidad!FY203</f>
        <v>0</v>
      </c>
    </row>
    <row r="206" customFormat="false" ht="15.25" hidden="false" customHeight="false" outlineLevel="0" collapsed="false">
      <c r="FG206" s="35" t="n">
        <f aca="false">Movilidad!FV204</f>
        <v>1959</v>
      </c>
      <c r="FH206" s="35" t="n">
        <f aca="false">Movilidad!FW204</f>
        <v>3.03648318250511E-011</v>
      </c>
      <c r="FI206" s="35" t="n">
        <f aca="false">Movilidad!FX204</f>
        <v>1.48263104595609E-011</v>
      </c>
      <c r="FJ206" s="35" t="n">
        <f aca="false">Movilidad!FY204</f>
        <v>0</v>
      </c>
    </row>
    <row r="207" customFormat="false" ht="15.25" hidden="false" customHeight="false" outlineLevel="0" collapsed="false">
      <c r="FG207" s="57" t="n">
        <f aca="false">Movilidad!FV205</f>
        <v>1959</v>
      </c>
      <c r="FH207" s="57" t="n">
        <f aca="false">Movilidad!FW205</f>
        <v>3.12403906064377E-011</v>
      </c>
      <c r="FI207" s="57" t="n">
        <f aca="false">Movilidad!FX205</f>
        <v>1.52538216802133E-011</v>
      </c>
      <c r="FJ207" s="57" t="n">
        <f aca="false">Movilidad!FY205</f>
        <v>0</v>
      </c>
    </row>
    <row r="208" customFormat="false" ht="15.25" hidden="false" customHeight="false" outlineLevel="0" collapsed="false">
      <c r="FG208" s="12" t="n">
        <f aca="false">Movilidad!FV206</f>
        <v>1960</v>
      </c>
      <c r="FH208" s="12" t="n">
        <f aca="false">Movilidad!FW206</f>
        <v>3.20964163155557E-011</v>
      </c>
      <c r="FI208" s="12" t="n">
        <f aca="false">Movilidad!FX206</f>
        <v>1.56717954400508E-011</v>
      </c>
      <c r="FJ208" s="12" t="n">
        <f aca="false">Movilidad!FY206</f>
        <v>0</v>
      </c>
    </row>
    <row r="209" customFormat="false" ht="15.25" hidden="false" customHeight="false" outlineLevel="0" collapsed="false">
      <c r="FG209" s="35" t="n">
        <f aca="false">Movilidad!FV207</f>
        <v>1960</v>
      </c>
      <c r="FH209" s="35" t="n">
        <f aca="false">Movilidad!FW207</f>
        <v>3.23609328820033E-011</v>
      </c>
      <c r="FI209" s="35" t="n">
        <f aca="false">Movilidad!FX207</f>
        <v>1.5800951588797E-011</v>
      </c>
      <c r="FJ209" s="35" t="n">
        <f aca="false">Movilidad!FY207</f>
        <v>0</v>
      </c>
    </row>
    <row r="210" customFormat="false" ht="15.25" hidden="false" customHeight="false" outlineLevel="0" collapsed="false">
      <c r="FG210" s="57" t="n">
        <f aca="false">Movilidad!FV208</f>
        <v>1960</v>
      </c>
      <c r="FH210" s="57" t="n">
        <f aca="false">Movilidad!FW208</f>
        <v>3.25921984933675E-011</v>
      </c>
      <c r="FI210" s="57" t="n">
        <f aca="false">Movilidad!FX208</f>
        <v>1.59138722126443E-011</v>
      </c>
      <c r="FJ210" s="57" t="n">
        <f aca="false">Movilidad!FY208</f>
        <v>0</v>
      </c>
    </row>
    <row r="211" customFormat="false" ht="15.25" hidden="false" customHeight="false" outlineLevel="0" collapsed="false">
      <c r="FG211" s="12" t="n">
        <f aca="false">Movilidad!FV209</f>
        <v>1960</v>
      </c>
      <c r="FH211" s="12" t="n">
        <f aca="false">Movilidad!FW209</f>
        <v>3.2559245753128E-011</v>
      </c>
      <c r="FI211" s="12" t="n">
        <f aca="false">Movilidad!FX209</f>
        <v>1.58977822978344E-011</v>
      </c>
      <c r="FJ211" s="12" t="n">
        <f aca="false">Movilidad!FY209</f>
        <v>0</v>
      </c>
    </row>
    <row r="212" customFormat="false" ht="15.25" hidden="false" customHeight="false" outlineLevel="0" collapsed="false">
      <c r="FG212" s="35" t="n">
        <f aca="false">Movilidad!FV210</f>
        <v>1960</v>
      </c>
      <c r="FH212" s="35" t="n">
        <f aca="false">Movilidad!FW210</f>
        <v>3.2493191165227E-011</v>
      </c>
      <c r="FI212" s="35" t="n">
        <f aca="false">Movilidad!FX210</f>
        <v>1.586552966317E-011</v>
      </c>
      <c r="FJ212" s="35" t="n">
        <f aca="false">Movilidad!FY210</f>
        <v>0</v>
      </c>
    </row>
    <row r="213" customFormat="false" ht="15.25" hidden="false" customHeight="false" outlineLevel="0" collapsed="false">
      <c r="FG213" s="57" t="n">
        <f aca="false">Movilidad!FV211</f>
        <v>1960</v>
      </c>
      <c r="FH213" s="57" t="n">
        <f aca="false">Movilidad!FW211</f>
        <v>3.23279801417638E-011</v>
      </c>
      <c r="FI213" s="57" t="n">
        <f aca="false">Movilidad!FX211</f>
        <v>1.5784861673987E-011</v>
      </c>
      <c r="FJ213" s="57" t="n">
        <f aca="false">Movilidad!FY211</f>
        <v>0</v>
      </c>
    </row>
    <row r="214" customFormat="false" ht="15.25" hidden="false" customHeight="false" outlineLevel="0" collapsed="false">
      <c r="FG214" s="12" t="n">
        <f aca="false">Movilidad!FV212</f>
        <v>1960</v>
      </c>
      <c r="FH214" s="12" t="n">
        <f aca="false">Movilidad!FW212</f>
        <v>3.26253003410289E-011</v>
      </c>
      <c r="FI214" s="12" t="n">
        <f aca="false">Movilidad!FX212</f>
        <v>1.59300349324987E-011</v>
      </c>
      <c r="FJ214" s="12" t="n">
        <f aca="false">Movilidad!FY212</f>
        <v>0</v>
      </c>
    </row>
    <row r="215" customFormat="false" ht="15.25" hidden="false" customHeight="false" outlineLevel="0" collapsed="false">
      <c r="FG215" s="35" t="n">
        <f aca="false">Movilidad!FV213</f>
        <v>1960</v>
      </c>
      <c r="FH215" s="35" t="n">
        <f aca="false">Movilidad!FW213</f>
        <v>3.27906604719141E-011</v>
      </c>
      <c r="FI215" s="35" t="n">
        <f aca="false">Movilidad!FX213</f>
        <v>1.60107757267262E-011</v>
      </c>
      <c r="FJ215" s="35" t="n">
        <f aca="false">Movilidad!FY213</f>
        <v>0</v>
      </c>
    </row>
    <row r="216" customFormat="false" ht="15.25" hidden="false" customHeight="false" outlineLevel="0" collapsed="false">
      <c r="FG216" s="57" t="n">
        <f aca="false">Movilidad!FV214</f>
        <v>1960</v>
      </c>
      <c r="FH216" s="57" t="n">
        <f aca="false">Movilidad!FW214</f>
        <v>3.28237623195755E-011</v>
      </c>
      <c r="FI216" s="57" t="n">
        <f aca="false">Movilidad!FX214</f>
        <v>1.60269384465805E-011</v>
      </c>
      <c r="FJ216" s="57" t="n">
        <f aca="false">Movilidad!FY214</f>
        <v>0</v>
      </c>
    </row>
    <row r="217" customFormat="false" ht="15.25" hidden="false" customHeight="false" outlineLevel="0" collapsed="false">
      <c r="FG217" s="12" t="n">
        <f aca="false">Movilidad!FV215</f>
        <v>1960</v>
      </c>
      <c r="FH217" s="12" t="n">
        <f aca="false">Movilidad!FW215</f>
        <v>3.30881297786011E-011</v>
      </c>
      <c r="FI217" s="12" t="n">
        <f aca="false">Movilidad!FX215</f>
        <v>1.61560217902823E-011</v>
      </c>
      <c r="FJ217" s="12" t="n">
        <f aca="false">Movilidad!FY215</f>
        <v>0</v>
      </c>
    </row>
    <row r="218" customFormat="false" ht="15.25" hidden="false" customHeight="false" outlineLevel="0" collapsed="false">
      <c r="FG218" s="35" t="n">
        <f aca="false">Movilidad!FV216</f>
        <v>1960</v>
      </c>
      <c r="FH218" s="35" t="n">
        <f aca="false">Movilidad!FW216</f>
        <v>3.39144831107613E-011</v>
      </c>
      <c r="FI218" s="35" t="n">
        <f aca="false">Movilidad!FX216</f>
        <v>1.65595073462863E-011</v>
      </c>
      <c r="FJ218" s="35" t="n">
        <f aca="false">Movilidad!FY216</f>
        <v>0</v>
      </c>
    </row>
    <row r="219" customFormat="false" ht="15.25" hidden="false" customHeight="false" outlineLevel="0" collapsed="false">
      <c r="FG219" s="57" t="n">
        <f aca="false">Movilidad!FV217</f>
        <v>1960</v>
      </c>
      <c r="FH219" s="57" t="n">
        <f aca="false">Movilidad!FW217</f>
        <v>3.70217326756994E-011</v>
      </c>
      <c r="FI219" s="57" t="n">
        <f aca="false">Movilidad!FX217</f>
        <v>1.80766916663095E-011</v>
      </c>
      <c r="FJ219" s="57" t="n">
        <f aca="false">Movilidad!FY217</f>
        <v>0</v>
      </c>
    </row>
    <row r="220" customFormat="false" ht="15.25" hidden="false" customHeight="false" outlineLevel="0" collapsed="false">
      <c r="FG220" s="12" t="n">
        <f aca="false">Movilidad!FV218</f>
        <v>1961</v>
      </c>
      <c r="FH220" s="12" t="n">
        <f aca="false">Movilidad!FW218</f>
        <v>3.4773938290583E-011</v>
      </c>
      <c r="FI220" s="12" t="n">
        <f aca="false">Movilidad!FX218</f>
        <v>1.69791556221447E-011</v>
      </c>
      <c r="FJ220" s="12" t="n">
        <f aca="false">Movilidad!FY218</f>
        <v>0</v>
      </c>
    </row>
    <row r="221" customFormat="false" ht="15.25" hidden="false" customHeight="false" outlineLevel="0" collapsed="false">
      <c r="FG221" s="35" t="n">
        <f aca="false">Movilidad!FV219</f>
        <v>1961</v>
      </c>
      <c r="FH221" s="35" t="n">
        <f aca="false">Movilidad!FW219</f>
        <v>3.52036658804938E-011</v>
      </c>
      <c r="FI221" s="35" t="n">
        <f aca="false">Movilidad!FX219</f>
        <v>1.71889797600739E-011</v>
      </c>
      <c r="FJ221" s="35" t="n">
        <f aca="false">Movilidad!FY219</f>
        <v>0</v>
      </c>
    </row>
    <row r="222" customFormat="false" ht="15.25" hidden="false" customHeight="false" outlineLevel="0" collapsed="false">
      <c r="FG222" s="57" t="n">
        <f aca="false">Movilidad!FV220</f>
        <v>1961</v>
      </c>
      <c r="FH222" s="57" t="n">
        <f aca="false">Movilidad!FW220</f>
        <v>3.56004407301651E-011</v>
      </c>
      <c r="FI222" s="57" t="n">
        <f aca="false">Movilidad!FX220</f>
        <v>1.73827139831932E-011</v>
      </c>
      <c r="FJ222" s="57" t="n">
        <f aca="false">Movilidad!FY220</f>
        <v>0</v>
      </c>
    </row>
    <row r="223" customFormat="false" ht="15.25" hidden="false" customHeight="false" outlineLevel="0" collapsed="false">
      <c r="FG223" s="12" t="n">
        <f aca="false">Movilidad!FV221</f>
        <v>1961</v>
      </c>
      <c r="FH223" s="12" t="n">
        <f aca="false">Movilidad!FW221</f>
        <v>3.63936922146638E-011</v>
      </c>
      <c r="FI223" s="12" t="n">
        <f aca="false">Movilidad!FX221</f>
        <v>1.77700368193428E-011</v>
      </c>
      <c r="FJ223" s="12" t="n">
        <f aca="false">Movilidad!FY221</f>
        <v>0</v>
      </c>
    </row>
    <row r="224" customFormat="false" ht="15.25" hidden="false" customHeight="false" outlineLevel="0" collapsed="false">
      <c r="FG224" s="35" t="n">
        <f aca="false">Movilidad!FV222</f>
        <v>1961</v>
      </c>
      <c r="FH224" s="35" t="n">
        <f aca="false">Movilidad!FW222</f>
        <v>3.66580596736895E-011</v>
      </c>
      <c r="FI224" s="35" t="n">
        <f aca="false">Movilidad!FX222</f>
        <v>1.78991201630446E-011</v>
      </c>
      <c r="FJ224" s="35" t="n">
        <f aca="false">Movilidad!FY222</f>
        <v>0</v>
      </c>
    </row>
    <row r="225" customFormat="false" ht="15.25" hidden="false" customHeight="false" outlineLevel="0" collapsed="false">
      <c r="FG225" s="57" t="n">
        <f aca="false">Movilidad!FV223</f>
        <v>1961</v>
      </c>
      <c r="FH225" s="57" t="n">
        <f aca="false">Movilidad!FW223</f>
        <v>3.71538418515012E-011</v>
      </c>
      <c r="FI225" s="57" t="n">
        <f aca="false">Movilidad!FX223</f>
        <v>1.81411969356381E-011</v>
      </c>
      <c r="FJ225" s="57" t="n">
        <f aca="false">Movilidad!FY223</f>
        <v>0</v>
      </c>
    </row>
    <row r="226" customFormat="false" ht="15.25" hidden="false" customHeight="false" outlineLevel="0" collapsed="false">
      <c r="FG226" s="12" t="n">
        <f aca="false">Movilidad!FV224</f>
        <v>1961</v>
      </c>
      <c r="FH226" s="12" t="n">
        <f aca="false">Movilidad!FW224</f>
        <v>3.77158277246358E-011</v>
      </c>
      <c r="FI226" s="12" t="n">
        <f aca="false">Movilidad!FX224</f>
        <v>1.84155991479404E-011</v>
      </c>
      <c r="FJ226" s="12" t="n">
        <f aca="false">Movilidad!FY224</f>
        <v>0</v>
      </c>
    </row>
    <row r="227" customFormat="false" ht="15.25" hidden="false" customHeight="false" outlineLevel="0" collapsed="false">
      <c r="FG227" s="35" t="n">
        <f aca="false">Movilidad!FV225</f>
        <v>1961</v>
      </c>
      <c r="FH227" s="35" t="n">
        <f aca="false">Movilidad!FW225</f>
        <v>3.80132970313228E-011</v>
      </c>
      <c r="FI227" s="35" t="n">
        <f aca="false">Movilidad!FX225</f>
        <v>1.85608452114965E-011</v>
      </c>
      <c r="FJ227" s="35" t="n">
        <f aca="false">Movilidad!FY225</f>
        <v>0</v>
      </c>
    </row>
    <row r="228" customFormat="false" ht="15.25" hidden="false" customHeight="false" outlineLevel="0" collapsed="false">
      <c r="FG228" s="57" t="n">
        <f aca="false">Movilidad!FV226</f>
        <v>1961</v>
      </c>
      <c r="FH228" s="57" t="n">
        <f aca="false">Movilidad!FW226</f>
        <v>3.84100718809942E-011</v>
      </c>
      <c r="FI228" s="57" t="n">
        <f aca="false">Movilidad!FX226</f>
        <v>1.87545794346158E-011</v>
      </c>
      <c r="FJ228" s="57" t="n">
        <f aca="false">Movilidad!FY226</f>
        <v>0</v>
      </c>
    </row>
    <row r="229" customFormat="false" ht="15.25" hidden="false" customHeight="false" outlineLevel="0" collapsed="false">
      <c r="FG229" s="12" t="n">
        <f aca="false">Movilidad!FV227</f>
        <v>1961</v>
      </c>
      <c r="FH229" s="12" t="n">
        <f aca="false">Movilidad!FW227</f>
        <v>3.84430246212337E-011</v>
      </c>
      <c r="FI229" s="12" t="n">
        <f aca="false">Movilidad!FX227</f>
        <v>1.87706693494258E-011</v>
      </c>
      <c r="FJ229" s="12" t="n">
        <f aca="false">Movilidad!FY227</f>
        <v>0</v>
      </c>
    </row>
    <row r="230" customFormat="false" ht="15.25" hidden="false" customHeight="false" outlineLevel="0" collapsed="false">
      <c r="FG230" s="35" t="n">
        <f aca="false">Movilidad!FV228</f>
        <v>1961</v>
      </c>
      <c r="FH230" s="35" t="n">
        <f aca="false">Movilidad!FW228</f>
        <v>3.96661528030651E-011</v>
      </c>
      <c r="FI230" s="35" t="n">
        <f aca="false">Movilidad!FX228</f>
        <v>1.9367889128549E-011</v>
      </c>
      <c r="FJ230" s="35" t="n">
        <f aca="false">Movilidad!FY228</f>
        <v>0</v>
      </c>
    </row>
    <row r="231" customFormat="false" ht="15.25" hidden="false" customHeight="false" outlineLevel="0" collapsed="false">
      <c r="FG231" s="57" t="n">
        <f aca="false">Movilidad!FV229</f>
        <v>1961</v>
      </c>
      <c r="FH231" s="57" t="n">
        <f aca="false">Movilidad!FW229</f>
        <v>4.31038244149298E-011</v>
      </c>
      <c r="FI231" s="57" t="n">
        <f aca="false">Movilidad!FX229</f>
        <v>2.10464094269382E-011</v>
      </c>
      <c r="FJ231" s="57" t="n">
        <f aca="false">Movilidad!FY229</f>
        <v>0</v>
      </c>
    </row>
    <row r="232" customFormat="false" ht="15.25" hidden="false" customHeight="false" outlineLevel="0" collapsed="false">
      <c r="FG232" s="12" t="n">
        <f aca="false">Movilidad!FV230</f>
        <v>1962</v>
      </c>
      <c r="FH232" s="12" t="n">
        <f aca="false">Movilidad!FW230</f>
        <v>4.13849140552865E-011</v>
      </c>
      <c r="FI232" s="12" t="n">
        <f aca="false">Movilidad!FX230</f>
        <v>2.02071128752214E-011</v>
      </c>
      <c r="FJ232" s="12" t="n">
        <f aca="false">Movilidad!FY230</f>
        <v>0</v>
      </c>
    </row>
    <row r="233" customFormat="false" ht="15.25" hidden="false" customHeight="false" outlineLevel="0" collapsed="false">
      <c r="FG233" s="35" t="n">
        <f aca="false">Movilidad!FV231</f>
        <v>1962</v>
      </c>
      <c r="FH233" s="35" t="n">
        <f aca="false">Movilidad!FW231</f>
        <v>4.19800017760825E-011</v>
      </c>
      <c r="FI233" s="35" t="n">
        <f aca="false">Movilidad!FX231</f>
        <v>2.04976778073781E-011</v>
      </c>
      <c r="FJ233" s="35" t="n">
        <f aca="false">Movilidad!FY231</f>
        <v>0</v>
      </c>
    </row>
    <row r="234" customFormat="false" ht="15.25" hidden="false" customHeight="false" outlineLevel="0" collapsed="false">
      <c r="FG234" s="57" t="n">
        <f aca="false">Movilidad!FV232</f>
        <v>1962</v>
      </c>
      <c r="FH234" s="57" t="n">
        <f aca="false">Movilidad!FW232</f>
        <v>4.26409949773575E-011</v>
      </c>
      <c r="FI234" s="57" t="n">
        <f aca="false">Movilidad!FX232</f>
        <v>2.08204225691546E-011</v>
      </c>
      <c r="FJ234" s="57" t="n">
        <f aca="false">Movilidad!FY232</f>
        <v>0</v>
      </c>
    </row>
    <row r="235" customFormat="false" ht="15.25" hidden="false" customHeight="false" outlineLevel="0" collapsed="false">
      <c r="FG235" s="12" t="n">
        <f aca="false">Movilidad!FV233</f>
        <v>1962</v>
      </c>
      <c r="FH235" s="12" t="n">
        <f aca="false">Movilidad!FW233</f>
        <v>4.40293341826523E-011</v>
      </c>
      <c r="FI235" s="12" t="n">
        <f aca="false">Movilidad!FX233</f>
        <v>2.1498310337461E-011</v>
      </c>
      <c r="FJ235" s="12" t="n">
        <f aca="false">Movilidad!FY233</f>
        <v>0</v>
      </c>
    </row>
    <row r="236" customFormat="false" ht="15.25" hidden="false" customHeight="false" outlineLevel="0" collapsed="false">
      <c r="FG236" s="35" t="n">
        <f aca="false">Movilidad!FV234</f>
        <v>1962</v>
      </c>
      <c r="FH236" s="35" t="n">
        <f aca="false">Movilidad!FW234</f>
        <v>4.55499316711709E-011</v>
      </c>
      <c r="FI236" s="35" t="n">
        <f aca="false">Movilidad!FX234</f>
        <v>2.22407761801404E-011</v>
      </c>
      <c r="FJ236" s="35" t="n">
        <f aca="false">Movilidad!FY234</f>
        <v>0</v>
      </c>
    </row>
    <row r="237" customFormat="false" ht="15.25" hidden="false" customHeight="false" outlineLevel="0" collapsed="false">
      <c r="FG237" s="57" t="n">
        <f aca="false">Movilidad!FV235</f>
        <v>1962</v>
      </c>
      <c r="FH237" s="57" t="n">
        <f aca="false">Movilidad!FW235</f>
        <v>4.62109248724459E-011</v>
      </c>
      <c r="FI237" s="57" t="n">
        <f aca="false">Movilidad!FX235</f>
        <v>2.2563520941917E-011</v>
      </c>
      <c r="FJ237" s="57" t="n">
        <f aca="false">Movilidad!FY235</f>
        <v>0</v>
      </c>
    </row>
    <row r="238" customFormat="false" ht="15.25" hidden="false" customHeight="false" outlineLevel="0" collapsed="false">
      <c r="FG238" s="12" t="n">
        <f aca="false">Movilidad!FV236</f>
        <v>1962</v>
      </c>
      <c r="FH238" s="12" t="n">
        <f aca="false">Movilidad!FW236</f>
        <v>4.8293508234099E-011</v>
      </c>
      <c r="FI238" s="12" t="n">
        <f aca="false">Movilidad!FX236</f>
        <v>2.35803889968986E-011</v>
      </c>
      <c r="FJ238" s="12" t="n">
        <f aca="false">Movilidad!FY236</f>
        <v>0</v>
      </c>
    </row>
    <row r="239" customFormat="false" ht="15.25" hidden="false" customHeight="false" outlineLevel="0" collapsed="false">
      <c r="FG239" s="35" t="n">
        <f aca="false">Movilidad!FV237</f>
        <v>1962</v>
      </c>
      <c r="FH239" s="35" t="n">
        <f aca="false">Movilidad!FW237</f>
        <v>4.89215486951347E-011</v>
      </c>
      <c r="FI239" s="35" t="n">
        <f aca="false">Movilidad!FX237</f>
        <v>2.38870438438653E-011</v>
      </c>
      <c r="FJ239" s="35" t="n">
        <f aca="false">Movilidad!FY237</f>
        <v>0</v>
      </c>
    </row>
    <row r="240" customFormat="false" ht="15.25" hidden="false" customHeight="false" outlineLevel="0" collapsed="false">
      <c r="FG240" s="57" t="n">
        <f aca="false">Movilidad!FV238</f>
        <v>1962</v>
      </c>
      <c r="FH240" s="57" t="n">
        <f aca="false">Movilidad!FW238</f>
        <v>5.07306690450263E-011</v>
      </c>
      <c r="FI240" s="57" t="n">
        <f aca="false">Movilidad!FX238</f>
        <v>2.47703874474375E-011</v>
      </c>
      <c r="FJ240" s="57" t="n">
        <f aca="false">Movilidad!FY238</f>
        <v>0</v>
      </c>
    </row>
    <row r="241" customFormat="false" ht="15.25" hidden="false" customHeight="false" outlineLevel="0" collapsed="false">
      <c r="FG241" s="12" t="n">
        <f aca="false">Movilidad!FV239</f>
        <v>1962</v>
      </c>
      <c r="FH241" s="12" t="n">
        <f aca="false">Movilidad!FW239</f>
        <v>5.1599070670162E-011</v>
      </c>
      <c r="FI241" s="12" t="n">
        <f aca="false">Movilidad!FX239</f>
        <v>2.51944040259593E-011</v>
      </c>
      <c r="FJ241" s="12" t="n">
        <f aca="false">Movilidad!FY239</f>
        <v>0</v>
      </c>
    </row>
    <row r="242" customFormat="false" ht="15.25" hidden="false" customHeight="false" outlineLevel="0" collapsed="false">
      <c r="FG242" s="35" t="n">
        <f aca="false">Movilidad!FV240</f>
        <v>1962</v>
      </c>
      <c r="FH242" s="35" t="n">
        <f aca="false">Movilidad!FW240</f>
        <v>5.13345541037141E-011</v>
      </c>
      <c r="FI242" s="35" t="n">
        <f aca="false">Movilidad!FX240</f>
        <v>2.5065247877213E-011</v>
      </c>
      <c r="FJ242" s="35" t="n">
        <f aca="false">Movilidad!FY240</f>
        <v>0</v>
      </c>
    </row>
    <row r="243" customFormat="false" ht="15.25" hidden="false" customHeight="false" outlineLevel="0" collapsed="false">
      <c r="FG243" s="57" t="n">
        <f aca="false">Movilidad!FV241</f>
        <v>1962</v>
      </c>
      <c r="FH243" s="57" t="n">
        <f aca="false">Movilidad!FW241</f>
        <v>5.63259250517586E-011</v>
      </c>
      <c r="FI243" s="57" t="n">
        <f aca="false">Movilidad!FX241</f>
        <v>2.75023967381359E-011</v>
      </c>
      <c r="FJ243" s="57" t="n">
        <f aca="false">Movilidad!FY241</f>
        <v>0</v>
      </c>
    </row>
    <row r="244" customFormat="false" ht="15.25" hidden="false" customHeight="false" outlineLevel="0" collapsed="false">
      <c r="FG244" s="12" t="n">
        <f aca="false">Movilidad!FV242</f>
        <v>1963</v>
      </c>
      <c r="FH244" s="12" t="n">
        <f aca="false">Movilidad!FW242</f>
        <v>5.40120760787413E-011</v>
      </c>
      <c r="FI244" s="12" t="n">
        <f aca="false">Movilidad!FX242</f>
        <v>2.63726080593069E-011</v>
      </c>
      <c r="FJ244" s="12" t="n">
        <f aca="false">Movilidad!FY242</f>
        <v>0</v>
      </c>
    </row>
    <row r="245" customFormat="false" ht="15.25" hidden="false" customHeight="false" outlineLevel="0" collapsed="false">
      <c r="FG245" s="35" t="n">
        <f aca="false">Movilidad!FV243</f>
        <v>1963</v>
      </c>
      <c r="FH245" s="35" t="n">
        <f aca="false">Movilidad!FW243</f>
        <v>5.45078582565534E-011</v>
      </c>
      <c r="FI245" s="35" t="n">
        <f aca="false">Movilidad!FX243</f>
        <v>2.66146848319006E-011</v>
      </c>
      <c r="FJ245" s="35" t="n">
        <f aca="false">Movilidad!FY243</f>
        <v>0</v>
      </c>
    </row>
    <row r="246" customFormat="false" ht="15.25" hidden="false" customHeight="false" outlineLevel="0" collapsed="false">
      <c r="FG246" s="57" t="n">
        <f aca="false">Movilidad!FV244</f>
        <v>1963</v>
      </c>
      <c r="FH246" s="57" t="n">
        <f aca="false">Movilidad!FW244</f>
        <v>5.70860746885964E-011</v>
      </c>
      <c r="FI246" s="57" t="n">
        <f aca="false">Movilidad!FX244</f>
        <v>2.78735568544315E-011</v>
      </c>
      <c r="FJ246" s="57" t="n">
        <f aca="false">Movilidad!FY244</f>
        <v>0</v>
      </c>
    </row>
    <row r="247" customFormat="false" ht="15.25" hidden="false" customHeight="false" outlineLevel="0" collapsed="false">
      <c r="FG247" s="12" t="n">
        <f aca="false">Movilidad!FV245</f>
        <v>1963</v>
      </c>
      <c r="FH247" s="12" t="n">
        <f aca="false">Movilidad!FW245</f>
        <v>5.7978631716079E-011</v>
      </c>
      <c r="FI247" s="12" t="n">
        <f aca="false">Movilidad!FX245</f>
        <v>2.8309367850144E-011</v>
      </c>
      <c r="FJ247" s="12" t="n">
        <f aca="false">Movilidad!FY245</f>
        <v>0</v>
      </c>
    </row>
    <row r="248" customFormat="false" ht="15.25" hidden="false" customHeight="false" outlineLevel="0" collapsed="false">
      <c r="FG248" s="35" t="n">
        <f aca="false">Movilidad!FV246</f>
        <v>1963</v>
      </c>
      <c r="FH248" s="35" t="n">
        <f aca="false">Movilidad!FW246</f>
        <v>5.7978631716079E-011</v>
      </c>
      <c r="FI248" s="35" t="n">
        <f aca="false">Movilidad!FX246</f>
        <v>2.8309367850144E-011</v>
      </c>
      <c r="FJ248" s="35" t="n">
        <f aca="false">Movilidad!FY246</f>
        <v>0</v>
      </c>
    </row>
    <row r="249" customFormat="false" ht="15.25" hidden="false" customHeight="false" outlineLevel="0" collapsed="false">
      <c r="FG249" s="57" t="n">
        <f aca="false">Movilidad!FV247</f>
        <v>1963</v>
      </c>
      <c r="FH249" s="57" t="n">
        <f aca="false">Movilidad!FW247</f>
        <v>5.86397740247763E-011</v>
      </c>
      <c r="FI249" s="57" t="n">
        <f aca="false">Movilidad!FX247</f>
        <v>2.86321854169652E-011</v>
      </c>
      <c r="FJ249" s="57" t="n">
        <f aca="false">Movilidad!FY247</f>
        <v>0</v>
      </c>
    </row>
    <row r="250" customFormat="false" ht="15.25" hidden="false" customHeight="false" outlineLevel="0" collapsed="false">
      <c r="FG250" s="12" t="n">
        <f aca="false">Movilidad!FV248</f>
        <v>1963</v>
      </c>
      <c r="FH250" s="12" t="n">
        <f aca="false">Movilidad!FW248</f>
        <v>5.95321819448373E-011</v>
      </c>
      <c r="FI250" s="12" t="n">
        <f aca="false">Movilidad!FX248</f>
        <v>2.90679236076335E-011</v>
      </c>
      <c r="FJ250" s="12" t="n">
        <f aca="false">Movilidad!FY248</f>
        <v>0</v>
      </c>
    </row>
    <row r="251" customFormat="false" ht="15.25" hidden="false" customHeight="false" outlineLevel="0" collapsed="false">
      <c r="FG251" s="35" t="n">
        <f aca="false">Movilidad!FV249</f>
        <v>1963</v>
      </c>
      <c r="FH251" s="35" t="n">
        <f aca="false">Movilidad!FW249</f>
        <v>5.97966985112847E-011</v>
      </c>
      <c r="FI251" s="35" t="n">
        <f aca="false">Movilidad!FX249</f>
        <v>2.91970797563796E-011</v>
      </c>
      <c r="FJ251" s="35" t="n">
        <f aca="false">Movilidad!FY249</f>
        <v>0</v>
      </c>
    </row>
    <row r="252" customFormat="false" ht="15.25" hidden="false" customHeight="false" outlineLevel="0" collapsed="false">
      <c r="FG252" s="57" t="n">
        <f aca="false">Movilidad!FV250</f>
        <v>1963</v>
      </c>
      <c r="FH252" s="57" t="n">
        <f aca="false">Movilidad!FW250</f>
        <v>6.07222082790073E-011</v>
      </c>
      <c r="FI252" s="57" t="n">
        <f aca="false">Movilidad!FX250</f>
        <v>2.96489806669023E-011</v>
      </c>
      <c r="FJ252" s="57" t="n">
        <f aca="false">Movilidad!FY250</f>
        <v>0</v>
      </c>
    </row>
    <row r="253" customFormat="false" ht="15.25" hidden="false" customHeight="false" outlineLevel="0" collapsed="false">
      <c r="FG253" s="12" t="n">
        <f aca="false">Movilidad!FV251</f>
        <v>1963</v>
      </c>
      <c r="FH253" s="12" t="n">
        <f aca="false">Movilidad!FW251</f>
        <v>6.2606329662114E-011</v>
      </c>
      <c r="FI253" s="12" t="n">
        <f aca="false">Movilidad!FX251</f>
        <v>3.05689452078023E-011</v>
      </c>
      <c r="FJ253" s="12" t="n">
        <f aca="false">Movilidad!FY251</f>
        <v>0</v>
      </c>
    </row>
    <row r="254" customFormat="false" ht="15.25" hidden="false" customHeight="false" outlineLevel="0" collapsed="false">
      <c r="FG254" s="35" t="n">
        <f aca="false">Movilidad!FV252</f>
        <v>1963</v>
      </c>
      <c r="FH254" s="35" t="n">
        <f aca="false">Movilidad!FW252</f>
        <v>6.41929817385334E-011</v>
      </c>
      <c r="FI254" s="35" t="n">
        <f aca="false">Movilidad!FX252</f>
        <v>3.1343663685146E-011</v>
      </c>
      <c r="FJ254" s="35" t="n">
        <f aca="false">Movilidad!FY252</f>
        <v>0</v>
      </c>
    </row>
    <row r="255" customFormat="false" ht="15.25" hidden="false" customHeight="false" outlineLevel="0" collapsed="false">
      <c r="FG255" s="57" t="n">
        <f aca="false">Movilidad!FV253</f>
        <v>1963</v>
      </c>
      <c r="FH255" s="57" t="n">
        <f aca="false">Movilidad!FW253</f>
        <v>6.97463385597126E-011</v>
      </c>
      <c r="FI255" s="57" t="n">
        <f aca="false">Movilidad!FX253</f>
        <v>3.40552147583713E-011</v>
      </c>
      <c r="FJ255" s="57" t="n">
        <f aca="false">Movilidad!FY253</f>
        <v>0</v>
      </c>
    </row>
    <row r="256" customFormat="false" ht="15.25" hidden="false" customHeight="false" outlineLevel="0" collapsed="false">
      <c r="FG256" s="12" t="n">
        <f aca="false">Movilidad!FV254</f>
        <v>1964</v>
      </c>
      <c r="FH256" s="12" t="n">
        <f aca="false">Movilidad!FW254</f>
        <v>6.9415618297942E-011</v>
      </c>
      <c r="FI256" s="12" t="n">
        <f aca="false">Movilidad!FX254</f>
        <v>3.38937331699163E-011</v>
      </c>
      <c r="FJ256" s="12" t="n">
        <f aca="false">Movilidad!FY254</f>
        <v>0</v>
      </c>
    </row>
    <row r="257" customFormat="false" ht="15.25" hidden="false" customHeight="false" outlineLevel="0" collapsed="false">
      <c r="FG257" s="35" t="n">
        <f aca="false">Movilidad!FV255</f>
        <v>1964</v>
      </c>
      <c r="FH257" s="35" t="n">
        <f aca="false">Movilidad!FW255</f>
        <v>6.88867342724689E-011</v>
      </c>
      <c r="FI257" s="35" t="n">
        <f aca="false">Movilidad!FX255</f>
        <v>3.36354936774684E-011</v>
      </c>
      <c r="FJ257" s="35" t="n">
        <f aca="false">Movilidad!FY255</f>
        <v>0</v>
      </c>
    </row>
    <row r="258" customFormat="false" ht="15.25" hidden="false" customHeight="false" outlineLevel="0" collapsed="false">
      <c r="FG258" s="57" t="n">
        <f aca="false">Movilidad!FV256</f>
        <v>1964</v>
      </c>
      <c r="FH258" s="57" t="n">
        <f aca="false">Movilidad!FW256</f>
        <v>6.86884214013442E-011</v>
      </c>
      <c r="FI258" s="57" t="n">
        <f aca="false">Movilidad!FX256</f>
        <v>3.3538662968431E-011</v>
      </c>
      <c r="FJ258" s="57" t="n">
        <f aca="false">Movilidad!FY256</f>
        <v>0</v>
      </c>
    </row>
    <row r="259" customFormat="false" ht="15.25" hidden="false" customHeight="false" outlineLevel="0" collapsed="false">
      <c r="FG259" s="12" t="n">
        <f aca="false">Movilidad!FV257</f>
        <v>1964</v>
      </c>
      <c r="FH259" s="12" t="n">
        <f aca="false">Movilidad!FW257</f>
        <v>7.13328415287099E-011</v>
      </c>
      <c r="FI259" s="12" t="n">
        <f aca="false">Movilidad!FX257</f>
        <v>3.48298604306705E-011</v>
      </c>
      <c r="FJ259" s="12" t="n">
        <f aca="false">Movilidad!FY257</f>
        <v>0</v>
      </c>
    </row>
    <row r="260" customFormat="false" ht="15.25" hidden="false" customHeight="false" outlineLevel="0" collapsed="false">
      <c r="FG260" s="35" t="n">
        <f aca="false">Movilidad!FV258</f>
        <v>1964</v>
      </c>
      <c r="FH260" s="35" t="n">
        <f aca="false">Movilidad!FW258</f>
        <v>7.14321470716941E-011</v>
      </c>
      <c r="FI260" s="35" t="n">
        <f aca="false">Movilidad!FX258</f>
        <v>3.48783485902336E-011</v>
      </c>
      <c r="FJ260" s="35" t="n">
        <f aca="false">Movilidad!FY258</f>
        <v>0</v>
      </c>
    </row>
    <row r="261" customFormat="false" ht="15.25" hidden="false" customHeight="false" outlineLevel="0" collapsed="false">
      <c r="FG261" s="57" t="n">
        <f aca="false">Movilidad!FV259</f>
        <v>1964</v>
      </c>
      <c r="FH261" s="57" t="n">
        <f aca="false">Movilidad!FW259</f>
        <v>7.24237114273177E-011</v>
      </c>
      <c r="FI261" s="57" t="n">
        <f aca="false">Movilidad!FX259</f>
        <v>3.53625021354207E-011</v>
      </c>
      <c r="FJ261" s="57" t="n">
        <f aca="false">Movilidad!FY259</f>
        <v>0</v>
      </c>
    </row>
    <row r="262" customFormat="false" ht="15.25" hidden="false" customHeight="false" outlineLevel="0" collapsed="false">
      <c r="FG262" s="12" t="n">
        <f aca="false">Movilidad!FV260</f>
        <v>1964</v>
      </c>
      <c r="FH262" s="12" t="n">
        <f aca="false">Movilidad!FW260</f>
        <v>7.26882279937656E-011</v>
      </c>
      <c r="FI262" s="12" t="n">
        <f aca="false">Movilidad!FX260</f>
        <v>3.5491658284167E-011</v>
      </c>
      <c r="FJ262" s="12" t="n">
        <f aca="false">Movilidad!FY260</f>
        <v>0</v>
      </c>
    </row>
    <row r="263" customFormat="false" ht="15.25" hidden="false" customHeight="false" outlineLevel="0" collapsed="false">
      <c r="FG263" s="35" t="n">
        <f aca="false">Movilidad!FV261</f>
        <v>1964</v>
      </c>
      <c r="FH263" s="35" t="n">
        <f aca="false">Movilidad!FW261</f>
        <v>7.23245549917556E-011</v>
      </c>
      <c r="FI263" s="35" t="n">
        <f aca="false">Movilidad!FX261</f>
        <v>3.53140867809021E-011</v>
      </c>
      <c r="FJ263" s="35" t="n">
        <f aca="false">Movilidad!FY261</f>
        <v>0</v>
      </c>
    </row>
    <row r="264" customFormat="false" ht="15.25" hidden="false" customHeight="false" outlineLevel="0" collapsed="false">
      <c r="FG264" s="57" t="n">
        <f aca="false">Movilidad!FV262</f>
        <v>1964</v>
      </c>
      <c r="FH264" s="57" t="n">
        <f aca="false">Movilidad!FW262</f>
        <v>7.31179555836761E-011</v>
      </c>
      <c r="FI264" s="57" t="n">
        <f aca="false">Movilidad!FX262</f>
        <v>3.57014824220961E-011</v>
      </c>
      <c r="FJ264" s="57" t="n">
        <f aca="false">Movilidad!FY262</f>
        <v>0</v>
      </c>
    </row>
    <row r="265" customFormat="false" ht="15.25" hidden="false" customHeight="false" outlineLevel="0" collapsed="false">
      <c r="FG265" s="12" t="n">
        <f aca="false">Movilidad!FV263</f>
        <v>1964</v>
      </c>
      <c r="FH265" s="12" t="n">
        <f aca="false">Movilidad!FW263</f>
        <v>7.59936413224064E-011</v>
      </c>
      <c r="FI265" s="12" t="n">
        <f aca="false">Movilidad!FX263</f>
        <v>3.71056005081832E-011</v>
      </c>
      <c r="FJ265" s="12" t="n">
        <f aca="false">Movilidad!FY263</f>
        <v>0</v>
      </c>
    </row>
    <row r="266" customFormat="false" ht="15.25" hidden="false" customHeight="false" outlineLevel="0" collapsed="false">
      <c r="FG266" s="35" t="n">
        <f aca="false">Movilidad!FV264</f>
        <v>1964</v>
      </c>
      <c r="FH266" s="35" t="n">
        <f aca="false">Movilidad!FW264</f>
        <v>7.6853096502228E-011</v>
      </c>
      <c r="FI266" s="35" t="n">
        <f aca="false">Movilidad!FX264</f>
        <v>3.75252487840416E-011</v>
      </c>
      <c r="FJ266" s="35" t="n">
        <f aca="false">Movilidad!FY264</f>
        <v>0</v>
      </c>
    </row>
    <row r="267" customFormat="false" ht="15.25" hidden="false" customHeight="false" outlineLevel="0" collapsed="false">
      <c r="FG267" s="57" t="n">
        <f aca="false">Movilidad!FV265</f>
        <v>1964</v>
      </c>
      <c r="FH267" s="57" t="n">
        <f aca="false">Movilidad!FW265</f>
        <v>8.23733514757456E-011</v>
      </c>
      <c r="FI267" s="57" t="n">
        <f aca="false">Movilidad!FX265</f>
        <v>4.02206371374124E-011</v>
      </c>
      <c r="FJ267" s="57" t="n">
        <f aca="false">Movilidad!FY265</f>
        <v>0</v>
      </c>
    </row>
    <row r="268" customFormat="false" ht="15.25" hidden="false" customHeight="false" outlineLevel="0" collapsed="false">
      <c r="FG268" s="12" t="n">
        <f aca="false">Movilidad!FV266</f>
        <v>1965</v>
      </c>
      <c r="FH268" s="12" t="n">
        <f aca="false">Movilidad!FW266</f>
        <v>7.93321564987084E-011</v>
      </c>
      <c r="FI268" s="12" t="n">
        <f aca="false">Movilidad!FX266</f>
        <v>3.87357054520536E-011</v>
      </c>
      <c r="FJ268" s="12" t="n">
        <f aca="false">Movilidad!FY266</f>
        <v>0</v>
      </c>
    </row>
    <row r="269" customFormat="false" ht="15.25" hidden="false" customHeight="false" outlineLevel="0" collapsed="false">
      <c r="FG269" s="35" t="n">
        <f aca="false">Movilidad!FV267</f>
        <v>1965</v>
      </c>
      <c r="FH269" s="35" t="n">
        <f aca="false">Movilidad!FW267</f>
        <v>8.31666029602445E-011</v>
      </c>
      <c r="FI269" s="35" t="n">
        <f aca="false">Movilidad!FX267</f>
        <v>4.06079599735622E-011</v>
      </c>
      <c r="FJ269" s="35" t="n">
        <f aca="false">Movilidad!FY267</f>
        <v>0</v>
      </c>
    </row>
    <row r="270" customFormat="false" ht="15.25" hidden="false" customHeight="false" outlineLevel="0" collapsed="false">
      <c r="FG270" s="57" t="n">
        <f aca="false">Movilidad!FV268</f>
        <v>1965</v>
      </c>
      <c r="FH270" s="57" t="n">
        <f aca="false">Movilidad!FW268</f>
        <v>8.51829826265744E-011</v>
      </c>
      <c r="FI270" s="57" t="n">
        <f aca="false">Movilidad!FX268</f>
        <v>4.15925025888349E-011</v>
      </c>
      <c r="FJ270" s="57" t="n">
        <f aca="false">Movilidad!FY268</f>
        <v>0</v>
      </c>
    </row>
    <row r="271" customFormat="false" ht="15.25" hidden="false" customHeight="false" outlineLevel="0" collapsed="false">
      <c r="FG271" s="12" t="n">
        <f aca="false">Movilidad!FV269</f>
        <v>1965</v>
      </c>
      <c r="FH271" s="12" t="n">
        <f aca="false">Movilidad!FW269</f>
        <v>8.60755396540575E-011</v>
      </c>
      <c r="FI271" s="12" t="n">
        <f aca="false">Movilidad!FX269</f>
        <v>4.20283135845477E-011</v>
      </c>
      <c r="FJ271" s="12" t="n">
        <f aca="false">Movilidad!FY269</f>
        <v>0</v>
      </c>
    </row>
    <row r="272" customFormat="false" ht="15.25" hidden="false" customHeight="false" outlineLevel="0" collapsed="false">
      <c r="FG272" s="35" t="n">
        <f aca="false">Movilidad!FV270</f>
        <v>1965</v>
      </c>
      <c r="FH272" s="35" t="n">
        <f aca="false">Movilidad!FW270</f>
        <v>8.79265591895027E-011</v>
      </c>
      <c r="FI272" s="35" t="n">
        <f aca="false">Movilidad!FX270</f>
        <v>4.29321154055933E-011</v>
      </c>
      <c r="FJ272" s="35" t="n">
        <f aca="false">Movilidad!FY270</f>
        <v>0</v>
      </c>
    </row>
    <row r="273" customFormat="false" ht="15.25" hidden="false" customHeight="false" outlineLevel="0" collapsed="false">
      <c r="FG273" s="57" t="n">
        <f aca="false">Movilidad!FV271</f>
        <v>1965</v>
      </c>
      <c r="FH273" s="57" t="n">
        <f aca="false">Movilidad!FW271</f>
        <v>9.14635363443514E-011</v>
      </c>
      <c r="FI273" s="57" t="n">
        <f aca="false">Movilidad!FX271</f>
        <v>4.46591238635455E-011</v>
      </c>
      <c r="FJ273" s="57" t="n">
        <f aca="false">Movilidad!FY271</f>
        <v>0</v>
      </c>
    </row>
    <row r="274" customFormat="false" ht="15.25" hidden="false" customHeight="false" outlineLevel="0" collapsed="false">
      <c r="FG274" s="12" t="n">
        <f aca="false">Movilidad!FV272</f>
        <v>1965</v>
      </c>
      <c r="FH274" s="12" t="n">
        <f aca="false">Movilidad!FW272</f>
        <v>9.54631938293507E-011</v>
      </c>
      <c r="FI274" s="12" t="n">
        <f aca="false">Movilidad!FX272</f>
        <v>4.66120463742371E-011</v>
      </c>
      <c r="FJ274" s="12" t="n">
        <f aca="false">Movilidad!FY272</f>
        <v>0</v>
      </c>
    </row>
    <row r="275" customFormat="false" ht="15.25" hidden="false" customHeight="false" outlineLevel="0" collapsed="false">
      <c r="FG275" s="35" t="n">
        <f aca="false">Movilidad!FV273</f>
        <v>1965</v>
      </c>
      <c r="FH275" s="35" t="n">
        <f aca="false">Movilidad!FW273</f>
        <v>9.75787299312432E-011</v>
      </c>
      <c r="FI275" s="35" t="n">
        <f aca="false">Movilidad!FX273</f>
        <v>4.76450043440286E-011</v>
      </c>
      <c r="FJ275" s="35" t="n">
        <f aca="false">Movilidad!FY273</f>
        <v>0</v>
      </c>
    </row>
    <row r="276" customFormat="false" ht="15.25" hidden="false" customHeight="false" outlineLevel="0" collapsed="false">
      <c r="FG276" s="57" t="n">
        <f aca="false">Movilidad!FV274</f>
        <v>1965</v>
      </c>
      <c r="FH276" s="57" t="n">
        <f aca="false">Movilidad!FW274</f>
        <v>9.90331237244389E-011</v>
      </c>
      <c r="FI276" s="57" t="n">
        <f aca="false">Movilidad!FX274</f>
        <v>4.83551447469993E-011</v>
      </c>
      <c r="FJ276" s="57" t="n">
        <f aca="false">Movilidad!FY274</f>
        <v>0</v>
      </c>
    </row>
    <row r="277" customFormat="false" ht="15.25" hidden="false" customHeight="false" outlineLevel="0" collapsed="false">
      <c r="FG277" s="12" t="n">
        <f aca="false">Movilidad!FV275</f>
        <v>1965</v>
      </c>
      <c r="FH277" s="12" t="n">
        <f aca="false">Movilidad!FW275</f>
        <v>1.01578387416242E-010</v>
      </c>
      <c r="FI277" s="12" t="n">
        <f aca="false">Movilidad!FX275</f>
        <v>4.959792685472E-011</v>
      </c>
      <c r="FJ277" s="12" t="n">
        <f aca="false">Movilidad!FY275</f>
        <v>0</v>
      </c>
    </row>
    <row r="278" customFormat="false" ht="15.25" hidden="false" customHeight="false" outlineLevel="0" collapsed="false">
      <c r="FG278" s="35" t="n">
        <f aca="false">Movilidad!FV276</f>
        <v>1965</v>
      </c>
      <c r="FH278" s="35" t="n">
        <f aca="false">Movilidad!FW276</f>
        <v>1.05247473746893E-010</v>
      </c>
      <c r="FI278" s="35" t="n">
        <f aca="false">Movilidad!FX276</f>
        <v>5.13894405820011E-011</v>
      </c>
      <c r="FJ278" s="35" t="n">
        <f aca="false">Movilidad!FY276</f>
        <v>0</v>
      </c>
    </row>
    <row r="279" customFormat="false" ht="15.25" hidden="false" customHeight="false" outlineLevel="0" collapsed="false">
      <c r="FG279" s="57" t="n">
        <f aca="false">Movilidad!FV277</f>
        <v>1965</v>
      </c>
      <c r="FH279" s="57" t="n">
        <f aca="false">Movilidad!FW277</f>
        <v>1.13841727330266E-010</v>
      </c>
      <c r="FI279" s="57" t="n">
        <f aca="false">Movilidad!FX277</f>
        <v>5.55857777304967E-011</v>
      </c>
      <c r="FJ279" s="57" t="n">
        <f aca="false">Movilidad!FY277</f>
        <v>0</v>
      </c>
    </row>
    <row r="280" customFormat="false" ht="15.25" hidden="false" customHeight="false" outlineLevel="0" collapsed="false">
      <c r="FG280" s="12" t="n">
        <f aca="false">Movilidad!FV278</f>
        <v>1966</v>
      </c>
      <c r="FH280" s="12" t="n">
        <f aca="false">Movilidad!FW278</f>
        <v>1.11263510898223E-010</v>
      </c>
      <c r="FI280" s="12" t="n">
        <f aca="false">Movilidad!FX278</f>
        <v>5.43269057079658E-011</v>
      </c>
      <c r="FJ280" s="12" t="n">
        <f aca="false">Movilidad!FY278</f>
        <v>0</v>
      </c>
    </row>
    <row r="281" customFormat="false" ht="15.25" hidden="false" customHeight="false" outlineLevel="0" collapsed="false">
      <c r="FG281" s="35" t="n">
        <f aca="false">Movilidad!FV279</f>
        <v>1966</v>
      </c>
      <c r="FH281" s="35" t="n">
        <f aca="false">Movilidad!FW279</f>
        <v>1.13709618154464E-010</v>
      </c>
      <c r="FI281" s="35" t="n">
        <f aca="false">Movilidad!FX279</f>
        <v>5.55212724611679E-011</v>
      </c>
      <c r="FJ281" s="35" t="n">
        <f aca="false">Movilidad!FY279</f>
        <v>0</v>
      </c>
    </row>
    <row r="282" customFormat="false" ht="15.25" hidden="false" customHeight="false" outlineLevel="0" collapsed="false">
      <c r="FG282" s="57" t="n">
        <f aca="false">Movilidad!FV280</f>
        <v>1966</v>
      </c>
      <c r="FH282" s="57" t="n">
        <f aca="false">Movilidad!FW280</f>
        <v>1.16188678150944E-010</v>
      </c>
      <c r="FI282" s="57" t="n">
        <f aca="false">Movilidad!FX280</f>
        <v>5.67317291291798E-011</v>
      </c>
      <c r="FJ282" s="57" t="n">
        <f aca="false">Movilidad!FY280</f>
        <v>0</v>
      </c>
    </row>
    <row r="283" customFormat="false" ht="15.25" hidden="false" customHeight="false" outlineLevel="0" collapsed="false">
      <c r="FG283" s="12" t="n">
        <f aca="false">Movilidad!FV281</f>
        <v>1966</v>
      </c>
      <c r="FH283" s="12" t="n">
        <f aca="false">Movilidad!FW281</f>
        <v>1.18601832666946E-010</v>
      </c>
      <c r="FI283" s="12" t="n">
        <f aca="false">Movilidad!FX281</f>
        <v>5.79100059675721E-011</v>
      </c>
      <c r="FJ283" s="12" t="n">
        <f aca="false">Movilidad!FY281</f>
        <v>0</v>
      </c>
    </row>
    <row r="284" customFormat="false" ht="15.25" hidden="false" customHeight="false" outlineLevel="0" collapsed="false">
      <c r="FG284" s="35" t="n">
        <f aca="false">Movilidad!FV282</f>
        <v>1966</v>
      </c>
      <c r="FH284" s="35" t="n">
        <f aca="false">Movilidad!FW282</f>
        <v>1.19824811741356E-010</v>
      </c>
      <c r="FI284" s="35" t="n">
        <f aca="false">Movilidad!FX282</f>
        <v>5.85071529416512E-011</v>
      </c>
      <c r="FJ284" s="35" t="n">
        <f aca="false">Movilidad!FY282</f>
        <v>0</v>
      </c>
    </row>
    <row r="285" customFormat="false" ht="15.25" hidden="false" customHeight="false" outlineLevel="0" collapsed="false">
      <c r="FG285" s="57" t="n">
        <f aca="false">Movilidad!FV283</f>
        <v>1966</v>
      </c>
      <c r="FH285" s="57" t="n">
        <f aca="false">Movilidad!FW283</f>
        <v>1.2084947794464E-010</v>
      </c>
      <c r="FI285" s="57" t="n">
        <f aca="false">Movilidad!FX283</f>
        <v>5.90074692066922E-011</v>
      </c>
      <c r="FJ285" s="57" t="n">
        <f aca="false">Movilidad!FY283</f>
        <v>0</v>
      </c>
    </row>
    <row r="286" customFormat="false" ht="15.25" hidden="false" customHeight="false" outlineLevel="0" collapsed="false">
      <c r="FG286" s="12" t="n">
        <f aca="false">Movilidad!FV284</f>
        <v>1966</v>
      </c>
      <c r="FH286" s="12" t="n">
        <f aca="false">Movilidad!FW284</f>
        <v>1.22766701175409E-010</v>
      </c>
      <c r="FI286" s="12" t="n">
        <f aca="false">Movilidad!FX284</f>
        <v>5.9943596467447E-011</v>
      </c>
      <c r="FJ286" s="12" t="n">
        <f aca="false">Movilidad!FY284</f>
        <v>0</v>
      </c>
    </row>
    <row r="287" customFormat="false" ht="15.25" hidden="false" customHeight="false" outlineLevel="0" collapsed="false">
      <c r="FG287" s="35" t="n">
        <f aca="false">Movilidad!FV285</f>
        <v>1966</v>
      </c>
      <c r="FH287" s="35" t="n">
        <f aca="false">Movilidad!FW285</f>
        <v>1.24187993120943E-010</v>
      </c>
      <c r="FI287" s="35" t="n">
        <f aca="false">Movilidad!FX285</f>
        <v>6.06375741505631E-011</v>
      </c>
      <c r="FJ287" s="35" t="n">
        <f aca="false">Movilidad!FY285</f>
        <v>0</v>
      </c>
    </row>
    <row r="288" customFormat="false" ht="15.25" hidden="false" customHeight="false" outlineLevel="0" collapsed="false">
      <c r="FG288" s="57" t="n">
        <f aca="false">Movilidad!FV286</f>
        <v>1966</v>
      </c>
      <c r="FH288" s="57" t="n">
        <f aca="false">Movilidad!FW286</f>
        <v>1.26072263611471E-010</v>
      </c>
      <c r="FI288" s="57" t="n">
        <f aca="false">Movilidad!FX286</f>
        <v>6.15576114965071E-011</v>
      </c>
      <c r="FJ288" s="57" t="n">
        <f aca="false">Movilidad!FY286</f>
        <v>0</v>
      </c>
    </row>
    <row r="289" customFormat="false" ht="15.25" hidden="false" customHeight="false" outlineLevel="0" collapsed="false">
      <c r="FG289" s="12" t="n">
        <f aca="false">Movilidad!FV287</f>
        <v>1966</v>
      </c>
      <c r="FH289" s="12" t="n">
        <f aca="false">Movilidad!FW287</f>
        <v>1.30105022944132E-010</v>
      </c>
      <c r="FI289" s="12" t="n">
        <f aca="false">Movilidad!FX287</f>
        <v>6.35266967270532E-011</v>
      </c>
      <c r="FJ289" s="12" t="n">
        <f aca="false">Movilidad!FY287</f>
        <v>0</v>
      </c>
    </row>
    <row r="290" customFormat="false" ht="15.25" hidden="false" customHeight="false" outlineLevel="0" collapsed="false">
      <c r="FG290" s="35" t="n">
        <f aca="false">Movilidad!FV288</f>
        <v>1966</v>
      </c>
      <c r="FH290" s="35" t="n">
        <f aca="false">Movilidad!FW288</f>
        <v>1.33146068813747E-010</v>
      </c>
      <c r="FI290" s="35" t="n">
        <f aca="false">Movilidad!FX288</f>
        <v>6.50115556073675E-011</v>
      </c>
      <c r="FJ290" s="35" t="n">
        <f aca="false">Movilidad!FY288</f>
        <v>0</v>
      </c>
    </row>
    <row r="291" customFormat="false" ht="15.25" hidden="false" customHeight="false" outlineLevel="0" collapsed="false">
      <c r="FG291" s="57" t="n">
        <f aca="false">Movilidad!FV289</f>
        <v>1966</v>
      </c>
      <c r="FH291" s="57" t="n">
        <f aca="false">Movilidad!FW289</f>
        <v>1.47921570571912E-010</v>
      </c>
      <c r="FI291" s="57" t="n">
        <f aca="false">Movilidad!FX289</f>
        <v>7.22260258710102E-011</v>
      </c>
      <c r="FJ291" s="57" t="n">
        <f aca="false">Movilidad!FY289</f>
        <v>0</v>
      </c>
    </row>
    <row r="292" customFormat="false" ht="15.25" hidden="false" customHeight="false" outlineLevel="0" collapsed="false">
      <c r="FG292" s="12" t="n">
        <f aca="false">Movilidad!FV290</f>
        <v>1967</v>
      </c>
      <c r="FH292" s="12" t="n">
        <f aca="false">Movilidad!FW290</f>
        <v>1.40979576330594E-010</v>
      </c>
      <c r="FI292" s="12" t="n">
        <f aca="false">Movilidad!FX290</f>
        <v>6.88364414193897E-011</v>
      </c>
      <c r="FJ292" s="12" t="n">
        <f aca="false">Movilidad!FY290</f>
        <v>0</v>
      </c>
    </row>
    <row r="293" customFormat="false" ht="15.25" hidden="false" customHeight="false" outlineLevel="0" collapsed="false">
      <c r="FG293" s="35" t="n">
        <f aca="false">Movilidad!FV291</f>
        <v>1967</v>
      </c>
      <c r="FH293" s="35" t="n">
        <f aca="false">Movilidad!FW291</f>
        <v>1.43988564104501E-010</v>
      </c>
      <c r="FI293" s="35" t="n">
        <f aca="false">Movilidad!FX291</f>
        <v>7.03056472151604E-011</v>
      </c>
      <c r="FJ293" s="35" t="n">
        <f aca="false">Movilidad!FY291</f>
        <v>0</v>
      </c>
    </row>
    <row r="294" customFormat="false" ht="15.25" hidden="false" customHeight="false" outlineLevel="0" collapsed="false">
      <c r="FG294" s="57" t="n">
        <f aca="false">Movilidad!FV292</f>
        <v>1967</v>
      </c>
      <c r="FH294" s="57" t="n">
        <f aca="false">Movilidad!FW292</f>
        <v>1.47161570042497E-010</v>
      </c>
      <c r="FI294" s="57" t="n">
        <f aca="false">Movilidad!FX292</f>
        <v>7.18549385597595E-011</v>
      </c>
      <c r="FJ294" s="57" t="n">
        <f aca="false">Movilidad!FY292</f>
        <v>0</v>
      </c>
    </row>
    <row r="295" customFormat="false" ht="15.25" hidden="false" customHeight="false" outlineLevel="0" collapsed="false">
      <c r="FG295" s="12" t="n">
        <f aca="false">Movilidad!FV293</f>
        <v>1967</v>
      </c>
      <c r="FH295" s="12" t="n">
        <f aca="false">Movilidad!FW293</f>
        <v>1.48946385882619E-010</v>
      </c>
      <c r="FI295" s="12" t="n">
        <f aca="false">Movilidad!FX293</f>
        <v>7.27264149410961E-011</v>
      </c>
      <c r="FJ295" s="12" t="n">
        <f aca="false">Movilidad!FY293</f>
        <v>0</v>
      </c>
    </row>
    <row r="296" customFormat="false" ht="15.25" hidden="false" customHeight="false" outlineLevel="0" collapsed="false">
      <c r="FG296" s="35" t="n">
        <f aca="false">Movilidad!FV294</f>
        <v>1967</v>
      </c>
      <c r="FH296" s="35" t="n">
        <f aca="false">Movilidad!FW294</f>
        <v>1.5036737961331E-010</v>
      </c>
      <c r="FI296" s="35" t="n">
        <f aca="false">Movilidad!FX294</f>
        <v>7.34202470141239E-011</v>
      </c>
      <c r="FJ296" s="35" t="n">
        <f aca="false">Movilidad!FY294</f>
        <v>0</v>
      </c>
    </row>
    <row r="297" customFormat="false" ht="15.25" hidden="false" customHeight="false" outlineLevel="0" collapsed="false">
      <c r="FG297" s="57" t="n">
        <f aca="false">Movilidad!FV295</f>
        <v>1967</v>
      </c>
      <c r="FH297" s="57" t="n">
        <f aca="false">Movilidad!FW295</f>
        <v>1.56913195434643E-010</v>
      </c>
      <c r="FI297" s="57" t="n">
        <f aca="false">Movilidad!FX295</f>
        <v>7.66163884628021E-011</v>
      </c>
      <c r="FJ297" s="57" t="n">
        <f aca="false">Movilidad!FY295</f>
        <v>0</v>
      </c>
    </row>
    <row r="298" customFormat="false" ht="15.25" hidden="false" customHeight="false" outlineLevel="0" collapsed="false">
      <c r="FG298" s="12" t="n">
        <f aca="false">Movilidad!FV296</f>
        <v>1967</v>
      </c>
      <c r="FH298" s="12" t="n">
        <f aca="false">Movilidad!FW296</f>
        <v>1.64747299381179E-010</v>
      </c>
      <c r="FI298" s="12" t="n">
        <f aca="false">Movilidad!FX296</f>
        <v>8.04415654950025E-011</v>
      </c>
      <c r="FJ298" s="12" t="n">
        <f aca="false">Movilidad!FY296</f>
        <v>0</v>
      </c>
    </row>
    <row r="299" customFormat="false" ht="15.25" hidden="false" customHeight="false" outlineLevel="0" collapsed="false">
      <c r="FG299" s="35" t="n">
        <f aca="false">Movilidad!FV297</f>
        <v>1967</v>
      </c>
      <c r="FH299" s="35" t="n">
        <f aca="false">Movilidad!FW297</f>
        <v>1.65307943287516E-010</v>
      </c>
      <c r="FI299" s="35" t="n">
        <f aca="false">Movilidad!FX297</f>
        <v>8.0715312461905E-011</v>
      </c>
      <c r="FJ299" s="35" t="n">
        <f aca="false">Movilidad!FY297</f>
        <v>0</v>
      </c>
    </row>
    <row r="300" customFormat="false" ht="15.25" hidden="false" customHeight="false" outlineLevel="0" collapsed="false">
      <c r="FG300" s="57" t="n">
        <f aca="false">Movilidad!FV298</f>
        <v>1967</v>
      </c>
      <c r="FH300" s="57" t="n">
        <f aca="false">Movilidad!FW298</f>
        <v>1.66068391139197E-010</v>
      </c>
      <c r="FI300" s="57" t="n">
        <f aca="false">Movilidad!FX298</f>
        <v>8.10866181882891E-011</v>
      </c>
      <c r="FJ300" s="57" t="n">
        <f aca="false">Movilidad!FY298</f>
        <v>0</v>
      </c>
    </row>
    <row r="301" customFormat="false" ht="15.25" hidden="false" customHeight="false" outlineLevel="0" collapsed="false">
      <c r="FG301" s="12" t="n">
        <f aca="false">Movilidad!FV299</f>
        <v>1967</v>
      </c>
      <c r="FH301" s="12" t="n">
        <f aca="false">Movilidad!FW299</f>
        <v>1.70829391120409E-010</v>
      </c>
      <c r="FI301" s="12" t="n">
        <f aca="false">Movilidad!FX299</f>
        <v>8.34112832556311E-011</v>
      </c>
      <c r="FJ301" s="12" t="n">
        <f aca="false">Movilidad!FY299</f>
        <v>0</v>
      </c>
    </row>
    <row r="302" customFormat="false" ht="15.25" hidden="false" customHeight="false" outlineLevel="0" collapsed="false">
      <c r="FG302" s="35" t="n">
        <f aca="false">Movilidad!FV300</f>
        <v>1967</v>
      </c>
      <c r="FH302" s="35" t="n">
        <f aca="false">Movilidad!FW300</f>
        <v>1.74762844910086E-010</v>
      </c>
      <c r="FI302" s="35" t="n">
        <f aca="false">Movilidad!FX300</f>
        <v>8.53318803266142E-011</v>
      </c>
      <c r="FJ302" s="35" t="n">
        <f aca="false">Movilidad!FY300</f>
        <v>0</v>
      </c>
    </row>
    <row r="303" customFormat="false" ht="15.25" hidden="false" customHeight="false" outlineLevel="0" collapsed="false">
      <c r="FG303" s="57" t="n">
        <f aca="false">Movilidad!FV301</f>
        <v>1967</v>
      </c>
      <c r="FH303" s="57" t="n">
        <f aca="false">Movilidad!FW301</f>
        <v>1.88380825752054E-010</v>
      </c>
      <c r="FI303" s="57" t="n">
        <f aca="false">Movilidad!FX301</f>
        <v>9.19811650306645E-011</v>
      </c>
      <c r="FJ303" s="57" t="n">
        <f aca="false">Movilidad!FY301</f>
        <v>0</v>
      </c>
    </row>
    <row r="304" customFormat="false" ht="15.25" hidden="false" customHeight="false" outlineLevel="0" collapsed="false">
      <c r="FG304" s="12" t="n">
        <f aca="false">Movilidad!FV302</f>
        <v>1968</v>
      </c>
      <c r="FH304" s="12" t="n">
        <f aca="false">Movilidad!FW302</f>
        <v>1.81902108270574E-010</v>
      </c>
      <c r="FI304" s="12" t="n">
        <f aca="false">Movilidad!FX302</f>
        <v>8.88177858519607E-011</v>
      </c>
      <c r="FJ304" s="12" t="n">
        <f aca="false">Movilidad!FY302</f>
        <v>0</v>
      </c>
    </row>
    <row r="305" customFormat="false" ht="15.25" hidden="false" customHeight="false" outlineLevel="0" collapsed="false">
      <c r="FG305" s="35" t="n">
        <f aca="false">Movilidad!FV303</f>
        <v>1968</v>
      </c>
      <c r="FH305" s="35" t="n">
        <f aca="false">Movilidad!FW303</f>
        <v>1.83686924110697E-010</v>
      </c>
      <c r="FI305" s="35" t="n">
        <f aca="false">Movilidad!FX303</f>
        <v>8.96892622332978E-011</v>
      </c>
      <c r="FJ305" s="35" t="n">
        <f aca="false">Movilidad!FY303</f>
        <v>0</v>
      </c>
    </row>
    <row r="306" customFormat="false" ht="15.25" hidden="false" customHeight="false" outlineLevel="0" collapsed="false">
      <c r="FG306" s="57" t="n">
        <f aca="false">Movilidad!FV304</f>
        <v>1968</v>
      </c>
      <c r="FH306" s="57" t="n">
        <f aca="false">Movilidad!FW304</f>
        <v>1.82497046883949E-010</v>
      </c>
      <c r="FI306" s="57" t="n">
        <f aca="false">Movilidad!FX304</f>
        <v>8.91082779790734E-011</v>
      </c>
      <c r="FJ306" s="57" t="n">
        <f aca="false">Movilidad!FY304</f>
        <v>0</v>
      </c>
    </row>
    <row r="307" customFormat="false" ht="15.25" hidden="false" customHeight="false" outlineLevel="0" collapsed="false">
      <c r="FG307" s="12" t="n">
        <f aca="false">Movilidad!FV305</f>
        <v>1968</v>
      </c>
      <c r="FH307" s="12" t="n">
        <f aca="false">Movilidad!FW305</f>
        <v>1.81736599032267E-010</v>
      </c>
      <c r="FI307" s="12" t="n">
        <f aca="false">Movilidad!FX305</f>
        <v>8.87369722526889E-011</v>
      </c>
      <c r="FJ307" s="12" t="n">
        <f aca="false">Movilidad!FY305</f>
        <v>0</v>
      </c>
    </row>
    <row r="308" customFormat="false" ht="15.25" hidden="false" customHeight="false" outlineLevel="0" collapsed="false">
      <c r="FG308" s="35" t="n">
        <f aca="false">Movilidad!FV306</f>
        <v>1968</v>
      </c>
      <c r="FH308" s="35" t="n">
        <f aca="false">Movilidad!FW306</f>
        <v>1.81934911903392E-010</v>
      </c>
      <c r="FI308" s="35" t="n">
        <f aca="false">Movilidad!FX306</f>
        <v>8.88338029617265E-011</v>
      </c>
      <c r="FJ308" s="35" t="n">
        <f aca="false">Movilidad!FY306</f>
        <v>0</v>
      </c>
    </row>
    <row r="309" customFormat="false" ht="15.25" hidden="false" customHeight="false" outlineLevel="0" collapsed="false">
      <c r="FG309" s="57" t="n">
        <f aca="false">Movilidad!FV307</f>
        <v>1968</v>
      </c>
      <c r="FH309" s="57" t="n">
        <f aca="false">Movilidad!FW307</f>
        <v>1.82565636298022E-010</v>
      </c>
      <c r="FI309" s="57" t="n">
        <f aca="false">Movilidad!FX307</f>
        <v>8.91417682994923E-011</v>
      </c>
      <c r="FJ309" s="57" t="n">
        <f aca="false">Movilidad!FY307</f>
        <v>1.70887154468975E-010</v>
      </c>
    </row>
    <row r="310" customFormat="false" ht="15.25" hidden="false" customHeight="false" outlineLevel="0" collapsed="false">
      <c r="FG310" s="12" t="n">
        <f aca="false">Movilidad!FV308</f>
        <v>1968</v>
      </c>
      <c r="FH310" s="129" t="n">
        <f aca="false">Movilidad!FW308</f>
        <v>1.82464243251131E-010</v>
      </c>
      <c r="FI310" s="129" t="n">
        <f aca="false">Movilidad!FX308</f>
        <v>8.90922608693077E-011</v>
      </c>
      <c r="FJ310" s="129" t="n">
        <f aca="false">Movilidad!FY308</f>
        <v>1.70887154468975E-010</v>
      </c>
    </row>
    <row r="311" customFormat="false" ht="15.25" hidden="false" customHeight="false" outlineLevel="0" collapsed="false">
      <c r="FG311" s="35" t="n">
        <f aca="false">Movilidad!FV309</f>
        <v>1968</v>
      </c>
      <c r="FH311" s="35" t="n">
        <f aca="false">Movilidad!FW309</f>
        <v>1.82762458094927E-010</v>
      </c>
      <c r="FI311" s="35" t="n">
        <f aca="false">Movilidad!FX309</f>
        <v>8.92378709580855E-011</v>
      </c>
      <c r="FJ311" s="35" t="n">
        <f aca="false">Movilidad!FY309</f>
        <v>1.70887154468975E-010</v>
      </c>
    </row>
    <row r="312" customFormat="false" ht="15.25" hidden="false" customHeight="false" outlineLevel="0" collapsed="false">
      <c r="FG312" s="57" t="n">
        <f aca="false">Movilidad!FV310</f>
        <v>1968</v>
      </c>
      <c r="FH312" s="129" t="n">
        <f aca="false">Movilidad!FW310</f>
        <v>1.85307721786731E-010</v>
      </c>
      <c r="FI312" s="129" t="n">
        <f aca="false">Movilidad!FX310</f>
        <v>9.04806530658066E-011</v>
      </c>
      <c r="FJ312" s="129" t="n">
        <f aca="false">Movilidad!FY310</f>
        <v>1.70887154468975E-010</v>
      </c>
    </row>
    <row r="313" customFormat="false" ht="15.25" hidden="false" customHeight="false" outlineLevel="0" collapsed="false">
      <c r="FG313" s="12" t="n">
        <f aca="false">Movilidad!FV311</f>
        <v>1968</v>
      </c>
      <c r="FH313" s="12" t="n">
        <f aca="false">Movilidad!FW311</f>
        <v>1.88942960732611E-010</v>
      </c>
      <c r="FI313" s="12" t="n">
        <f aca="false">Movilidad!FX311</f>
        <v>9.22556400480114E-011</v>
      </c>
      <c r="FJ313" s="12" t="n">
        <f aca="false">Movilidad!FY311</f>
        <v>1.70887154468975E-010</v>
      </c>
    </row>
    <row r="314" customFormat="false" ht="15.25" hidden="false" customHeight="false" outlineLevel="0" collapsed="false">
      <c r="FG314" s="35" t="n">
        <f aca="false">Movilidad!FV312</f>
        <v>1968</v>
      </c>
      <c r="FH314" s="35" t="n">
        <f aca="false">Movilidad!FW312</f>
        <v>1.89570702978802E-010</v>
      </c>
      <c r="FI314" s="35" t="n">
        <f aca="false">Movilidad!FX312</f>
        <v>9.25621492848889E-011</v>
      </c>
      <c r="FJ314" s="35" t="n">
        <f aca="false">Movilidad!FY312</f>
        <v>1.70887154468975E-010</v>
      </c>
    </row>
    <row r="315" customFormat="false" ht="15.25" hidden="false" customHeight="false" outlineLevel="0" collapsed="false">
      <c r="FG315" s="57" t="n">
        <f aca="false">Movilidad!FV313</f>
        <v>1968</v>
      </c>
      <c r="FH315" s="57" t="n">
        <f aca="false">Movilidad!FW313</f>
        <v>2.06395984465803E-010</v>
      </c>
      <c r="FI315" s="57" t="n">
        <f aca="false">Movilidad!FX313</f>
        <v>1.00777470493748E-010</v>
      </c>
      <c r="FJ315" s="57" t="n">
        <f aca="false">Movilidad!FY313</f>
        <v>1.70887154468975E-010</v>
      </c>
    </row>
    <row r="316" customFormat="false" ht="15.25" hidden="false" customHeight="false" outlineLevel="0" collapsed="false">
      <c r="FG316" s="12" t="n">
        <f aca="false">Movilidad!FV314</f>
        <v>1969</v>
      </c>
      <c r="FH316" s="12" t="n">
        <f aca="false">Movilidad!FW314</f>
        <v>1.96875475577599E-010</v>
      </c>
      <c r="FI316" s="12" t="n">
        <f aca="false">Movilidad!FX314</f>
        <v>9.61288684095081E-011</v>
      </c>
      <c r="FJ316" s="12" t="n">
        <f aca="false">Movilidad!FY314</f>
        <v>1.70887154468975E-010</v>
      </c>
    </row>
    <row r="317" customFormat="false" ht="15.25" hidden="false" customHeight="false" outlineLevel="0" collapsed="false">
      <c r="FG317" s="35" t="n">
        <f aca="false">Movilidad!FV315</f>
        <v>1969</v>
      </c>
      <c r="FH317" s="35" t="n">
        <f aca="false">Movilidad!FW315</f>
        <v>1.94231800987342E-010</v>
      </c>
      <c r="FI317" s="35" t="n">
        <f aca="false">Movilidad!FX315</f>
        <v>9.48380349724902E-011</v>
      </c>
      <c r="FJ317" s="35" t="n">
        <f aca="false">Movilidad!FY315</f>
        <v>1.70887154468975E-010</v>
      </c>
    </row>
    <row r="318" customFormat="false" ht="15.25" hidden="false" customHeight="false" outlineLevel="0" collapsed="false">
      <c r="FG318" s="57" t="n">
        <f aca="false">Movilidad!FV316</f>
        <v>1969</v>
      </c>
      <c r="FH318" s="57" t="n">
        <f aca="false">Movilidad!FW316</f>
        <v>1.96413242569714E-010</v>
      </c>
      <c r="FI318" s="57" t="n">
        <f aca="false">Movilidad!FX316</f>
        <v>9.5903172771902E-011</v>
      </c>
      <c r="FJ318" s="57" t="n">
        <f aca="false">Movilidad!FY316</f>
        <v>1.70887154468975E-010</v>
      </c>
    </row>
    <row r="319" customFormat="false" ht="15.25" hidden="false" customHeight="false" outlineLevel="0" collapsed="false">
      <c r="FG319" s="12" t="n">
        <f aca="false">Movilidad!FV317</f>
        <v>1969</v>
      </c>
      <c r="FH319" s="12" t="n">
        <f aca="false">Movilidad!FW317</f>
        <v>1.96611555440839E-010</v>
      </c>
      <c r="FI319" s="12" t="n">
        <f aca="false">Movilidad!FX317</f>
        <v>9.60000034809395E-011</v>
      </c>
      <c r="FJ319" s="12" t="n">
        <f aca="false">Movilidad!FY317</f>
        <v>1.84561552563027E-010</v>
      </c>
    </row>
    <row r="320" customFormat="false" ht="15.25" hidden="false" customHeight="false" outlineLevel="0" collapsed="false">
      <c r="FG320" s="35" t="n">
        <f aca="false">Movilidad!FV318</f>
        <v>1969</v>
      </c>
      <c r="FH320" s="35" t="n">
        <f aca="false">Movilidad!FW318</f>
        <v>1.93900782510728E-010</v>
      </c>
      <c r="FI320" s="35" t="n">
        <f aca="false">Movilidad!FX318</f>
        <v>9.46764077739466E-011</v>
      </c>
      <c r="FJ320" s="35" t="n">
        <f aca="false">Movilidad!FY318</f>
        <v>1.84561552563027E-010</v>
      </c>
    </row>
    <row r="321" customFormat="false" ht="15.25" hidden="false" customHeight="false" outlineLevel="0" collapsed="false">
      <c r="FG321" s="57" t="n">
        <f aca="false">Movilidad!FV319</f>
        <v>1969</v>
      </c>
      <c r="FH321" s="57" t="n">
        <f aca="false">Movilidad!FW319</f>
        <v>1.9581830395634E-010</v>
      </c>
      <c r="FI321" s="57" t="n">
        <f aca="false">Movilidad!FX319</f>
        <v>9.56126806447897E-011</v>
      </c>
      <c r="FJ321" s="57" t="n">
        <f aca="false">Movilidad!FY319</f>
        <v>1.84561552563027E-010</v>
      </c>
    </row>
    <row r="322" customFormat="false" ht="15.25" hidden="false" customHeight="false" outlineLevel="0" collapsed="false">
      <c r="FG322" s="12" t="n">
        <f aca="false">Movilidad!FV320</f>
        <v>1969</v>
      </c>
      <c r="FH322" s="12" t="n">
        <f aca="false">Movilidad!FW320</f>
        <v>1.98429174913779E-010</v>
      </c>
      <c r="FI322" s="12" t="n">
        <f aca="false">Movilidad!FX320</f>
        <v>9.68874969720419E-011</v>
      </c>
      <c r="FJ322" s="12" t="n">
        <f aca="false">Movilidad!FY320</f>
        <v>1.84561552563027E-010</v>
      </c>
    </row>
    <row r="323" customFormat="false" ht="15.25" hidden="false" customHeight="false" outlineLevel="0" collapsed="false">
      <c r="FG323" s="35" t="n">
        <f aca="false">Movilidad!FV321</f>
        <v>1969</v>
      </c>
      <c r="FH323" s="35" t="n">
        <f aca="false">Movilidad!FW321</f>
        <v>1.96942573917453E-010</v>
      </c>
      <c r="FI323" s="35" t="n">
        <f aca="false">Movilidad!FX321</f>
        <v>9.61616306794831E-011</v>
      </c>
      <c r="FJ323" s="35" t="n">
        <f aca="false">Movilidad!FY321</f>
        <v>1.84561552563027E-010</v>
      </c>
    </row>
    <row r="324" customFormat="false" ht="15.25" hidden="false" customHeight="false" outlineLevel="0" collapsed="false">
      <c r="FG324" s="57" t="n">
        <f aca="false">Movilidad!FV322</f>
        <v>1969</v>
      </c>
      <c r="FH324" s="57" t="n">
        <f aca="false">Movilidad!FW322</f>
        <v>2.00612107570369E-010</v>
      </c>
      <c r="FI324" s="57" t="n">
        <f aca="false">Movilidad!FX322</f>
        <v>9.79533628218971E-011</v>
      </c>
      <c r="FJ324" s="57" t="n">
        <f aca="false">Movilidad!FY322</f>
        <v>1.84561552563027E-010</v>
      </c>
    </row>
    <row r="325" customFormat="false" ht="15.25" hidden="false" customHeight="false" outlineLevel="0" collapsed="false">
      <c r="FG325" s="12" t="n">
        <f aca="false">Movilidad!FV323</f>
        <v>1969</v>
      </c>
      <c r="FH325" s="12" t="n">
        <f aca="false">Movilidad!FW323</f>
        <v>2.03652407902875E-010</v>
      </c>
      <c r="FI325" s="12" t="n">
        <f aca="false">Movilidad!FX323</f>
        <v>9.94378576769897E-011</v>
      </c>
      <c r="FJ325" s="12" t="n">
        <f aca="false">Movilidad!FY323</f>
        <v>1.84561552563027E-010</v>
      </c>
    </row>
    <row r="326" customFormat="false" ht="15.25" hidden="false" customHeight="false" outlineLevel="0" collapsed="false">
      <c r="FG326" s="35" t="n">
        <f aca="false">Movilidad!FV324</f>
        <v>1969</v>
      </c>
      <c r="FH326" s="35" t="n">
        <f aca="false">Movilidad!FW324</f>
        <v>2.05106205266383E-010</v>
      </c>
      <c r="FI326" s="35" t="n">
        <f aca="false">Movilidad!FX324</f>
        <v>1.00147706859783E-010</v>
      </c>
      <c r="FJ326" s="35" t="n">
        <f aca="false">Movilidad!FY324</f>
        <v>1.84561552563027E-010</v>
      </c>
    </row>
    <row r="327" customFormat="false" ht="15.25" hidden="false" customHeight="false" outlineLevel="0" collapsed="false">
      <c r="FG327" s="57" t="n">
        <f aca="false">Movilidad!FV325</f>
        <v>1969</v>
      </c>
      <c r="FH327" s="57" t="n">
        <f aca="false">Movilidad!FW325</f>
        <v>2.20146670913262E-010</v>
      </c>
      <c r="FI327" s="57" t="n">
        <f aca="false">Movilidad!FX325</f>
        <v>1.07491551687305E-010</v>
      </c>
      <c r="FJ327" s="57" t="n">
        <f aca="false">Movilidad!FY325</f>
        <v>1.84561552563027E-010</v>
      </c>
    </row>
    <row r="328" customFormat="false" ht="15.25" hidden="false" customHeight="false" outlineLevel="0" collapsed="false">
      <c r="FG328" s="12" t="n">
        <f aca="false">Movilidad!FV326</f>
        <v>1970</v>
      </c>
      <c r="FH328" s="12" t="n">
        <f aca="false">Movilidad!FW326</f>
        <v>2.09767303274923E-010</v>
      </c>
      <c r="FI328" s="12" t="n">
        <f aca="false">Movilidad!FX326</f>
        <v>1.02423592547384E-010</v>
      </c>
      <c r="FJ328" s="12" t="n">
        <f aca="false">Movilidad!FY326</f>
        <v>2.04737713007665E-010</v>
      </c>
    </row>
    <row r="329" customFormat="false" ht="15.25" hidden="false" customHeight="false" outlineLevel="0" collapsed="false">
      <c r="FG329" s="130" t="n">
        <f aca="false">Movilidad!FV327</f>
        <v>1970</v>
      </c>
      <c r="FH329" s="130" t="n">
        <f aca="false">Movilidad!FW327</f>
        <v>2.12610781810523E-010</v>
      </c>
      <c r="FI329" s="130" t="n">
        <f aca="false">Movilidad!FX327</f>
        <v>1.03811984743883E-010</v>
      </c>
      <c r="FJ329" s="130" t="n">
        <f aca="false">Movilidad!FY327</f>
        <v>2.04737713007665E-010</v>
      </c>
    </row>
    <row r="330" customFormat="false" ht="15.25" hidden="false" customHeight="false" outlineLevel="0" collapsed="false">
      <c r="FG330" s="57" t="n">
        <f aca="false">Movilidad!FV328</f>
        <v>1970</v>
      </c>
      <c r="FH330" s="57" t="n">
        <f aca="false">Movilidad!FW328</f>
        <v>2.15354358373451E-010</v>
      </c>
      <c r="FI330" s="57" t="n">
        <f aca="false">Movilidad!FX328</f>
        <v>1.05151597560641E-010</v>
      </c>
      <c r="FJ330" s="57" t="n">
        <f aca="false">Movilidad!FY328</f>
        <v>2.17662731247984E-010</v>
      </c>
    </row>
    <row r="331" customFormat="false" ht="15.25" hidden="false" customHeight="false" outlineLevel="0" collapsed="false">
      <c r="FG331" s="12" t="n">
        <f aca="false">Movilidad!FV329</f>
        <v>1970</v>
      </c>
      <c r="FH331" s="12" t="n">
        <f aca="false">Movilidad!FW329</f>
        <v>2.17006468608084E-010</v>
      </c>
      <c r="FI331" s="12" t="n">
        <f aca="false">Movilidad!FX329</f>
        <v>1.05958277452472E-010</v>
      </c>
      <c r="FJ331" s="12" t="n">
        <f aca="false">Movilidad!FY329</f>
        <v>2.17662731247984E-010</v>
      </c>
    </row>
    <row r="332" customFormat="false" ht="15.25" hidden="false" customHeight="false" outlineLevel="0" collapsed="false">
      <c r="FG332" s="130" t="n">
        <f aca="false">Movilidad!FV330</f>
        <v>1970</v>
      </c>
      <c r="FH332" s="130" t="n">
        <f aca="false">Movilidad!FW330</f>
        <v>2.1861086446771E-010</v>
      </c>
      <c r="FI332" s="130" t="n">
        <f aca="false">Movilidad!FX330</f>
        <v>1.06741659730098E-010</v>
      </c>
      <c r="FJ332" s="130" t="n">
        <f aca="false">Movilidad!FY330</f>
        <v>2.17662731247984E-010</v>
      </c>
    </row>
    <row r="333" customFormat="false" ht="15.25" hidden="false" customHeight="false" outlineLevel="0" collapsed="false">
      <c r="FG333" s="57" t="n">
        <f aca="false">Movilidad!FV331</f>
        <v>1970</v>
      </c>
      <c r="FH333" s="57" t="n">
        <f aca="false">Movilidad!FW331</f>
        <v>2.20213769253116E-010</v>
      </c>
      <c r="FI333" s="57" t="n">
        <f aca="false">Movilidad!FX331</f>
        <v>1.0752431395728E-010</v>
      </c>
      <c r="FJ333" s="57" t="n">
        <f aca="false">Movilidad!FY331</f>
        <v>2.17662731247984E-010</v>
      </c>
    </row>
    <row r="334" customFormat="false" ht="15.25" hidden="false" customHeight="false" outlineLevel="0" collapsed="false">
      <c r="FG334" s="12" t="n">
        <f aca="false">Movilidad!FV332</f>
        <v>1970</v>
      </c>
      <c r="FH334" s="12" t="n">
        <f aca="false">Movilidad!FW332</f>
        <v>2.22923051109007E-010</v>
      </c>
      <c r="FI334" s="12" t="n">
        <f aca="false">Movilidad!FX332</f>
        <v>1.08847181613829E-010</v>
      </c>
      <c r="FJ334" s="12" t="n">
        <f aca="false">Movilidad!FY332</f>
        <v>2.17662731247984E-010</v>
      </c>
    </row>
    <row r="335" customFormat="false" ht="15.25" hidden="false" customHeight="false" outlineLevel="0" collapsed="false">
      <c r="FG335" s="130" t="n">
        <f aca="false">Movilidad!FV333</f>
        <v>1970</v>
      </c>
      <c r="FH335" s="130" t="n">
        <f aca="false">Movilidad!FW333</f>
        <v>2.25435511167993E-010</v>
      </c>
      <c r="FI335" s="130" t="n">
        <f aca="false">Movilidad!FX333</f>
        <v>1.10073946611784E-010</v>
      </c>
      <c r="FJ335" s="130" t="n">
        <f aca="false">Movilidad!FY333</f>
        <v>2.17662731247984E-010</v>
      </c>
    </row>
    <row r="336" customFormat="false" ht="15.25" hidden="false" customHeight="false" outlineLevel="0" collapsed="false">
      <c r="FG336" s="57" t="n">
        <f aca="false">Movilidad!FV334</f>
        <v>1970</v>
      </c>
      <c r="FH336" s="57" t="n">
        <f aca="false">Movilidad!FW334</f>
        <v>2.30031001910898E-010</v>
      </c>
      <c r="FI336" s="57" t="n">
        <f aca="false">Movilidad!FX334</f>
        <v>1.12317798079854E-010</v>
      </c>
      <c r="FJ336" s="57" t="n">
        <f aca="false">Movilidad!FY334</f>
        <v>2.35141124218695E-010</v>
      </c>
    </row>
    <row r="337" customFormat="false" ht="15.25" hidden="false" customHeight="false" outlineLevel="0" collapsed="false">
      <c r="FG337" s="12" t="n">
        <f aca="false">Movilidad!FV335</f>
        <v>1970</v>
      </c>
      <c r="FH337" s="12" t="n">
        <f aca="false">Movilidad!FW335</f>
        <v>2.39153393982634E-010</v>
      </c>
      <c r="FI337" s="12" t="n">
        <f aca="false">Movilidad!FX335</f>
        <v>1.16772010695575E-010</v>
      </c>
      <c r="FJ337" s="12" t="n">
        <f aca="false">Movilidad!FY335</f>
        <v>2.35141124218695E-010</v>
      </c>
    </row>
    <row r="338" customFormat="false" ht="15.25" hidden="false" customHeight="false" outlineLevel="0" collapsed="false">
      <c r="FG338" s="130" t="n">
        <f aca="false">Movilidad!FV336</f>
        <v>1970</v>
      </c>
      <c r="FH338" s="130" t="n">
        <f aca="false">Movilidad!FW336</f>
        <v>2.45335387694536E-010</v>
      </c>
      <c r="FI338" s="130" t="n">
        <f aca="false">Movilidad!FX336</f>
        <v>1.19790507835945E-010</v>
      </c>
      <c r="FJ338" s="130" t="n">
        <f aca="false">Movilidad!FY336</f>
        <v>2.35141124218695E-010</v>
      </c>
    </row>
    <row r="339" customFormat="false" ht="15.25" hidden="false" customHeight="false" outlineLevel="0" collapsed="false">
      <c r="FG339" s="57" t="n">
        <f aca="false">Movilidad!FV337</f>
        <v>1970</v>
      </c>
      <c r="FH339" s="57" t="n">
        <f aca="false">Movilidad!FW337</f>
        <v>2.68011644416825E-010</v>
      </c>
      <c r="FI339" s="57" t="n">
        <f aca="false">Movilidad!FX337</f>
        <v>1.30862698986629E-010</v>
      </c>
      <c r="FJ339" s="57" t="n">
        <f aca="false">Movilidad!FY337</f>
        <v>2.35141124218695E-010</v>
      </c>
    </row>
    <row r="340" customFormat="false" ht="15.25" hidden="false" customHeight="false" outlineLevel="0" collapsed="false">
      <c r="FG340" s="12" t="n">
        <f aca="false">Movilidad!FV338</f>
        <v>1971</v>
      </c>
      <c r="FH340" s="12" t="n">
        <f aca="false">Movilidad!FW338</f>
        <v>2.67251196565144E-010</v>
      </c>
      <c r="FI340" s="12" t="n">
        <f aca="false">Movilidad!FX338</f>
        <v>1.30491393260245E-010</v>
      </c>
      <c r="FJ340" s="12" t="n">
        <f aca="false">Movilidad!FY338</f>
        <v>2.49293698028886E-010</v>
      </c>
    </row>
    <row r="341" customFormat="false" ht="15.25" hidden="false" customHeight="false" outlineLevel="0" collapsed="false">
      <c r="FG341" s="130" t="n">
        <f aca="false">Movilidad!FV339</f>
        <v>1971</v>
      </c>
      <c r="FH341" s="130" t="n">
        <f aca="false">Movilidad!FW339</f>
        <v>2.76175275765755E-010</v>
      </c>
      <c r="FI341" s="130" t="n">
        <f aca="false">Movilidad!FX339</f>
        <v>1.34848775166929E-010</v>
      </c>
      <c r="FJ341" s="130" t="n">
        <f aca="false">Movilidad!FY339</f>
        <v>2.49293698028886E-010</v>
      </c>
    </row>
    <row r="342" customFormat="false" ht="15.25" hidden="false" customHeight="false" outlineLevel="0" collapsed="false">
      <c r="FG342" s="57" t="n">
        <f aca="false">Movilidad!FV340</f>
        <v>1971</v>
      </c>
      <c r="FH342" s="57" t="n">
        <f aca="false">Movilidad!FW340</f>
        <v>2.7908436156699E-010</v>
      </c>
      <c r="FI342" s="57" t="n">
        <f aca="false">Movilidad!FX340</f>
        <v>1.36269201582959E-010</v>
      </c>
      <c r="FJ342" s="57" t="n">
        <f aca="false">Movilidad!FY340</f>
        <v>2.49293698028886E-010</v>
      </c>
    </row>
    <row r="343" customFormat="false" ht="15.25" hidden="false" customHeight="false" outlineLevel="0" collapsed="false">
      <c r="FG343" s="12" t="n">
        <f aca="false">Movilidad!FV341</f>
        <v>1971</v>
      </c>
      <c r="FH343" s="12" t="n">
        <f aca="false">Movilidad!FW341</f>
        <v>2.81596821625976E-010</v>
      </c>
      <c r="FI343" s="12" t="n">
        <f aca="false">Movilidad!FX341</f>
        <v>1.37495966580914E-010</v>
      </c>
      <c r="FJ343" s="12" t="n">
        <f aca="false">Movilidad!FY341</f>
        <v>3.08958608292392E-010</v>
      </c>
    </row>
    <row r="344" customFormat="false" ht="15.25" hidden="false" customHeight="false" outlineLevel="0" collapsed="false">
      <c r="FG344" s="130" t="n">
        <f aca="false">Movilidad!FV342</f>
        <v>1971</v>
      </c>
      <c r="FH344" s="130" t="n">
        <f aca="false">Movilidad!FW342</f>
        <v>2.88439361216888E-010</v>
      </c>
      <c r="FI344" s="130" t="n">
        <f aca="false">Movilidad!FX342</f>
        <v>1.40836990067928E-010</v>
      </c>
      <c r="FJ344" s="130" t="n">
        <f aca="false">Movilidad!FY342</f>
        <v>3.08958608292392E-010</v>
      </c>
    </row>
    <row r="345" customFormat="false" ht="15.25" hidden="false" customHeight="false" outlineLevel="0" collapsed="false">
      <c r="FG345" s="57" t="n">
        <f aca="false">Movilidad!FV343</f>
        <v>1971</v>
      </c>
      <c r="FH345" s="57" t="n">
        <f aca="false">Movilidad!FW343</f>
        <v>2.97430538757354E-010</v>
      </c>
      <c r="FI345" s="57" t="n">
        <f aca="false">Movilidad!FX343</f>
        <v>1.45227134244587E-010</v>
      </c>
      <c r="FJ345" s="57" t="n">
        <f aca="false">Movilidad!FY343</f>
        <v>3.08958608292392E-010</v>
      </c>
    </row>
    <row r="346" customFormat="false" ht="15.25" hidden="false" customHeight="false" outlineLevel="0" collapsed="false">
      <c r="FG346" s="12" t="n">
        <f aca="false">Movilidad!FV344</f>
        <v>1971</v>
      </c>
      <c r="FH346" s="12" t="n">
        <f aca="false">Movilidad!FW344</f>
        <v>3.10222464482006E-010</v>
      </c>
      <c r="FI346" s="12" t="n">
        <f aca="false">Movilidad!FX344</f>
        <v>1.51473079002722E-010</v>
      </c>
      <c r="FJ346" s="12" t="n">
        <f aca="false">Movilidad!FY344</f>
        <v>3.08958608292392E-010</v>
      </c>
    </row>
    <row r="347" customFormat="false" ht="15.25" hidden="false" customHeight="false" outlineLevel="0" collapsed="false">
      <c r="FG347" s="130" t="n">
        <f aca="false">Movilidad!FV345</f>
        <v>1971</v>
      </c>
      <c r="FH347" s="130" t="n">
        <f aca="false">Movilidad!FW345</f>
        <v>3.18353292198119E-010</v>
      </c>
      <c r="FI347" s="130" t="n">
        <f aca="false">Movilidad!FX345</f>
        <v>1.55443138073256E-010</v>
      </c>
      <c r="FJ347" s="130" t="n">
        <f aca="false">Movilidad!FY345</f>
        <v>3.08958608292392E-010</v>
      </c>
    </row>
    <row r="348" customFormat="false" ht="15.25" hidden="false" customHeight="false" outlineLevel="0" collapsed="false">
      <c r="FG348" s="57" t="n">
        <f aca="false">Movilidad!FV346</f>
        <v>1971</v>
      </c>
      <c r="FH348" s="57" t="n">
        <f aca="false">Movilidad!FW346</f>
        <v>3.21229574366536E-010</v>
      </c>
      <c r="FI348" s="57" t="n">
        <f aca="false">Movilidad!FX346</f>
        <v>1.5684754737952E-010</v>
      </c>
      <c r="FJ348" s="57" t="n">
        <f aca="false">Movilidad!FY346</f>
        <v>3.42502277938662E-010</v>
      </c>
    </row>
    <row r="349" customFormat="false" ht="15.25" hidden="false" customHeight="false" outlineLevel="0" collapsed="false">
      <c r="FG349" s="12" t="n">
        <f aca="false">Movilidad!FV347</f>
        <v>1971</v>
      </c>
      <c r="FH349" s="12" t="n">
        <f aca="false">Movilidad!FW347</f>
        <v>3.24533794835802E-010</v>
      </c>
      <c r="FI349" s="12" t="n">
        <f aca="false">Movilidad!FX347</f>
        <v>1.58460907163181E-010</v>
      </c>
      <c r="FJ349" s="12" t="n">
        <f aca="false">Movilidad!FY347</f>
        <v>3.42502277938662E-010</v>
      </c>
    </row>
    <row r="350" customFormat="false" ht="15.25" hidden="false" customHeight="false" outlineLevel="0" collapsed="false">
      <c r="FG350" s="130" t="n">
        <f aca="false">Movilidad!FV348</f>
        <v>1971</v>
      </c>
      <c r="FH350" s="130" t="n">
        <f aca="false">Movilidad!FW348</f>
        <v>3.33295346946544E-010</v>
      </c>
      <c r="FI350" s="130" t="n">
        <f aca="false">Movilidad!FX348</f>
        <v>1.62738931571481E-010</v>
      </c>
      <c r="FJ350" s="130" t="n">
        <f aca="false">Movilidad!FY348</f>
        <v>3.42502277938662E-010</v>
      </c>
    </row>
    <row r="351" customFormat="false" ht="15.25" hidden="false" customHeight="false" outlineLevel="0" collapsed="false">
      <c r="FG351" s="57" t="n">
        <f aca="false">Movilidad!FV349</f>
        <v>1971</v>
      </c>
      <c r="FH351" s="57" t="n">
        <f aca="false">Movilidad!FW349</f>
        <v>3.72862492421469E-010</v>
      </c>
      <c r="FI351" s="57" t="n">
        <f aca="false">Movilidad!FX349</f>
        <v>1.82058478150556E-010</v>
      </c>
      <c r="FJ351" s="57" t="n">
        <f aca="false">Movilidad!FY349</f>
        <v>3.42502277938662E-010</v>
      </c>
    </row>
    <row r="352" customFormat="false" ht="15.25" hidden="false" customHeight="false" outlineLevel="0" collapsed="false">
      <c r="FG352" s="12" t="n">
        <f aca="false">Movilidad!FV350</f>
        <v>1972</v>
      </c>
      <c r="FH352" s="12" t="n">
        <f aca="false">Movilidad!FW350</f>
        <v>3.92298644865908E-010</v>
      </c>
      <c r="FI352" s="12" t="n">
        <f aca="false">Movilidad!FX350</f>
        <v>1.91548615686667E-010</v>
      </c>
      <c r="FJ352" s="12" t="n">
        <f aca="false">Movilidad!FY350</f>
        <v>3.93888325057058E-010</v>
      </c>
    </row>
    <row r="353" customFormat="false" ht="15.25" hidden="false" customHeight="false" outlineLevel="0" collapsed="false">
      <c r="FG353" s="130" t="n">
        <f aca="false">Movilidad!FV351</f>
        <v>1972</v>
      </c>
      <c r="FH353" s="130" t="n">
        <f aca="false">Movilidad!FW351</f>
        <v>4.06471305317339E-010</v>
      </c>
      <c r="FI353" s="130" t="n">
        <f aca="false">Movilidad!FX351</f>
        <v>1.98468735155845E-010</v>
      </c>
      <c r="FJ353" s="130" t="n">
        <f aca="false">Movilidad!FY351</f>
        <v>3.93888325057058E-010</v>
      </c>
    </row>
    <row r="354" customFormat="false" ht="15.25" hidden="false" customHeight="false" outlineLevel="0" collapsed="false">
      <c r="FG354" s="57" t="n">
        <f aca="false">Movilidad!FV352</f>
        <v>1972</v>
      </c>
      <c r="FH354" s="57" t="n">
        <f aca="false">Movilidad!FW352</f>
        <v>4.23667864284866E-010</v>
      </c>
      <c r="FI354" s="57" t="n">
        <f aca="false">Movilidad!FX352</f>
        <v>2.06865340925232E-010</v>
      </c>
      <c r="FJ354" s="57" t="n">
        <f aca="false">Movilidad!FY352</f>
        <v>3.93888325057058E-010</v>
      </c>
    </row>
    <row r="355" customFormat="false" ht="15.25" hidden="false" customHeight="false" outlineLevel="0" collapsed="false">
      <c r="FG355" s="12" t="n">
        <f aca="false">Movilidad!FV353</f>
        <v>1972</v>
      </c>
      <c r="FH355" s="12" t="n">
        <f aca="false">Movilidad!FW353</f>
        <v>4.44326697588871E-010</v>
      </c>
      <c r="FI355" s="12" t="n">
        <f aca="false">Movilidad!FX353</f>
        <v>2.16952479825333E-010</v>
      </c>
      <c r="FJ355" s="12" t="n">
        <f aca="false">Movilidad!FY353</f>
        <v>3.93888325057058E-010</v>
      </c>
    </row>
    <row r="356" customFormat="false" ht="15.25" hidden="false" customHeight="false" outlineLevel="0" collapsed="false">
      <c r="FG356" s="130" t="n">
        <f aca="false">Movilidad!FV354</f>
        <v>1972</v>
      </c>
      <c r="FH356" s="130" t="n">
        <f aca="false">Movilidad!FW354</f>
        <v>4.51467452023579E-010</v>
      </c>
      <c r="FI356" s="130" t="n">
        <f aca="false">Movilidad!FX354</f>
        <v>2.20439113401124E-010</v>
      </c>
      <c r="FJ356" s="130" t="n">
        <f aca="false">Movilidad!FY354</f>
        <v>4.52982279241491E-010</v>
      </c>
    </row>
    <row r="357" customFormat="false" ht="15.25" hidden="false" customHeight="false" outlineLevel="0" collapsed="false">
      <c r="FG357" s="57" t="n">
        <f aca="false">Movilidad!FV355</f>
        <v>1972</v>
      </c>
      <c r="FH357" s="57" t="n">
        <f aca="false">Movilidad!FW355</f>
        <v>4.76290855621203E-010</v>
      </c>
      <c r="FI357" s="57" t="n">
        <f aca="false">Movilidad!FX355</f>
        <v>2.32559697191011E-010</v>
      </c>
      <c r="FJ357" s="57" t="n">
        <f aca="false">Movilidad!FY355</f>
        <v>4.52982279241491E-010</v>
      </c>
    </row>
    <row r="358" customFormat="false" ht="15.25" hidden="false" customHeight="false" outlineLevel="0" collapsed="false">
      <c r="FG358" s="12" t="n">
        <f aca="false">Movilidad!FV356</f>
        <v>1972</v>
      </c>
      <c r="FH358" s="12" t="n">
        <f aca="false">Movilidad!FW356</f>
        <v>4.99925873066298E-010</v>
      </c>
      <c r="FI358" s="12" t="n">
        <f aca="false">Movilidad!FX356</f>
        <v>2.44100024777117E-010</v>
      </c>
      <c r="FJ358" s="12" t="n">
        <f aca="false">Movilidad!FY356</f>
        <v>4.52982279241491E-010</v>
      </c>
    </row>
    <row r="359" customFormat="false" ht="15.25" hidden="false" customHeight="false" outlineLevel="0" collapsed="false">
      <c r="FG359" s="130" t="n">
        <f aca="false">Movilidad!FV357</f>
        <v>1972</v>
      </c>
      <c r="FH359" s="130" t="n">
        <f aca="false">Movilidad!FW357</f>
        <v>4.99298130820105E-010</v>
      </c>
      <c r="FI359" s="130" t="n">
        <f aca="false">Movilidad!FX357</f>
        <v>2.43793515540239E-010</v>
      </c>
      <c r="FJ359" s="130" t="n">
        <f aca="false">Movilidad!FY357</f>
        <v>4.52982279241491E-010</v>
      </c>
    </row>
    <row r="360" customFormat="false" ht="15.25" hidden="false" customHeight="false" outlineLevel="0" collapsed="false">
      <c r="FG360" s="57" t="n">
        <f aca="false">Movilidad!FV358</f>
        <v>1972</v>
      </c>
      <c r="FH360" s="57" t="n">
        <f aca="false">Movilidad!FW358</f>
        <v>5.11527921564204E-010</v>
      </c>
      <c r="FI360" s="57" t="n">
        <f aca="false">Movilidad!FX358</f>
        <v>2.49764985281029E-010</v>
      </c>
      <c r="FJ360" s="57" t="n">
        <f aca="false">Movilidad!FY358</f>
        <v>4.52982279241491E-010</v>
      </c>
    </row>
    <row r="361" customFormat="false" ht="15.25" hidden="false" customHeight="false" outlineLevel="0" collapsed="false">
      <c r="FG361" s="12" t="n">
        <f aca="false">Movilidad!FV359</f>
        <v>1972</v>
      </c>
      <c r="FH361" s="12" t="n">
        <f aca="false">Movilidad!FW359</f>
        <v>5.36285717896191E-010</v>
      </c>
      <c r="FI361" s="12" t="n">
        <f aca="false">Movilidad!FX359</f>
        <v>2.61853534851384E-010</v>
      </c>
      <c r="FJ361" s="12" t="n">
        <f aca="false">Movilidad!FY359</f>
        <v>5.07365845773442E-010</v>
      </c>
    </row>
    <row r="362" customFormat="false" ht="15.25" hidden="false" customHeight="false" outlineLevel="0" collapsed="false">
      <c r="FG362" s="130" t="n">
        <f aca="false">Movilidad!FV360</f>
        <v>1972</v>
      </c>
      <c r="FH362" s="130" t="n">
        <f aca="false">Movilidad!FW360</f>
        <v>5.6243319540027E-010</v>
      </c>
      <c r="FI362" s="130" t="n">
        <f aca="false">Movilidad!FX360</f>
        <v>2.74620627435444E-010</v>
      </c>
      <c r="FJ362" s="130" t="n">
        <f aca="false">Movilidad!FY360</f>
        <v>5.07365845773442E-010</v>
      </c>
    </row>
    <row r="363" customFormat="false" ht="15.25" hidden="false" customHeight="false" outlineLevel="0" collapsed="false">
      <c r="FG363" s="57" t="n">
        <f aca="false">Movilidad!FV361</f>
        <v>1972</v>
      </c>
      <c r="FH363" s="57" t="n">
        <f aca="false">Movilidad!FW361</f>
        <v>6.12048690036921E-010</v>
      </c>
      <c r="FI363" s="57" t="n">
        <f aca="false">Movilidad!FX361</f>
        <v>2.98846505955897E-010</v>
      </c>
      <c r="FJ363" s="57" t="n">
        <f aca="false">Movilidad!FY361</f>
        <v>5.07365845773442E-010</v>
      </c>
    </row>
    <row r="364" customFormat="false" ht="15.25" hidden="false" customHeight="false" outlineLevel="0" collapsed="false">
      <c r="FG364" s="12" t="n">
        <f aca="false">Movilidad!FV362</f>
        <v>1973</v>
      </c>
      <c r="FH364" s="12" t="n">
        <f aca="false">Movilidad!FW362</f>
        <v>6.40343314416336E-010</v>
      </c>
      <c r="FI364" s="12" t="n">
        <f aca="false">Movilidad!FX362</f>
        <v>3.1266199117916E-010</v>
      </c>
      <c r="FJ364" s="12" t="n">
        <f aca="false">Movilidad!FY362</f>
        <v>6.81864297443223E-010</v>
      </c>
    </row>
    <row r="365" customFormat="false" ht="15.25" hidden="false" customHeight="false" outlineLevel="0" collapsed="false">
      <c r="FG365" s="130" t="n">
        <f aca="false">Movilidad!FV363</f>
        <v>1973</v>
      </c>
      <c r="FH365" s="130" t="n">
        <f aca="false">Movilidad!FW363</f>
        <v>6.88803226533272E-010</v>
      </c>
      <c r="FI365" s="130" t="n">
        <f aca="false">Movilidad!FX363</f>
        <v>3.36323630605596E-010</v>
      </c>
      <c r="FJ365" s="130" t="n">
        <f aca="false">Movilidad!FY363</f>
        <v>6.81864297443223E-010</v>
      </c>
    </row>
    <row r="366" customFormat="false" ht="15.25" hidden="false" customHeight="false" outlineLevel="0" collapsed="false">
      <c r="FG366" s="57" t="n">
        <f aca="false">Movilidad!FV364</f>
        <v>1973</v>
      </c>
      <c r="FH366" s="57" t="n">
        <f aca="false">Movilidad!FW364</f>
        <v>7.47972033690943E-010</v>
      </c>
      <c r="FI366" s="57" t="n">
        <f aca="false">Movilidad!FX364</f>
        <v>3.65214128320054E-010</v>
      </c>
      <c r="FJ366" s="57" t="n">
        <f aca="false">Movilidad!FY364</f>
        <v>6.81864297443223E-010</v>
      </c>
    </row>
    <row r="367" customFormat="false" ht="15.25" hidden="false" customHeight="false" outlineLevel="0" collapsed="false">
      <c r="FG367" s="12" t="n">
        <f aca="false">Movilidad!FV365</f>
        <v>1973</v>
      </c>
      <c r="FH367" s="12" t="n">
        <f aca="false">Movilidad!FW365</f>
        <v>7.81389989086784E-010</v>
      </c>
      <c r="FI367" s="12" t="n">
        <f aca="false">Movilidad!FX365</f>
        <v>3.81531194868525E-010</v>
      </c>
      <c r="FJ367" s="12" t="n">
        <f aca="false">Movilidad!FY365</f>
        <v>6.81864297443223E-010</v>
      </c>
    </row>
    <row r="368" customFormat="false" ht="15.25" hidden="false" customHeight="false" outlineLevel="0" collapsed="false">
      <c r="FG368" s="130" t="n">
        <f aca="false">Movilidad!FV366</f>
        <v>1973</v>
      </c>
      <c r="FH368" s="130" t="n">
        <f aca="false">Movilidad!FW366</f>
        <v>8.08429128973817E-010</v>
      </c>
      <c r="FI368" s="130" t="n">
        <f aca="false">Movilidad!FX366</f>
        <v>3.94733661618033E-010</v>
      </c>
      <c r="FJ368" s="130" t="n">
        <f aca="false">Movilidad!FY366</f>
        <v>6.89500835000464E-010</v>
      </c>
    </row>
    <row r="369" customFormat="false" ht="15.25" hidden="false" customHeight="false" outlineLevel="0" collapsed="false">
      <c r="FG369" s="57" t="n">
        <f aca="false">Movilidad!FV367</f>
        <v>1973</v>
      </c>
      <c r="FH369" s="57" t="n">
        <f aca="false">Movilidad!FW367</f>
        <v>7.84695700630268E-010</v>
      </c>
      <c r="FI369" s="57" t="n">
        <f aca="false">Movilidad!FX367</f>
        <v>3.8314528270263E-010</v>
      </c>
      <c r="FJ369" s="57" t="n">
        <f aca="false">Movilidad!FY367</f>
        <v>8.23960991622954E-010</v>
      </c>
    </row>
    <row r="370" customFormat="false" ht="15.25" hidden="false" customHeight="false" outlineLevel="0" collapsed="false">
      <c r="FG370" s="12" t="n">
        <f aca="false">Movilidad!FV368</f>
        <v>1973</v>
      </c>
      <c r="FH370" s="12" t="n">
        <f aca="false">Movilidad!FW368</f>
        <v>7.84630093364634E-010</v>
      </c>
      <c r="FI370" s="12" t="n">
        <f aca="false">Movilidad!FX368</f>
        <v>3.83113248483099E-010</v>
      </c>
      <c r="FJ370" s="12" t="n">
        <f aca="false">Movilidad!FY368</f>
        <v>8.49582645676016E-010</v>
      </c>
    </row>
    <row r="371" customFormat="false" ht="15.25" hidden="false" customHeight="false" outlineLevel="0" collapsed="false">
      <c r="FG371" s="130" t="n">
        <f aca="false">Movilidad!FV369</f>
        <v>1973</v>
      </c>
      <c r="FH371" s="130" t="n">
        <f aca="false">Movilidad!FW369</f>
        <v>7.90910497974991E-010</v>
      </c>
      <c r="FI371" s="130" t="n">
        <f aca="false">Movilidad!FX369</f>
        <v>3.86179796952766E-010</v>
      </c>
      <c r="FJ371" s="130" t="n">
        <f aca="false">Movilidad!FY369</f>
        <v>8.49582645676016E-010</v>
      </c>
    </row>
    <row r="372" customFormat="false" ht="15.25" hidden="false" customHeight="false" outlineLevel="0" collapsed="false">
      <c r="FG372" s="57" t="n">
        <f aca="false">Movilidad!FV370</f>
        <v>1973</v>
      </c>
      <c r="FH372" s="57" t="n">
        <f aca="false">Movilidad!FW370</f>
        <v>7.95042264635791E-010</v>
      </c>
      <c r="FI372" s="57" t="n">
        <f aca="false">Movilidad!FX370</f>
        <v>3.88197224732786E-010</v>
      </c>
      <c r="FJ372" s="57" t="n">
        <f aca="false">Movilidad!FY370</f>
        <v>8.49582645676016E-010</v>
      </c>
    </row>
    <row r="373" customFormat="false" ht="15.25" hidden="false" customHeight="false" outlineLevel="0" collapsed="false">
      <c r="FG373" s="12" t="n">
        <f aca="false">Movilidad!FV371</f>
        <v>1973</v>
      </c>
      <c r="FH373" s="12" t="n">
        <f aca="false">Movilidad!FW371</f>
        <v>8.07371957352557E-010</v>
      </c>
      <c r="FI373" s="12" t="n">
        <f aca="false">Movilidad!FX371</f>
        <v>3.94217473853314E-010</v>
      </c>
      <c r="FJ373" s="12" t="n">
        <f aca="false">Movilidad!FY371</f>
        <v>8.57718769800807E-010</v>
      </c>
    </row>
    <row r="374" customFormat="false" ht="15.25" hidden="false" customHeight="false" outlineLevel="0" collapsed="false">
      <c r="FG374" s="130" t="n">
        <f aca="false">Movilidad!FV372</f>
        <v>1973</v>
      </c>
      <c r="FH374" s="130" t="n">
        <f aca="false">Movilidad!FW372</f>
        <v>8.13783576494182E-010</v>
      </c>
      <c r="FI374" s="130" t="n">
        <f aca="false">Movilidad!FX372</f>
        <v>3.97348090762043E-010</v>
      </c>
      <c r="FJ374" s="130" t="n">
        <f aca="false">Movilidad!FY372</f>
        <v>8.57718769800807E-010</v>
      </c>
    </row>
    <row r="375" customFormat="false" ht="15.25" hidden="false" customHeight="false" outlineLevel="0" collapsed="false">
      <c r="FG375" s="57" t="n">
        <f aca="false">Movilidad!FV373</f>
        <v>1973</v>
      </c>
      <c r="FH375" s="57" t="n">
        <f aca="false">Movilidad!FW373</f>
        <v>8.79926137774037E-010</v>
      </c>
      <c r="FI375" s="57" t="n">
        <f aca="false">Movilidad!FX373</f>
        <v>4.29643680402576E-010</v>
      </c>
      <c r="FJ375" s="57" t="n">
        <f aca="false">Movilidad!FY373</f>
        <v>8.57718769800807E-010</v>
      </c>
    </row>
    <row r="376" customFormat="false" ht="15.25" hidden="false" customHeight="false" outlineLevel="0" collapsed="false">
      <c r="FG376" s="12" t="n">
        <f aca="false">Movilidad!FV374</f>
        <v>1974</v>
      </c>
      <c r="FH376" s="12" t="n">
        <f aca="false">Movilidad!FW374</f>
        <v>8.29588963215401E-010</v>
      </c>
      <c r="FI376" s="12" t="n">
        <f aca="false">Movilidad!FX374</f>
        <v>4.05065425467282E-010</v>
      </c>
      <c r="FJ376" s="12" t="n">
        <f aca="false">Movilidad!FY374</f>
        <v>8.57718769800807E-010</v>
      </c>
    </row>
    <row r="377" customFormat="false" ht="15.25" hidden="false" customHeight="false" outlineLevel="0" collapsed="false">
      <c r="FG377" s="130" t="n">
        <f aca="false">Movilidad!FV375</f>
        <v>1974</v>
      </c>
      <c r="FH377" s="130" t="n">
        <f aca="false">Movilidad!FW375</f>
        <v>8.42574728588518E-010</v>
      </c>
      <c r="FI377" s="130" t="n">
        <f aca="false">Movilidad!FX375</f>
        <v>4.11406016783121E-010</v>
      </c>
      <c r="FJ377" s="130" t="n">
        <f aca="false">Movilidad!FY375</f>
        <v>8.57718769800807E-010</v>
      </c>
    </row>
    <row r="378" customFormat="false" ht="15.25" hidden="false" customHeight="false" outlineLevel="0" collapsed="false">
      <c r="FG378" s="57" t="n">
        <f aca="false">Movilidad!FV376</f>
        <v>1974</v>
      </c>
      <c r="FH378" s="57" t="n">
        <f aca="false">Movilidad!FW376</f>
        <v>8.52590274117426E-010</v>
      </c>
      <c r="FI378" s="57" t="n">
        <f aca="false">Movilidad!FX376</f>
        <v>4.16296331614733E-010</v>
      </c>
      <c r="FJ378" s="57" t="n">
        <f aca="false">Movilidad!FY376</f>
        <v>8.57718769800807E-010</v>
      </c>
    </row>
    <row r="379" customFormat="false" ht="15.25" hidden="false" customHeight="false" outlineLevel="0" collapsed="false">
      <c r="FG379" s="12" t="n">
        <f aca="false">Movilidad!FV377</f>
        <v>1974</v>
      </c>
      <c r="FH379" s="12" t="n">
        <f aca="false">Movilidad!FW377</f>
        <v>8.76785935468858E-010</v>
      </c>
      <c r="FI379" s="12" t="n">
        <f aca="false">Movilidad!FX377</f>
        <v>4.28110406167742E-010</v>
      </c>
      <c r="FJ379" s="12" t="n">
        <f aca="false">Movilidad!FY377</f>
        <v>1.01908523165658E-009</v>
      </c>
    </row>
    <row r="380" customFormat="false" ht="15.25" hidden="false" customHeight="false" outlineLevel="0" collapsed="false">
      <c r="FG380" s="130" t="n">
        <f aca="false">Movilidad!FV378</f>
        <v>1974</v>
      </c>
      <c r="FH380" s="130" t="n">
        <f aca="false">Movilidad!FW378</f>
        <v>9.05975204379665E-010</v>
      </c>
      <c r="FI380" s="130" t="n">
        <f aca="false">Movilidad!FX378</f>
        <v>4.42362721657341E-010</v>
      </c>
      <c r="FJ380" s="130" t="n">
        <f aca="false">Movilidad!FY378</f>
        <v>1.02336740224917E-009</v>
      </c>
    </row>
    <row r="381" customFormat="false" ht="15.25" hidden="false" customHeight="false" outlineLevel="0" collapsed="false">
      <c r="FG381" s="57" t="n">
        <f aca="false">Movilidad!FV379</f>
        <v>1974</v>
      </c>
      <c r="FH381" s="57" t="n">
        <f aca="false">Movilidad!FW379</f>
        <v>9.40682938974926E-010</v>
      </c>
      <c r="FI381" s="57" t="n">
        <f aca="false">Movilidad!FX379</f>
        <v>4.59309551839777E-010</v>
      </c>
      <c r="FJ381" s="57" t="n">
        <f aca="false">Movilidad!FY379</f>
        <v>1.03714171765257E-009</v>
      </c>
    </row>
    <row r="382" customFormat="false" ht="15.25" hidden="false" customHeight="false" outlineLevel="0" collapsed="false">
      <c r="FG382" s="12" t="n">
        <f aca="false">Movilidad!FV380</f>
        <v>1974</v>
      </c>
      <c r="FH382" s="12" t="n">
        <f aca="false">Movilidad!FW380</f>
        <v>9.62273693665794E-010</v>
      </c>
      <c r="FI382" s="12" t="n">
        <f aca="false">Movilidad!FX380</f>
        <v>4.69851722267309E-010</v>
      </c>
      <c r="FJ382" s="12" t="n">
        <f aca="false">Movilidad!FY380</f>
        <v>1.03714171765257E-009</v>
      </c>
    </row>
    <row r="383" customFormat="false" ht="15.25" hidden="false" customHeight="false" outlineLevel="0" collapsed="false">
      <c r="FG383" s="130" t="n">
        <f aca="false">Movilidad!FV381</f>
        <v>1974</v>
      </c>
      <c r="FH383" s="130" t="n">
        <f aca="false">Movilidad!FW381</f>
        <v>9.80150182477176E-010</v>
      </c>
      <c r="FI383" s="130" t="n">
        <f aca="false">Movilidad!FX381</f>
        <v>4.7858031903911E-010</v>
      </c>
      <c r="FJ383" s="130" t="n">
        <f aca="false">Movilidad!FY381</f>
        <v>1.03714171765257E-009</v>
      </c>
    </row>
    <row r="384" customFormat="false" ht="15.25" hidden="false" customHeight="false" outlineLevel="0" collapsed="false">
      <c r="FG384" s="57" t="n">
        <f aca="false">Movilidad!FV382</f>
        <v>1974</v>
      </c>
      <c r="FH384" s="57" t="n">
        <f aca="false">Movilidad!FW382</f>
        <v>1.0125452609588E-009</v>
      </c>
      <c r="FI384" s="57" t="n">
        <f aca="false">Movilidad!FX382</f>
        <v>4.94397942983075E-010</v>
      </c>
      <c r="FJ384" s="57" t="n">
        <f aca="false">Movilidad!FY382</f>
        <v>1.03714171765173E-009</v>
      </c>
    </row>
    <row r="385" customFormat="false" ht="15.25" hidden="false" customHeight="false" outlineLevel="0" collapsed="false">
      <c r="FG385" s="12" t="n">
        <f aca="false">Movilidad!FV383</f>
        <v>1974</v>
      </c>
      <c r="FH385" s="12" t="n">
        <f aca="false">Movilidad!FW383</f>
        <v>1.0508226272343E-009</v>
      </c>
      <c r="FI385" s="12" t="n">
        <f aca="false">Movilidad!FX383</f>
        <v>5.13087725928182E-010</v>
      </c>
      <c r="FJ385" s="12" t="n">
        <f aca="false">Movilidad!FY383</f>
        <v>1.03714171765257E-009</v>
      </c>
    </row>
    <row r="386" customFormat="false" ht="15.25" hidden="false" customHeight="false" outlineLevel="0" collapsed="false">
      <c r="FG386" s="130" t="n">
        <f aca="false">Movilidad!FV384</f>
        <v>1974</v>
      </c>
      <c r="FH386" s="130" t="n">
        <f aca="false">Movilidad!FW384</f>
        <v>1.09428893179186E-009</v>
      </c>
      <c r="FI386" s="130" t="n">
        <f aca="false">Movilidad!FX384</f>
        <v>5.34311124418028E-010</v>
      </c>
      <c r="FJ386" s="130" t="n">
        <f aca="false">Movilidad!FY384</f>
        <v>1.23890332209173E-009</v>
      </c>
    </row>
    <row r="387" customFormat="false" ht="15.25" hidden="false" customHeight="false" outlineLevel="0" collapsed="false">
      <c r="FG387" s="57" t="n">
        <f aca="false">Movilidad!FV385</f>
        <v>1974</v>
      </c>
      <c r="FH387" s="57" t="n">
        <f aca="false">Movilidad!FW385</f>
        <v>1.23279034277051E-009</v>
      </c>
      <c r="FI387" s="57" t="n">
        <f aca="false">Movilidad!FX385</f>
        <v>6.01937545999675E-010</v>
      </c>
      <c r="FJ387" s="57" t="n">
        <f aca="false">Movilidad!FY385</f>
        <v>1.23890332209173E-009</v>
      </c>
    </row>
    <row r="388" customFormat="false" ht="15.25" hidden="false" customHeight="false" outlineLevel="0" collapsed="false">
      <c r="FG388" s="12" t="n">
        <f aca="false">Movilidad!FV386</f>
        <v>1975</v>
      </c>
      <c r="FH388" s="12" t="n">
        <f aca="false">Movilidad!FW386</f>
        <v>1.26842701660419E-009</v>
      </c>
      <c r="FI388" s="12" t="n">
        <f aca="false">Movilidad!FX386</f>
        <v>6.19337951608651E-010</v>
      </c>
      <c r="FJ388" s="12" t="n">
        <f aca="false">Movilidad!FY386</f>
        <v>1.23890332209173E-009</v>
      </c>
    </row>
    <row r="389" customFormat="false" ht="15.25" hidden="false" customHeight="false" outlineLevel="0" collapsed="false">
      <c r="FG389" s="131" t="n">
        <f aca="false">Movilidad!FV387</f>
        <v>1975</v>
      </c>
      <c r="FH389" s="131" t="n">
        <f aca="false">Movilidad!FW387</f>
        <v>1.32699641192584E-009</v>
      </c>
      <c r="FI389" s="131" t="n">
        <f aca="false">Movilidad!FX387</f>
        <v>6.47935773044669E-010</v>
      </c>
      <c r="FJ389" s="131" t="n">
        <f aca="false">Movilidad!FY387</f>
        <v>1.23890332209173E-009</v>
      </c>
    </row>
    <row r="390" customFormat="false" ht="15.25" hidden="false" customHeight="false" outlineLevel="0" collapsed="false">
      <c r="FG390" s="57" t="n">
        <f aca="false">Movilidad!FV388</f>
        <v>1975</v>
      </c>
      <c r="FH390" s="57" t="n">
        <f aca="false">Movilidad!FW388</f>
        <v>1.43462214905201E-009</v>
      </c>
      <c r="FI390" s="57" t="n">
        <f aca="false">Movilidad!FX388</f>
        <v>7.00486454084675E-010</v>
      </c>
      <c r="FJ390" s="57" t="n">
        <f aca="false">Movilidad!FY388</f>
        <v>1.54322291224767E-009</v>
      </c>
    </row>
    <row r="391" customFormat="false" ht="15.25" hidden="false" customHeight="false" outlineLevel="0" collapsed="false">
      <c r="FG391" s="12" t="n">
        <f aca="false">Movilidad!FV389</f>
        <v>1975</v>
      </c>
      <c r="FH391" s="12" t="n">
        <f aca="false">Movilidad!FW389</f>
        <v>1.57375428442528E-009</v>
      </c>
      <c r="FI391" s="12" t="n">
        <f aca="false">Movilidad!FX389</f>
        <v>7.68420841004083E-010</v>
      </c>
      <c r="FJ391" s="12" t="n">
        <f aca="false">Movilidad!FY389</f>
        <v>1.54322291224767E-009</v>
      </c>
    </row>
    <row r="392" customFormat="false" ht="15.25" hidden="false" customHeight="false" outlineLevel="0" collapsed="false">
      <c r="FG392" s="131" t="n">
        <f aca="false">Movilidad!FV390</f>
        <v>1975</v>
      </c>
      <c r="FH392" s="132" t="n">
        <f aca="false">Movilidad!FW390</f>
        <v>1.63496288111452E-009</v>
      </c>
      <c r="FI392" s="132" t="n">
        <f aca="false">Movilidad!FX390</f>
        <v>7.98307311725783E-010</v>
      </c>
      <c r="FJ392" s="132" t="n">
        <f aca="false">Movilidad!FY390</f>
        <v>1.54322291224767E-009</v>
      </c>
    </row>
    <row r="393" customFormat="false" ht="15.25" hidden="false" customHeight="false" outlineLevel="0" collapsed="false">
      <c r="FG393" s="57" t="n">
        <f aca="false">Movilidad!FV391</f>
        <v>1975</v>
      </c>
      <c r="FH393" s="133" t="n">
        <f aca="false">Movilidad!FW391</f>
        <v>1.98059388507471E-009</v>
      </c>
      <c r="FI393" s="133" t="n">
        <f aca="false">Movilidad!FX391</f>
        <v>9.6706940461957E-010</v>
      </c>
      <c r="FJ393" s="133" t="n">
        <f aca="false">Movilidad!FY391</f>
        <v>3.41210489810152E-009</v>
      </c>
    </row>
    <row r="394" customFormat="false" ht="15.25" hidden="false" customHeight="false" outlineLevel="0" collapsed="false">
      <c r="FG394" s="12" t="n">
        <f aca="false">Movilidad!FV392</f>
        <v>1975</v>
      </c>
      <c r="FH394" s="12" t="n">
        <f aca="false">Movilidad!FW392</f>
        <v>2.66853079748675E-009</v>
      </c>
      <c r="FI394" s="12" t="n">
        <f aca="false">Movilidad!FX392</f>
        <v>1.30297003791726E-009</v>
      </c>
      <c r="FJ394" s="12" t="n">
        <f aca="false">Movilidad!FY392</f>
        <v>3.41210489810152E-009</v>
      </c>
    </row>
    <row r="395" customFormat="false" ht="15.25" hidden="false" customHeight="false" outlineLevel="0" collapsed="false">
      <c r="FG395" s="131" t="n">
        <f aca="false">Movilidad!FV393</f>
        <v>1975</v>
      </c>
      <c r="FH395" s="131" t="n">
        <f aca="false">Movilidad!FW393</f>
        <v>3.26819611613502E-009</v>
      </c>
      <c r="FI395" s="131" t="n">
        <f aca="false">Movilidad!FX393</f>
        <v>1.59577008493665E-009</v>
      </c>
      <c r="FJ395" s="131" t="n">
        <f aca="false">Movilidad!FY393</f>
        <v>3.41210489810152E-009</v>
      </c>
    </row>
    <row r="396" customFormat="false" ht="15.25" hidden="false" customHeight="false" outlineLevel="0" collapsed="false">
      <c r="FG396" s="57" t="n">
        <f aca="false">Movilidad!FV394</f>
        <v>1975</v>
      </c>
      <c r="FH396" s="57" t="n">
        <f aca="false">Movilidad!FW394</f>
        <v>3.62138686638545E-009</v>
      </c>
      <c r="FI396" s="57" t="n">
        <f aca="false">Movilidad!FX394</f>
        <v>1.76822339358096E-009</v>
      </c>
      <c r="FJ396" s="57" t="n">
        <f aca="false">Movilidad!FY394</f>
        <v>3.41210489810152E-009</v>
      </c>
    </row>
    <row r="397" customFormat="false" ht="15.25" hidden="false" customHeight="false" outlineLevel="0" collapsed="false">
      <c r="FG397" s="12" t="n">
        <f aca="false">Movilidad!FV395</f>
        <v>1975</v>
      </c>
      <c r="FH397" s="12" t="n">
        <f aca="false">Movilidad!FW395</f>
        <v>4.12091164048684E-009</v>
      </c>
      <c r="FI397" s="12" t="n">
        <f aca="false">Movilidad!FX395</f>
        <v>2.01212757278867E-009</v>
      </c>
      <c r="FJ397" s="12" t="n">
        <f aca="false">Movilidad!FY395</f>
        <v>3.41210489810152E-009</v>
      </c>
    </row>
    <row r="398" customFormat="false" ht="15.25" hidden="false" customHeight="false" outlineLevel="0" collapsed="false">
      <c r="FG398" s="131" t="n">
        <f aca="false">Movilidad!FV396</f>
        <v>1975</v>
      </c>
      <c r="FH398" s="132" t="n">
        <f aca="false">Movilidad!FW396</f>
        <v>4.48987795597411E-009</v>
      </c>
      <c r="FI398" s="132" t="n">
        <f aca="false">Movilidad!FX396</f>
        <v>2.19228365512934E-009</v>
      </c>
      <c r="FJ398" s="132" t="n">
        <f aca="false">Movilidad!FY396</f>
        <v>4.57492832266109E-009</v>
      </c>
    </row>
    <row r="399" customFormat="false" ht="15.25" hidden="false" customHeight="false" outlineLevel="0" collapsed="false">
      <c r="FG399" s="57" t="n">
        <f aca="false">Movilidad!FV397</f>
        <v>1975</v>
      </c>
      <c r="FH399" s="133" t="n">
        <f aca="false">Movilidad!FW397</f>
        <v>5.36214146333682E-009</v>
      </c>
      <c r="FI399" s="133" t="n">
        <f aca="false">Movilidad!FX397</f>
        <v>2.61818588430078E-009</v>
      </c>
      <c r="FJ399" s="133" t="n">
        <f aca="false">Movilidad!FY397</f>
        <v>4.57492832266109E-009</v>
      </c>
    </row>
    <row r="400" customFormat="false" ht="15.25" hidden="false" customHeight="false" outlineLevel="0" collapsed="false">
      <c r="FG400" s="12" t="n">
        <f aca="false">Movilidad!FV398</f>
        <v>1976</v>
      </c>
      <c r="FH400" s="12" t="n">
        <f aca="false">Movilidad!FW398</f>
        <v>5.83934485638001E-009</v>
      </c>
      <c r="FI400" s="12" t="n">
        <f aca="false">Movilidad!FX398</f>
        <v>2.85119114836344E-009</v>
      </c>
      <c r="FJ400" s="12" t="n">
        <f aca="false">Movilidad!FY398</f>
        <v>6.02808291343366E-009</v>
      </c>
    </row>
    <row r="401" customFormat="false" ht="15.25" hidden="false" customHeight="false" outlineLevel="0" collapsed="false">
      <c r="FG401" s="131" t="n">
        <f aca="false">Movilidad!FV399</f>
        <v>1976</v>
      </c>
      <c r="FH401" s="131" t="n">
        <f aca="false">Movilidad!FW399</f>
        <v>6.94795853819365E-009</v>
      </c>
      <c r="FI401" s="131" t="n">
        <f aca="false">Movilidad!FX399</f>
        <v>3.39249665339593E-009</v>
      </c>
      <c r="FJ401" s="131" t="n">
        <f aca="false">Movilidad!FY399</f>
        <v>6.1190790385373E-009</v>
      </c>
    </row>
    <row r="402" customFormat="false" ht="15.25" hidden="false" customHeight="false" outlineLevel="0" collapsed="false">
      <c r="FG402" s="57" t="n">
        <f aca="false">Movilidad!FV400</f>
        <v>1976</v>
      </c>
      <c r="FH402" s="57" t="n">
        <f aca="false">Movilidad!FW400</f>
        <v>9.55838217336666E-009</v>
      </c>
      <c r="FI402" s="57" t="n">
        <f aca="false">Movilidad!FX400</f>
        <v>4.66709456551479E-009</v>
      </c>
      <c r="FJ402" s="57" t="n">
        <f aca="false">Movilidad!FY400</f>
        <v>7.63375414683088E-009</v>
      </c>
    </row>
    <row r="403" customFormat="false" ht="15.25" hidden="false" customHeight="false" outlineLevel="0" collapsed="false">
      <c r="FG403" s="12" t="n">
        <f aca="false">Movilidad!FV401</f>
        <v>1976</v>
      </c>
      <c r="FH403" s="12" t="n">
        <f aca="false">Movilidad!FW401</f>
        <v>1.28008721699664E-008</v>
      </c>
      <c r="FI403" s="12" t="n">
        <f aca="false">Movilidad!FX401</f>
        <v>6.25031306079876E-009</v>
      </c>
      <c r="FJ403" s="12" t="n">
        <f aca="false">Movilidad!FY401</f>
        <v>7.63375414683088E-009</v>
      </c>
    </row>
    <row r="404" customFormat="false" ht="15.25" hidden="false" customHeight="false" outlineLevel="0" collapsed="false">
      <c r="FG404" s="131" t="n">
        <f aca="false">Movilidad!FV402</f>
        <v>1976</v>
      </c>
      <c r="FH404" s="132" t="n">
        <f aca="false">Movilidad!FW402</f>
        <v>1.43487563166923E-008</v>
      </c>
      <c r="FI404" s="132" t="n">
        <f aca="false">Movilidad!FX402</f>
        <v>7.00610222660133E-009</v>
      </c>
      <c r="FJ404" s="132" t="n">
        <f aca="false">Movilidad!FY402</f>
        <v>7.63375414683088E-009</v>
      </c>
    </row>
    <row r="405" customFormat="false" ht="15.25" hidden="false" customHeight="false" outlineLevel="0" collapsed="false">
      <c r="FG405" s="57" t="n">
        <f aca="false">Movilidad!FV403</f>
        <v>1976</v>
      </c>
      <c r="FH405" s="133" t="n">
        <f aca="false">Movilidad!FW403</f>
        <v>1.47407597288629E-008</v>
      </c>
      <c r="FI405" s="133" t="n">
        <f aca="false">Movilidad!FX403</f>
        <v>7.19750668830013E-009</v>
      </c>
      <c r="FJ405" s="133" t="n">
        <f aca="false">Movilidad!FY403</f>
        <v>8.77916341097843E-009</v>
      </c>
    </row>
    <row r="406" customFormat="false" ht="15.25" hidden="false" customHeight="false" outlineLevel="0" collapsed="false">
      <c r="FG406" s="12" t="n">
        <f aca="false">Movilidad!FV404</f>
        <v>1976</v>
      </c>
      <c r="FH406" s="12" t="n">
        <f aca="false">Movilidad!FW404</f>
        <v>1.53658180414604E-008</v>
      </c>
      <c r="FI406" s="12" t="n">
        <f aca="false">Movilidad!FX404</f>
        <v>7.50270543437895E-009</v>
      </c>
      <c r="FJ406" s="12" t="n">
        <f aca="false">Movilidad!FY404</f>
        <v>8.77916341097843E-009</v>
      </c>
    </row>
    <row r="407" customFormat="false" ht="15.25" hidden="false" customHeight="false" outlineLevel="0" collapsed="false">
      <c r="FG407" s="131" t="n">
        <f aca="false">Movilidad!FV405</f>
        <v>1976</v>
      </c>
      <c r="FH407" s="131" t="n">
        <f aca="false">Movilidad!FW405</f>
        <v>1.62131955201083E-008</v>
      </c>
      <c r="FI407" s="131" t="n">
        <f aca="false">Movilidad!FX405</f>
        <v>7.91645650164187E-009</v>
      </c>
      <c r="FJ407" s="131" t="n">
        <f aca="false">Movilidad!FY405</f>
        <v>8.77916341097843E-009</v>
      </c>
    </row>
    <row r="408" customFormat="false" ht="15.25" hidden="false" customHeight="false" outlineLevel="0" collapsed="false">
      <c r="FG408" s="57" t="n">
        <f aca="false">Movilidad!FV406</f>
        <v>1976</v>
      </c>
      <c r="FH408" s="57" t="n">
        <f aca="false">Movilidad!FW406</f>
        <v>1.79246505086566E-008</v>
      </c>
      <c r="FI408" s="57" t="n">
        <f aca="false">Movilidad!FX406</f>
        <v>8.75211280113921E-009</v>
      </c>
      <c r="FJ408" s="57" t="n">
        <f aca="false">Movilidad!FY406</f>
        <v>9.83357655002239E-009</v>
      </c>
    </row>
    <row r="409" customFormat="false" ht="15.25" hidden="false" customHeight="false" outlineLevel="0" collapsed="false">
      <c r="FG409" s="12" t="n">
        <f aca="false">Movilidad!FV407</f>
        <v>1976</v>
      </c>
      <c r="FH409" s="12" t="n">
        <f aca="false">Movilidad!FW407</f>
        <v>1.9441072989362E-008</v>
      </c>
      <c r="FI409" s="12" t="n">
        <f aca="false">Movilidad!FX407</f>
        <v>9.49254010257571E-009</v>
      </c>
      <c r="FJ409" s="12" t="n">
        <f aca="false">Movilidad!FY407</f>
        <v>9.83357655002239E-009</v>
      </c>
    </row>
    <row r="410" customFormat="false" ht="15.25" hidden="false" customHeight="false" outlineLevel="0" collapsed="false">
      <c r="FG410" s="131" t="n">
        <f aca="false">Movilidad!FV408</f>
        <v>1976</v>
      </c>
      <c r="FH410" s="132" t="n">
        <f aca="false">Movilidad!FW408</f>
        <v>2.09873169544471E-008</v>
      </c>
      <c r="FI410" s="132" t="n">
        <f aca="false">Movilidad!FX408</f>
        <v>1.024752841289E-008</v>
      </c>
      <c r="FJ410" s="132" t="n">
        <f aca="false">Movilidad!FY408</f>
        <v>1.16172433410734E-008</v>
      </c>
    </row>
    <row r="411" customFormat="false" ht="15.25" hidden="false" customHeight="false" outlineLevel="0" collapsed="false">
      <c r="FG411" s="57" t="n">
        <f aca="false">Movilidad!FV409</f>
        <v>1976</v>
      </c>
      <c r="FH411" s="133" t="n">
        <f aca="false">Movilidad!FW409</f>
        <v>2.39982431248388E-008</v>
      </c>
      <c r="FI411" s="133" t="n">
        <f aca="false">Movilidad!FX409</f>
        <v>1.17176806742378E-008</v>
      </c>
      <c r="FJ411" s="133" t="n">
        <f aca="false">Movilidad!FY409</f>
        <v>1.16172433410734E-008</v>
      </c>
    </row>
    <row r="412" customFormat="false" ht="15.25" hidden="false" customHeight="false" outlineLevel="0" collapsed="false">
      <c r="FG412" s="12" t="n">
        <f aca="false">Movilidad!FV410</f>
        <v>1977</v>
      </c>
      <c r="FH412" s="12" t="n">
        <f aca="false">Movilidad!FW410</f>
        <v>2.59259038751397E-008</v>
      </c>
      <c r="FI412" s="12" t="n">
        <f aca="false">Movilidad!FX410</f>
        <v>1.26589042880993E-008</v>
      </c>
      <c r="FJ412" s="12" t="n">
        <f aca="false">Movilidad!FY410</f>
        <v>1.39413200609749E-008</v>
      </c>
    </row>
    <row r="413" customFormat="false" ht="15.25" hidden="false" customHeight="false" outlineLevel="0" collapsed="false">
      <c r="FG413" s="131" t="n">
        <f aca="false">Movilidad!FV411</f>
        <v>1977</v>
      </c>
      <c r="FH413" s="131" t="n">
        <f aca="false">Movilidad!FW411</f>
        <v>2.80660427016455E-008</v>
      </c>
      <c r="FI413" s="131" t="n">
        <f aca="false">Movilidad!FX411</f>
        <v>1.37038750902151E-008</v>
      </c>
      <c r="FJ413" s="131" t="n">
        <f aca="false">Movilidad!FY411</f>
        <v>1.39413200609749E-008</v>
      </c>
    </row>
    <row r="414" customFormat="false" ht="15.25" hidden="false" customHeight="false" outlineLevel="0" collapsed="false">
      <c r="FG414" s="57" t="n">
        <f aca="false">Movilidad!FV412</f>
        <v>1977</v>
      </c>
      <c r="FH414" s="57" t="n">
        <f aca="false">Movilidad!FW412</f>
        <v>3.01839645222885E-008</v>
      </c>
      <c r="FI414" s="57" t="n">
        <f aca="false">Movilidad!FX412</f>
        <v>1.4737997940717E-008</v>
      </c>
      <c r="FJ414" s="57" t="n">
        <f aca="false">Movilidad!FY412</f>
        <v>1.69802337918867E-008</v>
      </c>
    </row>
    <row r="415" customFormat="false" ht="15.25" hidden="false" customHeight="false" outlineLevel="0" collapsed="false">
      <c r="FG415" s="12" t="n">
        <f aca="false">Movilidad!FV413</f>
        <v>1977</v>
      </c>
      <c r="FH415" s="12" t="n">
        <f aca="false">Movilidad!FW413</f>
        <v>3.19983036319467E-008</v>
      </c>
      <c r="FI415" s="12" t="n">
        <f aca="false">Movilidad!FX413</f>
        <v>1.56238897208428E-008</v>
      </c>
      <c r="FJ415" s="12" t="n">
        <f aca="false">Movilidad!FY413</f>
        <v>1.69802337918867E-008</v>
      </c>
    </row>
    <row r="416" customFormat="false" ht="15.25" hidden="false" customHeight="false" outlineLevel="0" collapsed="false">
      <c r="FG416" s="131" t="n">
        <f aca="false">Movilidad!FV414</f>
        <v>1977</v>
      </c>
      <c r="FH416" s="132" t="n">
        <f aca="false">Movilidad!FW414</f>
        <v>3.40768610932086E-008</v>
      </c>
      <c r="FI416" s="132" t="n">
        <f aca="false">Movilidad!FX414</f>
        <v>1.6638792039626E-008</v>
      </c>
      <c r="FJ416" s="132" t="n">
        <f aca="false">Movilidad!FY414</f>
        <v>1.69802337918867E-008</v>
      </c>
    </row>
    <row r="417" customFormat="false" ht="15.25" hidden="false" customHeight="false" outlineLevel="0" collapsed="false">
      <c r="FG417" s="57" t="n">
        <f aca="false">Movilidad!FV415</f>
        <v>1977</v>
      </c>
      <c r="FH417" s="133" t="n">
        <f aca="false">Movilidad!FW415</f>
        <v>3.66828115057246E-008</v>
      </c>
      <c r="FI417" s="133" t="n">
        <f aca="false">Movilidad!FX415</f>
        <v>1.79112058004132E-008</v>
      </c>
      <c r="FJ417" s="133" t="n">
        <f aca="false">Movilidad!FY415</f>
        <v>1.69802337918867E-008</v>
      </c>
    </row>
    <row r="418" customFormat="false" ht="15.25" hidden="false" customHeight="false" outlineLevel="0" collapsed="false">
      <c r="FG418" s="12" t="n">
        <f aca="false">Movilidad!FV416</f>
        <v>1977</v>
      </c>
      <c r="FH418" s="12" t="n">
        <f aca="false">Movilidad!FW416</f>
        <v>3.93795683381767E-008</v>
      </c>
      <c r="FI418" s="12" t="n">
        <f aca="false">Movilidad!FX416</f>
        <v>1.92279578332333E-008</v>
      </c>
      <c r="FJ418" s="12" t="n">
        <f aca="false">Movilidad!FY416</f>
        <v>1.96965573381174E-008</v>
      </c>
    </row>
    <row r="419" customFormat="false" ht="15.25" hidden="false" customHeight="false" outlineLevel="0" collapsed="false">
      <c r="FG419" s="131" t="n">
        <f aca="false">Movilidad!FV417</f>
        <v>1977</v>
      </c>
      <c r="FH419" s="131" t="n">
        <f aca="false">Movilidad!FW417</f>
        <v>4.38442918720765E-008</v>
      </c>
      <c r="FI419" s="131" t="n">
        <f aca="false">Movilidad!FX417</f>
        <v>2.14079592773742E-008</v>
      </c>
      <c r="FJ419" s="131" t="n">
        <f aca="false">Movilidad!FY417</f>
        <v>1.96965573381174E-008</v>
      </c>
    </row>
    <row r="420" customFormat="false" ht="15.25" hidden="false" customHeight="false" outlineLevel="0" collapsed="false">
      <c r="FG420" s="57" t="n">
        <f aca="false">Movilidad!FV418</f>
        <v>1977</v>
      </c>
      <c r="FH420" s="57" t="n">
        <f aca="false">Movilidad!FW418</f>
        <v>4.74820656441286E-008</v>
      </c>
      <c r="FI420" s="57" t="n">
        <f aca="false">Movilidad!FX418</f>
        <v>2.31841839453335E-008</v>
      </c>
      <c r="FJ420" s="57" t="n">
        <f aca="false">Movilidad!FY418</f>
        <v>1.96965573381174E-008</v>
      </c>
    </row>
    <row r="421" customFormat="false" ht="15.25" hidden="false" customHeight="false" outlineLevel="0" collapsed="false">
      <c r="FG421" s="12" t="n">
        <f aca="false">Movilidad!FV419</f>
        <v>1977</v>
      </c>
      <c r="FH421" s="12" t="n">
        <f aca="false">Movilidad!FW419</f>
        <v>5.34141553169293E-008</v>
      </c>
      <c r="FI421" s="12" t="n">
        <f aca="false">Movilidad!FX419</f>
        <v>2.60806598313069E-008</v>
      </c>
      <c r="FJ421" s="12" t="n">
        <f aca="false">Movilidad!FY419</f>
        <v>2.0827050374699E-008</v>
      </c>
    </row>
    <row r="422" customFormat="false" ht="15.25" hidden="false" customHeight="false" outlineLevel="0" collapsed="false">
      <c r="FG422" s="131" t="n">
        <f aca="false">Movilidad!FV420</f>
        <v>1977</v>
      </c>
      <c r="FH422" s="132" t="n">
        <f aca="false">Movilidad!FW420</f>
        <v>5.82419554231517E-008</v>
      </c>
      <c r="FI422" s="132" t="n">
        <f aca="false">Movilidad!FX420</f>
        <v>2.84379415585352E-008</v>
      </c>
      <c r="FJ422" s="132" t="n">
        <f aca="false">Movilidad!FY420</f>
        <v>2.0827050374699E-008</v>
      </c>
    </row>
    <row r="423" customFormat="false" ht="15.25" hidden="false" customHeight="false" outlineLevel="0" collapsed="false">
      <c r="FG423" s="57" t="n">
        <f aca="false">Movilidad!FV421</f>
        <v>1977</v>
      </c>
      <c r="FH423" s="133" t="n">
        <f aca="false">Movilidad!FW421</f>
        <v>6.24998669628783E-008</v>
      </c>
      <c r="FI423" s="133" t="n">
        <f aca="false">Movilidad!FX421</f>
        <v>3.05169624061084E-008</v>
      </c>
      <c r="FJ423" s="133" t="n">
        <f aca="false">Movilidad!FY421</f>
        <v>2.0827050374699E-008</v>
      </c>
    </row>
    <row r="424" customFormat="false" ht="15.25" hidden="false" customHeight="false" outlineLevel="0" collapsed="false">
      <c r="FG424" s="12" t="n">
        <f aca="false">Movilidad!FV422</f>
        <v>1978</v>
      </c>
      <c r="FH424" s="12" t="n">
        <f aca="false">Movilidad!FW422</f>
        <v>7.08483915149628E-008</v>
      </c>
      <c r="FI424" s="12" t="n">
        <f aca="false">Movilidad!FX422</f>
        <v>3.45933168414507E-008</v>
      </c>
      <c r="FJ424" s="12" t="n">
        <f aca="false">Movilidad!FY422</f>
        <v>2.58022189106232E-008</v>
      </c>
    </row>
    <row r="425" customFormat="false" ht="15.25" hidden="false" customHeight="false" outlineLevel="0" collapsed="false">
      <c r="FG425" s="131" t="n">
        <f aca="false">Movilidad!FV423</f>
        <v>1978</v>
      </c>
      <c r="FH425" s="131" t="n">
        <f aca="false">Movilidad!FW423</f>
        <v>7.52440783125234E-008</v>
      </c>
      <c r="FI425" s="131" t="n">
        <f aca="false">Movilidad!FX423</f>
        <v>3.67396095500393E-008</v>
      </c>
      <c r="FJ425" s="131" t="n">
        <f aca="false">Movilidad!FY423</f>
        <v>2.58022189106232E-008</v>
      </c>
    </row>
    <row r="426" customFormat="false" ht="15.25" hidden="false" customHeight="false" outlineLevel="0" collapsed="false">
      <c r="FG426" s="57" t="n">
        <f aca="false">Movilidad!FV424</f>
        <v>1978</v>
      </c>
      <c r="FH426" s="57" t="n">
        <f aca="false">Movilidad!FW424</f>
        <v>8.23863238214507E-008</v>
      </c>
      <c r="FI426" s="57" t="n">
        <f aca="false">Movilidad!FX424</f>
        <v>4.02269711762742E-008</v>
      </c>
      <c r="FJ426" s="57" t="n">
        <f aca="false">Movilidad!FY424</f>
        <v>2.58022189106232E-008</v>
      </c>
    </row>
    <row r="427" customFormat="false" ht="15.25" hidden="false" customHeight="false" outlineLevel="0" collapsed="false">
      <c r="FG427" s="12" t="n">
        <f aca="false">Movilidad!FV425</f>
        <v>1978</v>
      </c>
      <c r="FH427" s="12" t="n">
        <f aca="false">Movilidad!FW425</f>
        <v>9.15102069674057E-008</v>
      </c>
      <c r="FI427" s="12" t="n">
        <f aca="false">Movilidad!FX425</f>
        <v>4.46819118424393E-008</v>
      </c>
      <c r="FJ427" s="12" t="n">
        <f aca="false">Movilidad!FY425</f>
        <v>3.22611595485122E-008</v>
      </c>
    </row>
    <row r="428" customFormat="false" ht="15.25" hidden="false" customHeight="false" outlineLevel="0" collapsed="false">
      <c r="FG428" s="131" t="n">
        <f aca="false">Movilidad!FV426</f>
        <v>1978</v>
      </c>
      <c r="FH428" s="132" t="n">
        <f aca="false">Movilidad!FW426</f>
        <v>9.94635968514596E-008</v>
      </c>
      <c r="FI428" s="132" t="n">
        <f aca="false">Movilidad!FX426</f>
        <v>4.85653329101506E-008</v>
      </c>
      <c r="FJ428" s="132" t="n">
        <f aca="false">Movilidad!FY426</f>
        <v>3.22611595485122E-008</v>
      </c>
    </row>
    <row r="429" customFormat="false" ht="15.25" hidden="false" customHeight="false" outlineLevel="0" collapsed="false">
      <c r="FG429" s="57" t="n">
        <f aca="false">Movilidad!FV427</f>
        <v>1978</v>
      </c>
      <c r="FH429" s="133" t="n">
        <f aca="false">Movilidad!FW427</f>
        <v>1.05919948219655E-007</v>
      </c>
      <c r="FI429" s="133" t="n">
        <f aca="false">Movilidad!FX427</f>
        <v>5.17177913321961E-008</v>
      </c>
      <c r="FJ429" s="133" t="n">
        <f aca="false">Movilidad!FY427</f>
        <v>3.22611595485122E-008</v>
      </c>
    </row>
    <row r="430" customFormat="false" ht="15.25" hidden="false" customHeight="false" outlineLevel="0" collapsed="false">
      <c r="FG430" s="12" t="n">
        <f aca="false">Movilidad!FV428</f>
        <v>1978</v>
      </c>
      <c r="FH430" s="12" t="n">
        <f aca="false">Movilidad!FW428</f>
        <v>1.12908613084027E-007</v>
      </c>
      <c r="FI430" s="12" t="n">
        <f aca="false">Movilidad!FX428</f>
        <v>5.51301637627103E-008</v>
      </c>
      <c r="FJ430" s="12" t="n">
        <f aca="false">Movilidad!FY428</f>
        <v>3.22611595485122E-008</v>
      </c>
    </row>
    <row r="431" customFormat="false" ht="15.25" hidden="false" customHeight="false" outlineLevel="0" collapsed="false">
      <c r="FG431" s="131" t="n">
        <f aca="false">Movilidad!FV429</f>
        <v>1978</v>
      </c>
      <c r="FH431" s="131" t="n">
        <f aca="false">Movilidad!FW429</f>
        <v>1.21723843866652E-007</v>
      </c>
      <c r="FI431" s="131" t="n">
        <f aca="false">Movilidad!FX429</f>
        <v>5.94343979869898E-008</v>
      </c>
      <c r="FJ431" s="131" t="n">
        <f aca="false">Movilidad!FY429</f>
        <v>3.22611595485122E-008</v>
      </c>
    </row>
    <row r="432" customFormat="false" ht="15.25" hidden="false" customHeight="false" outlineLevel="0" collapsed="false">
      <c r="FG432" s="57" t="n">
        <f aca="false">Movilidad!FV430</f>
        <v>1978</v>
      </c>
      <c r="FH432" s="57" t="n">
        <f aca="false">Movilidad!FW430</f>
        <v>1.29504269141304E-007</v>
      </c>
      <c r="FI432" s="57" t="n">
        <f aca="false">Movilidad!FX430</f>
        <v>6.32333652032098E-008</v>
      </c>
      <c r="FJ432" s="57" t="n">
        <f aca="false">Movilidad!FY430</f>
        <v>3.22611595485122E-008</v>
      </c>
    </row>
    <row r="433" customFormat="false" ht="15.25" hidden="false" customHeight="false" outlineLevel="0" collapsed="false">
      <c r="FG433" s="12" t="n">
        <f aca="false">Movilidad!FV431</f>
        <v>1978</v>
      </c>
      <c r="FH433" s="12" t="n">
        <f aca="false">Movilidad!FW431</f>
        <v>1.42139632072963E-007</v>
      </c>
      <c r="FI433" s="12" t="n">
        <f aca="false">Movilidad!FX431</f>
        <v>6.94028646647366E-008</v>
      </c>
      <c r="FJ433" s="12" t="n">
        <f aca="false">Movilidad!FY431</f>
        <v>3.22611595485122E-008</v>
      </c>
    </row>
    <row r="434" customFormat="false" ht="15.25" hidden="false" customHeight="false" outlineLevel="0" collapsed="false">
      <c r="FG434" s="131" t="n">
        <f aca="false">Movilidad!FV432</f>
        <v>1978</v>
      </c>
      <c r="FH434" s="132" t="n">
        <f aca="false">Movilidad!FW432</f>
        <v>1.54639307250695E-007</v>
      </c>
      <c r="FI434" s="132" t="n">
        <f aca="false">Movilidad!FX432</f>
        <v>7.55061115358696E-008</v>
      </c>
      <c r="FJ434" s="132" t="n">
        <f aca="false">Movilidad!FY432</f>
        <v>3.22611595485122E-008</v>
      </c>
    </row>
    <row r="435" customFormat="false" ht="15.25" hidden="false" customHeight="false" outlineLevel="0" collapsed="false">
      <c r="FG435" s="57" t="n">
        <f aca="false">Movilidad!FV433</f>
        <v>1978</v>
      </c>
      <c r="FH435" s="133" t="n">
        <f aca="false">Movilidad!FW433</f>
        <v>1.68652422760694E-007</v>
      </c>
      <c r="FI435" s="133" t="n">
        <f aca="false">Movilidad!FX433</f>
        <v>8.2348329607551E-008</v>
      </c>
      <c r="FJ435" s="133" t="n">
        <f aca="false">Movilidad!FY433</f>
        <v>5.37205437856895E-008</v>
      </c>
    </row>
    <row r="436" customFormat="false" ht="15.25" hidden="false" customHeight="false" outlineLevel="0" collapsed="false">
      <c r="FG436" s="12" t="n">
        <f aca="false">Movilidad!FV434</f>
        <v>1979</v>
      </c>
      <c r="FH436" s="12" t="n">
        <f aca="false">Movilidad!FW434</f>
        <v>1.90190989853899E-007</v>
      </c>
      <c r="FI436" s="12" t="n">
        <f aca="false">Movilidad!FX434</f>
        <v>9.28650182695474E-008</v>
      </c>
      <c r="FJ436" s="12" t="n">
        <f aca="false">Movilidad!FY434</f>
        <v>5.58680523381342E-008</v>
      </c>
    </row>
    <row r="437" customFormat="false" ht="15.25" hidden="false" customHeight="false" outlineLevel="0" collapsed="false">
      <c r="FG437" s="131" t="n">
        <f aca="false">Movilidad!FV435</f>
        <v>1979</v>
      </c>
      <c r="FH437" s="131" t="n">
        <f aca="false">Movilidad!FW435</f>
        <v>2.04347248488921E-007</v>
      </c>
      <c r="FI437" s="131" t="n">
        <f aca="false">Movilidad!FX435</f>
        <v>9.97771291838426E-008</v>
      </c>
      <c r="FJ437" s="131" t="n">
        <f aca="false">Movilidad!FY435</f>
        <v>5.810191800027E-008</v>
      </c>
    </row>
    <row r="438" customFormat="false" ht="15.25" hidden="false" customHeight="false" outlineLevel="0" collapsed="false">
      <c r="FG438" s="57" t="n">
        <f aca="false">Movilidad!FV436</f>
        <v>1979</v>
      </c>
      <c r="FH438" s="57" t="n">
        <f aca="false">Movilidad!FW436</f>
        <v>2.20183947768736E-007</v>
      </c>
      <c r="FI438" s="57" t="n">
        <f aca="false">Movilidad!FX436</f>
        <v>1.07509752948402E-007</v>
      </c>
      <c r="FJ438" s="57" t="n">
        <f aca="false">Movilidad!FY436</f>
        <v>6.04285640161127E-008</v>
      </c>
    </row>
    <row r="439" customFormat="false" ht="15.25" hidden="false" customHeight="false" outlineLevel="0" collapsed="false">
      <c r="FG439" s="12" t="n">
        <f aca="false">Movilidad!FV437</f>
        <v>1979</v>
      </c>
      <c r="FH439" s="12" t="n">
        <f aca="false">Movilidad!FW437</f>
        <v>2.35600164118798E-007</v>
      </c>
      <c r="FI439" s="12" t="n">
        <f aca="false">Movilidad!FX437</f>
        <v>1.15037066487785E-007</v>
      </c>
      <c r="FJ439" s="12" t="n">
        <f aca="false">Movilidad!FY437</f>
        <v>6.28479904049053E-008</v>
      </c>
    </row>
    <row r="440" customFormat="false" ht="15.25" hidden="false" customHeight="false" outlineLevel="0" collapsed="false">
      <c r="FG440" s="131" t="n">
        <f aca="false">Movilidad!FV438</f>
        <v>1979</v>
      </c>
      <c r="FH440" s="132" t="n">
        <f aca="false">Movilidad!FW438</f>
        <v>2.51905060703374E-007</v>
      </c>
      <c r="FI440" s="132" t="n">
        <f aca="false">Movilidad!FX438</f>
        <v>1.22998298091726E-007</v>
      </c>
      <c r="FJ440" s="132" t="n">
        <f aca="false">Movilidad!FY438</f>
        <v>7.52020525660329E-008</v>
      </c>
    </row>
    <row r="441" customFormat="false" ht="15.25" hidden="false" customHeight="false" outlineLevel="0" collapsed="false">
      <c r="FG441" s="57" t="n">
        <f aca="false">Movilidad!FV439</f>
        <v>1979</v>
      </c>
      <c r="FH441" s="133" t="n">
        <f aca="false">Movilidad!FW439</f>
        <v>2.76327365336092E-007</v>
      </c>
      <c r="FI441" s="133" t="n">
        <f aca="false">Movilidad!FX439</f>
        <v>1.34923036312206E-007</v>
      </c>
      <c r="FJ441" s="133" t="n">
        <f aca="false">Movilidad!FY439</f>
        <v>8.29028226826473E-008</v>
      </c>
    </row>
    <row r="442" customFormat="false" ht="15.25" hidden="false" customHeight="false" outlineLevel="0" collapsed="false">
      <c r="FG442" s="12" t="n">
        <f aca="false">Movilidad!FV440</f>
        <v>1979</v>
      </c>
      <c r="FH442" s="12" t="n">
        <f aca="false">Movilidad!FW440</f>
        <v>2.96090063034488E-007</v>
      </c>
      <c r="FI442" s="12" t="n">
        <f aca="false">Movilidad!FX440</f>
        <v>1.44572616895529E-007</v>
      </c>
      <c r="FJ442" s="12" t="n">
        <f aca="false">Movilidad!FY440</f>
        <v>9.13886574079996E-008</v>
      </c>
    </row>
    <row r="443" customFormat="false" ht="15.25" hidden="false" customHeight="false" outlineLevel="0" collapsed="false">
      <c r="FG443" s="131" t="n">
        <f aca="false">Movilidad!FV441</f>
        <v>1979</v>
      </c>
      <c r="FH443" s="131" t="n">
        <f aca="false">Movilidad!FW441</f>
        <v>3.29992617551498E-007</v>
      </c>
      <c r="FI443" s="131" t="n">
        <f aca="false">Movilidad!FX441</f>
        <v>1.61126299838264E-007</v>
      </c>
      <c r="FJ443" s="131" t="n">
        <f aca="false">Movilidad!FY441</f>
        <v>9.5042776314121E-008</v>
      </c>
    </row>
    <row r="444" customFormat="false" ht="15.25" hidden="false" customHeight="false" outlineLevel="0" collapsed="false">
      <c r="FG444" s="57" t="n">
        <f aca="false">Movilidad!FV442</f>
        <v>1979</v>
      </c>
      <c r="FH444" s="57" t="n">
        <f aca="false">Movilidad!FW442</f>
        <v>3.52582391969085E-007</v>
      </c>
      <c r="FI444" s="57" t="n">
        <f aca="false">Movilidad!FX442</f>
        <v>1.72156264063203E-007</v>
      </c>
      <c r="FJ444" s="57" t="n">
        <f aca="false">Movilidad!FY442</f>
        <v>9.88610450929821E-008</v>
      </c>
    </row>
    <row r="445" customFormat="false" ht="15.25" hidden="false" customHeight="false" outlineLevel="0" collapsed="false">
      <c r="FG445" s="12" t="n">
        <f aca="false">Movilidad!FV443</f>
        <v>1979</v>
      </c>
      <c r="FH445" s="12" t="n">
        <f aca="false">Movilidad!FW443</f>
        <v>3.67886777752723E-007</v>
      </c>
      <c r="FI445" s="12" t="n">
        <f aca="false">Movilidad!FX443</f>
        <v>1.79628973819293E-007</v>
      </c>
      <c r="FJ445" s="12" t="n">
        <f aca="false">Movilidad!FY443</f>
        <v>1.02807778974049E-007</v>
      </c>
    </row>
    <row r="446" customFormat="false" ht="15.25" hidden="false" customHeight="false" outlineLevel="0" collapsed="false">
      <c r="FG446" s="131" t="n">
        <f aca="false">Movilidad!FV444</f>
        <v>1979</v>
      </c>
      <c r="FH446" s="132" t="n">
        <f aca="false">Movilidad!FW444</f>
        <v>3.86793598849424E-007</v>
      </c>
      <c r="FI446" s="132" t="n">
        <f aca="false">Movilidad!FX444</f>
        <v>1.88860653447823E-007</v>
      </c>
      <c r="FJ446" s="132" t="n">
        <f aca="false">Movilidad!FY444</f>
        <v>1.04235169187331E-007</v>
      </c>
    </row>
    <row r="447" customFormat="false" ht="15.25" hidden="false" customHeight="false" outlineLevel="0" collapsed="false">
      <c r="FG447" s="57" t="n">
        <f aca="false">Movilidad!FV445</f>
        <v>1979</v>
      </c>
      <c r="FH447" s="133" t="n">
        <f aca="false">Movilidad!FW445</f>
        <v>4.04319685219347E-007</v>
      </c>
      <c r="FI447" s="133" t="n">
        <f aca="false">Movilidad!FX445</f>
        <v>1.97418158365311E-007</v>
      </c>
      <c r="FJ447" s="133" t="n">
        <f aca="false">Movilidad!FY445</f>
        <v>1.11193696401145E-007</v>
      </c>
    </row>
    <row r="448" customFormat="false" ht="15.25" hidden="false" customHeight="false" outlineLevel="0" collapsed="false">
      <c r="FG448" s="12" t="n">
        <f aca="false">Movilidad!FV446</f>
        <v>1980</v>
      </c>
      <c r="FH448" s="12" t="n">
        <f aca="false">Movilidad!FW446</f>
        <v>4.33470186200459E-007</v>
      </c>
      <c r="FI448" s="12" t="n">
        <f aca="false">Movilidad!FX446</f>
        <v>2.11651544543368E-007</v>
      </c>
      <c r="FJ448" s="12" t="n">
        <f aca="false">Movilidad!FY446</f>
        <v>1.2863640461708E-007</v>
      </c>
    </row>
    <row r="449" customFormat="false" ht="15.25" hidden="false" customHeight="false" outlineLevel="0" collapsed="false">
      <c r="FG449" s="131" t="n">
        <f aca="false">Movilidad!FV447</f>
        <v>1980</v>
      </c>
      <c r="FH449" s="131" t="n">
        <f aca="false">Movilidad!FW447</f>
        <v>4.56641479563449E-007</v>
      </c>
      <c r="FI449" s="131" t="n">
        <f aca="false">Movilidad!FX447</f>
        <v>2.22965448441424E-007</v>
      </c>
      <c r="FJ449" s="131" t="n">
        <f aca="false">Movilidad!FY447</f>
        <v>1.33782146209156E-007</v>
      </c>
    </row>
    <row r="450" customFormat="false" ht="15.25" hidden="false" customHeight="false" outlineLevel="0" collapsed="false">
      <c r="FG450" s="57" t="n">
        <f aca="false">Movilidad!FV448</f>
        <v>1980</v>
      </c>
      <c r="FH450" s="57" t="n">
        <f aca="false">Movilidad!FW448</f>
        <v>4.83108046950393E-007</v>
      </c>
      <c r="FI450" s="57" t="n">
        <f aca="false">Movilidad!FX448</f>
        <v>2.35888343820478E-007</v>
      </c>
      <c r="FJ450" s="57" t="n">
        <f aca="false">Movilidad!FY448</f>
        <v>1.39134859521201E-007</v>
      </c>
    </row>
    <row r="451" customFormat="false" ht="15.25" hidden="false" customHeight="false" outlineLevel="0" collapsed="false">
      <c r="FG451" s="12" t="n">
        <f aca="false">Movilidad!FV449</f>
        <v>1980</v>
      </c>
      <c r="FH451" s="12" t="n">
        <f aca="false">Movilidad!FW449</f>
        <v>5.12944442072237E-007</v>
      </c>
      <c r="FI451" s="12" t="n">
        <f aca="false">Movilidad!FX449</f>
        <v>2.50456633202724E-007</v>
      </c>
      <c r="FJ451" s="12" t="n">
        <f aca="false">Movilidad!FY449</f>
        <v>1.44701681292247E-007</v>
      </c>
    </row>
    <row r="452" customFormat="false" ht="15.25" hidden="false" customHeight="false" outlineLevel="0" collapsed="false">
      <c r="FG452" s="131" t="n">
        <f aca="false">Movilidad!FV450</f>
        <v>1980</v>
      </c>
      <c r="FH452" s="132" t="n">
        <f aca="false">Movilidad!FW450</f>
        <v>5.42616819029993E-007</v>
      </c>
      <c r="FI452" s="132" t="n">
        <f aca="false">Movilidad!FX450</f>
        <v>2.64944837036143E-007</v>
      </c>
      <c r="FJ452" s="132" t="n">
        <f aca="false">Movilidad!FY450</f>
        <v>1.50496885494924E-007</v>
      </c>
    </row>
    <row r="453" customFormat="false" ht="15.25" hidden="false" customHeight="false" outlineLevel="0" collapsed="false">
      <c r="FG453" s="57" t="n">
        <f aca="false">Movilidad!FV451</f>
        <v>1980</v>
      </c>
      <c r="FH453" s="133" t="n">
        <f aca="false">Movilidad!FW451</f>
        <v>5.7375044872235E-007</v>
      </c>
      <c r="FI453" s="133" t="n">
        <f aca="false">Movilidad!FX451</f>
        <v>2.80146530304573E-007</v>
      </c>
      <c r="FJ453" s="133" t="n">
        <f aca="false">Movilidad!FY451</f>
        <v>1.56506198227247E-007</v>
      </c>
    </row>
    <row r="454" customFormat="false" ht="15.25" hidden="false" customHeight="false" outlineLevel="0" collapsed="false">
      <c r="FG454" s="12" t="n">
        <f aca="false">Movilidad!FV452</f>
        <v>1980</v>
      </c>
      <c r="FH454" s="12" t="n">
        <f aca="false">Movilidad!FW452</f>
        <v>5.99993354976446E-007</v>
      </c>
      <c r="FI454" s="12" t="n">
        <f aca="false">Movilidad!FX452</f>
        <v>2.92960218117044E-007</v>
      </c>
      <c r="FJ454" s="12" t="n">
        <f aca="false">Movilidad!FY452</f>
        <v>2.39508938223747E-007</v>
      </c>
    </row>
    <row r="455" customFormat="false" ht="15.25" hidden="false" customHeight="false" outlineLevel="0" collapsed="false">
      <c r="FG455" s="131" t="n">
        <f aca="false">Movilidad!FV453</f>
        <v>1980</v>
      </c>
      <c r="FH455" s="131" t="n">
        <f aca="false">Movilidad!FW453</f>
        <v>6.20525446971837E-007</v>
      </c>
      <c r="FI455" s="131" t="n">
        <f aca="false">Movilidad!FX453</f>
        <v>3.02985472729413E-007</v>
      </c>
      <c r="FJ455" s="131" t="n">
        <f aca="false">Movilidad!FY453</f>
        <v>2.49086726450337E-007</v>
      </c>
    </row>
    <row r="456" customFormat="false" ht="15.25" hidden="false" customHeight="false" outlineLevel="0" collapsed="false">
      <c r="FG456" s="57" t="n">
        <f aca="false">Movilidad!FV454</f>
        <v>1980</v>
      </c>
      <c r="FH456" s="57" t="n">
        <f aca="false">Movilidad!FW454</f>
        <v>6.48721660452802E-007</v>
      </c>
      <c r="FI456" s="57" t="n">
        <f aca="false">Movilidad!FX454</f>
        <v>3.16752906623381E-007</v>
      </c>
      <c r="FJ456" s="57" t="n">
        <f aca="false">Movilidad!FY454</f>
        <v>2.59049910030303E-007</v>
      </c>
    </row>
    <row r="457" customFormat="false" ht="15.25" hidden="false" customHeight="false" outlineLevel="0" collapsed="false">
      <c r="FG457" s="12" t="n">
        <f aca="false">Movilidad!FV455</f>
        <v>1980</v>
      </c>
      <c r="FH457" s="12" t="n">
        <f aca="false">Movilidad!FW455</f>
        <v>6.98120949327698E-007</v>
      </c>
      <c r="FI457" s="12" t="n">
        <f aca="false">Movilidad!FX455</f>
        <v>3.40873217829469E-007</v>
      </c>
      <c r="FJ457" s="12" t="n">
        <f aca="false">Movilidad!FY455</f>
        <v>2.69462721522583E-007</v>
      </c>
    </row>
    <row r="458" customFormat="false" ht="15.25" hidden="false" customHeight="false" outlineLevel="0" collapsed="false">
      <c r="FG458" s="131" t="n">
        <f aca="false">Movilidad!FV456</f>
        <v>1980</v>
      </c>
      <c r="FH458" s="132" t="n">
        <f aca="false">Movilidad!FW456</f>
        <v>7.30775474723419E-007</v>
      </c>
      <c r="FI458" s="132" t="n">
        <f aca="false">Movilidad!FX456</f>
        <v>3.56817522550668E-007</v>
      </c>
      <c r="FJ458" s="132" t="n">
        <f aca="false">Movilidad!FY456</f>
        <v>2.80189558858315E-007</v>
      </c>
    </row>
    <row r="459" customFormat="false" ht="15.25" hidden="false" customHeight="false" outlineLevel="0" collapsed="false">
      <c r="FG459" s="57" t="n">
        <f aca="false">Movilidad!FV457</f>
        <v>1980</v>
      </c>
      <c r="FH459" s="133" t="n">
        <f aca="false">Movilidad!FW457</f>
        <v>7.58643651876206E-007</v>
      </c>
      <c r="FI459" s="133" t="n">
        <f aca="false">Movilidad!FX457</f>
        <v>3.70424785346979E-007</v>
      </c>
      <c r="FJ459" s="133" t="n">
        <f aca="false">Movilidad!FY457</f>
        <v>2.91408845812262E-007</v>
      </c>
    </row>
    <row r="460" customFormat="false" ht="15.25" hidden="false" customHeight="false" outlineLevel="0" collapsed="false">
      <c r="FG460" s="12" t="n">
        <f aca="false">Movilidad!FV458</f>
        <v>1981</v>
      </c>
      <c r="FH460" s="12" t="n">
        <f aca="false">Movilidad!FW458</f>
        <v>7.95786310671063E-007</v>
      </c>
      <c r="FI460" s="12" t="n">
        <f aca="false">Movilidad!FX458</f>
        <v>3.88560521904287E-007</v>
      </c>
      <c r="FJ460" s="12" t="n">
        <f aca="false">Movilidad!FY458</f>
        <v>2.98681398869577E-007</v>
      </c>
    </row>
    <row r="461" customFormat="false" ht="15.25" hidden="false" customHeight="false" outlineLevel="0" collapsed="false">
      <c r="FG461" s="131" t="n">
        <f aca="false">Movilidad!FV459</f>
        <v>1981</v>
      </c>
      <c r="FH461" s="131" t="n">
        <f aca="false">Movilidad!FW459</f>
        <v>8.29037265754377E-007</v>
      </c>
      <c r="FI461" s="131" t="n">
        <f aca="false">Movilidad!FX459</f>
        <v>4.04796046803042E-007</v>
      </c>
      <c r="FJ461" s="131" t="n">
        <f aca="false">Movilidad!FY459</f>
        <v>3.06146649603514E-007</v>
      </c>
    </row>
    <row r="462" customFormat="false" ht="15.25" hidden="false" customHeight="false" outlineLevel="0" collapsed="false">
      <c r="FG462" s="57" t="n">
        <f aca="false">Movilidad!FV460</f>
        <v>1981</v>
      </c>
      <c r="FH462" s="57" t="n">
        <f aca="false">Movilidad!FW460</f>
        <v>8.78690037246499E-007</v>
      </c>
      <c r="FI462" s="57" t="n">
        <f aca="false">Movilidad!FX460</f>
        <v>4.2904012658459E-007</v>
      </c>
      <c r="FJ462" s="57" t="n">
        <f aca="false">Movilidad!FY460</f>
        <v>3.13804598014235E-007</v>
      </c>
    </row>
    <row r="463" customFormat="false" ht="15.25" hidden="false" customHeight="false" outlineLevel="0" collapsed="false">
      <c r="FG463" s="12" t="n">
        <f aca="false">Movilidad!FV461</f>
        <v>1981</v>
      </c>
      <c r="FH463" s="12" t="n">
        <f aca="false">Movilidad!FW461</f>
        <v>9.48024988429198E-007</v>
      </c>
      <c r="FI463" s="12" t="n">
        <f aca="false">Movilidad!FX461</f>
        <v>4.62894472225494E-007</v>
      </c>
      <c r="FJ463" s="12" t="n">
        <f aca="false">Movilidad!FY461</f>
        <v>3.21648107150634E-007</v>
      </c>
    </row>
    <row r="464" customFormat="false" ht="15.25" hidden="false" customHeight="false" outlineLevel="0" collapsed="false">
      <c r="FG464" s="131" t="n">
        <f aca="false">Movilidad!FV462</f>
        <v>1981</v>
      </c>
      <c r="FH464" s="132" t="n">
        <f aca="false">Movilidad!FW462</f>
        <v>1.01944744351847E-006</v>
      </c>
      <c r="FI464" s="132" t="n">
        <f aca="false">Movilidad!FX462</f>
        <v>4.97768088487843E-007</v>
      </c>
      <c r="FJ464" s="132" t="n">
        <f aca="false">Movilidad!FY462</f>
        <v>3.29691450914708E-007</v>
      </c>
    </row>
    <row r="465" customFormat="false" ht="15.25" hidden="false" customHeight="false" outlineLevel="0" collapsed="false">
      <c r="FG465" s="57" t="n">
        <f aca="false">Movilidad!FV463</f>
        <v>1981</v>
      </c>
      <c r="FH465" s="133" t="n">
        <f aca="false">Movilidad!FW463</f>
        <v>1.11502530095526E-006</v>
      </c>
      <c r="FI465" s="133" t="n">
        <f aca="false">Movilidad!FX463</f>
        <v>5.44436121941215E-007</v>
      </c>
      <c r="FJ465" s="133" t="n">
        <f aca="false">Movilidad!FY463</f>
        <v>4.45074537546126E-007</v>
      </c>
    </row>
    <row r="466" customFormat="false" ht="15.25" hidden="false" customHeight="false" outlineLevel="0" collapsed="false">
      <c r="FG466" s="12" t="n">
        <f aca="false">Movilidad!FV464</f>
        <v>1981</v>
      </c>
      <c r="FH466" s="12" t="n">
        <f aca="false">Movilidad!FW464</f>
        <v>1.22924158612933E-006</v>
      </c>
      <c r="FI466" s="12" t="n">
        <f aca="false">Movilidad!FX464</f>
        <v>6.00204785943215E-007</v>
      </c>
      <c r="FJ466" s="12" t="n">
        <f aca="false">Movilidad!FY464</f>
        <v>4.89580563910505E-007</v>
      </c>
    </row>
    <row r="467" customFormat="false" ht="15.25" hidden="false" customHeight="false" outlineLevel="0" collapsed="false">
      <c r="FG467" s="131" t="n">
        <f aca="false">Movilidad!FV465</f>
        <v>1981</v>
      </c>
      <c r="FH467" s="131" t="n">
        <f aca="false">Movilidad!FW465</f>
        <v>1.3266087326289E-006</v>
      </c>
      <c r="FI467" s="131" t="n">
        <f aca="false">Movilidad!FX465</f>
        <v>6.47746479929256E-007</v>
      </c>
      <c r="FJ467" s="131" t="n">
        <f aca="false">Movilidad!FY465</f>
        <v>5.14060305801051E-007</v>
      </c>
    </row>
    <row r="468" customFormat="false" ht="15.25" hidden="false" customHeight="false" outlineLevel="0" collapsed="false">
      <c r="FG468" s="57" t="n">
        <f aca="false">Movilidad!FV466</f>
        <v>1981</v>
      </c>
      <c r="FH468" s="57" t="n">
        <f aca="false">Movilidad!FW466</f>
        <v>1.4214410529562E-006</v>
      </c>
      <c r="FI468" s="57" t="n">
        <f aca="false">Movilidad!FX466</f>
        <v>6.94050488160683E-007</v>
      </c>
      <c r="FJ468" s="57" t="n">
        <f aca="false">Movilidad!FY466</f>
        <v>5.39760466310655E-007</v>
      </c>
    </row>
    <row r="469" customFormat="false" ht="15.25" hidden="false" customHeight="false" outlineLevel="0" collapsed="false">
      <c r="FG469" s="12" t="n">
        <f aca="false">Movilidad!FV467</f>
        <v>1981</v>
      </c>
      <c r="FH469" s="12" t="n">
        <f aca="false">Movilidad!FW467</f>
        <v>1.50419567210974E-006</v>
      </c>
      <c r="FI469" s="12" t="n">
        <f aca="false">Movilidad!FX467</f>
        <v>7.34457287796599E-007</v>
      </c>
      <c r="FJ469" s="12" t="n">
        <f aca="false">Movilidad!FY467</f>
        <v>6.74741620356748E-007</v>
      </c>
    </row>
    <row r="470" customFormat="false" ht="15.25" hidden="false" customHeight="false" outlineLevel="0" collapsed="false">
      <c r="FG470" s="131" t="n">
        <f aca="false">Movilidad!FV468</f>
        <v>1981</v>
      </c>
      <c r="FH470" s="132" t="n">
        <f aca="false">Movilidad!FW468</f>
        <v>1.61259676782978E-006</v>
      </c>
      <c r="FI470" s="132" t="n">
        <f aca="false">Movilidad!FX468</f>
        <v>7.87386555067427E-007</v>
      </c>
      <c r="FJ470" s="132" t="n">
        <f aca="false">Movilidad!FY468</f>
        <v>7.0847798767929E-007</v>
      </c>
    </row>
    <row r="471" customFormat="false" ht="15.25" hidden="false" customHeight="false" outlineLevel="0" collapsed="false">
      <c r="FG471" s="57" t="n">
        <f aca="false">Movilidad!FV469</f>
        <v>1981</v>
      </c>
      <c r="FH471" s="133" t="n">
        <f aca="false">Movilidad!FW469</f>
        <v>1.75454703347693E-006</v>
      </c>
      <c r="FI471" s="133" t="n">
        <f aca="false">Movilidad!FX469</f>
        <v>8.56696957325789E-007</v>
      </c>
      <c r="FJ471" s="133" t="n">
        <f aca="false">Movilidad!FY469</f>
        <v>7.43891538484234E-007</v>
      </c>
    </row>
    <row r="472" customFormat="false" ht="15.25" hidden="false" customHeight="false" outlineLevel="0" collapsed="false">
      <c r="FG472" s="12" t="n">
        <f aca="false">Movilidad!FV470</f>
        <v>1982</v>
      </c>
      <c r="FH472" s="12" t="n">
        <f aca="false">Movilidad!FW470</f>
        <v>1.96374474640021E-006</v>
      </c>
      <c r="FI472" s="12" t="n">
        <f aca="false">Movilidad!FX470</f>
        <v>9.58842434603611E-007</v>
      </c>
      <c r="FJ472" s="12" t="n">
        <f aca="false">Movilidad!FY470</f>
        <v>7.43891538484234E-007</v>
      </c>
    </row>
    <row r="473" customFormat="false" ht="15.25" hidden="false" customHeight="false" outlineLevel="0" collapsed="false">
      <c r="FG473" s="131" t="n">
        <f aca="false">Movilidad!FV471</f>
        <v>1982</v>
      </c>
      <c r="FH473" s="131" t="n">
        <f aca="false">Movilidad!FW471</f>
        <v>2.0675235120414E-006</v>
      </c>
      <c r="FI473" s="131" t="n">
        <f aca="false">Movilidad!FX471</f>
        <v>1.00951474549838E-006</v>
      </c>
      <c r="FJ473" s="131" t="n">
        <f aca="false">Movilidad!FY471</f>
        <v>7.43891538484234E-007</v>
      </c>
    </row>
    <row r="474" customFormat="false" ht="15.25" hidden="false" customHeight="false" outlineLevel="0" collapsed="false">
      <c r="FG474" s="57" t="n">
        <f aca="false">Movilidad!FV472</f>
        <v>1982</v>
      </c>
      <c r="FH474" s="57" t="n">
        <f aca="false">Movilidad!FW472</f>
        <v>2.16503976596287E-006</v>
      </c>
      <c r="FI474" s="57" t="n">
        <f aca="false">Movilidad!FX472</f>
        <v>1.05712924452881E-006</v>
      </c>
      <c r="FJ474" s="57" t="n">
        <f aca="false">Movilidad!FY472</f>
        <v>7.43891538484234E-007</v>
      </c>
    </row>
    <row r="475" customFormat="false" ht="15.25" hidden="false" customHeight="false" outlineLevel="0" collapsed="false">
      <c r="FG475" s="12" t="n">
        <f aca="false">Movilidad!FV473</f>
        <v>1982</v>
      </c>
      <c r="FH475" s="12" t="n">
        <f aca="false">Movilidad!FW473</f>
        <v>2.25569707847702E-006</v>
      </c>
      <c r="FI475" s="12" t="n">
        <f aca="false">Movilidad!FX473</f>
        <v>1.10139471151734E-006</v>
      </c>
      <c r="FJ475" s="12" t="n">
        <f aca="false">Movilidad!FY473</f>
        <v>7.43891538484234E-007</v>
      </c>
    </row>
    <row r="476" customFormat="false" ht="15.25" hidden="false" customHeight="false" outlineLevel="0" collapsed="false">
      <c r="FG476" s="131" t="n">
        <f aca="false">Movilidad!FV474</f>
        <v>1982</v>
      </c>
      <c r="FH476" s="132" t="n">
        <f aca="false">Movilidad!FW474</f>
        <v>2.32473381481592E-006</v>
      </c>
      <c r="FI476" s="132" t="n">
        <f aca="false">Movilidad!FX474</f>
        <v>1.13510344706947E-006</v>
      </c>
      <c r="FJ476" s="132" t="n">
        <f aca="false">Movilidad!FY474</f>
        <v>7.43891538484234E-007</v>
      </c>
    </row>
    <row r="477" customFormat="false" ht="15.25" hidden="false" customHeight="false" outlineLevel="0" collapsed="false">
      <c r="FG477" s="57" t="n">
        <f aca="false">Movilidad!FV475</f>
        <v>1982</v>
      </c>
      <c r="FH477" s="133" t="n">
        <f aca="false">Movilidad!FW475</f>
        <v>2.50828505117268E-006</v>
      </c>
      <c r="FI477" s="133" t="n">
        <f aca="false">Movilidad!FX475</f>
        <v>1.22472645671237E-006</v>
      </c>
      <c r="FJ477" s="133" t="n">
        <f aca="false">Movilidad!FY475</f>
        <v>7.43891538484234E-007</v>
      </c>
    </row>
    <row r="478" customFormat="false" ht="15.25" hidden="false" customHeight="false" outlineLevel="0" collapsed="false">
      <c r="FG478" s="12" t="n">
        <f aca="false">Movilidad!FV476</f>
        <v>1982</v>
      </c>
      <c r="FH478" s="12" t="n">
        <f aca="false">Movilidad!FW476</f>
        <v>2.91609385006445E-006</v>
      </c>
      <c r="FI478" s="12" t="n">
        <f aca="false">Movilidad!FX476</f>
        <v>1.42384825311638E-006</v>
      </c>
      <c r="FJ478" s="12" t="n">
        <f aca="false">Movilidad!FY476</f>
        <v>1.01615908174515E-006</v>
      </c>
    </row>
    <row r="479" customFormat="false" ht="15.25" hidden="false" customHeight="false" outlineLevel="0" collapsed="false">
      <c r="FG479" s="131" t="n">
        <f aca="false">Movilidad!FV477</f>
        <v>1982</v>
      </c>
      <c r="FH479" s="131" t="n">
        <f aca="false">Movilidad!FW477</f>
        <v>3.34447947317818E-006</v>
      </c>
      <c r="FI479" s="131" t="n">
        <f aca="false">Movilidad!FX477</f>
        <v>1.63301714564609E-006</v>
      </c>
      <c r="FJ479" s="131" t="n">
        <f aca="false">Movilidad!FY477</f>
        <v>1.01615908174515E-006</v>
      </c>
    </row>
    <row r="480" customFormat="false" ht="15.25" hidden="false" customHeight="false" outlineLevel="0" collapsed="false">
      <c r="FG480" s="57" t="n">
        <f aca="false">Movilidad!FV478</f>
        <v>1982</v>
      </c>
      <c r="FH480" s="57" t="n">
        <f aca="false">Movilidad!FW478</f>
        <v>3.91526268420475E-006</v>
      </c>
      <c r="FI480" s="57" t="n">
        <f aca="false">Movilidad!FX478</f>
        <v>1.91171485556731E-006</v>
      </c>
      <c r="FJ480" s="57" t="n">
        <f aca="false">Movilidad!FY478</f>
        <v>2.00332786857555E-006</v>
      </c>
    </row>
    <row r="481" customFormat="false" ht="15.25" hidden="false" customHeight="false" outlineLevel="0" collapsed="false">
      <c r="FG481" s="12" t="n">
        <f aca="false">Movilidad!FV479</f>
        <v>1982</v>
      </c>
      <c r="FH481" s="12" t="n">
        <f aca="false">Movilidad!FW479</f>
        <v>4.41208861396978E-006</v>
      </c>
      <c r="FI481" s="12" t="n">
        <f aca="false">Movilidad!FX479</f>
        <v>2.15430126347158E-006</v>
      </c>
      <c r="FJ481" s="12" t="n">
        <f aca="false">Movilidad!FY479</f>
        <v>2.34590151602674E-006</v>
      </c>
    </row>
    <row r="482" customFormat="false" ht="15.25" hidden="false" customHeight="false" outlineLevel="0" collapsed="false">
      <c r="FG482" s="131" t="n">
        <f aca="false">Movilidad!FV480</f>
        <v>1982</v>
      </c>
      <c r="FH482" s="132" t="n">
        <f aca="false">Movilidad!FW480</f>
        <v>4.91264222928228E-006</v>
      </c>
      <c r="FI482" s="132" t="n">
        <f aca="false">Movilidad!FX480</f>
        <v>2.39870779748558E-006</v>
      </c>
      <c r="FJ482" s="132" t="n">
        <f aca="false">Movilidad!FY480</f>
        <v>2.71137050224754E-006</v>
      </c>
    </row>
    <row r="483" customFormat="false" ht="15.25" hidden="false" customHeight="false" outlineLevel="0" collapsed="false">
      <c r="FG483" s="57" t="n">
        <f aca="false">Movilidad!FV481</f>
        <v>1982</v>
      </c>
      <c r="FH483" s="133" t="n">
        <f aca="false">Movilidad!FW481</f>
        <v>5.43436909850433E-006</v>
      </c>
      <c r="FI483" s="133" t="n">
        <f aca="false">Movilidad!FX481</f>
        <v>2.65345264780282E-006</v>
      </c>
      <c r="FJ483" s="133" t="n">
        <f aca="false">Movilidad!FY481</f>
        <v>3.09501730262891E-006</v>
      </c>
    </row>
    <row r="484" customFormat="false" ht="15.25" hidden="false" customHeight="false" outlineLevel="0" collapsed="false">
      <c r="FG484" s="12" t="n">
        <f aca="false">Movilidad!FV482</f>
        <v>1983</v>
      </c>
      <c r="FH484" s="12" t="n">
        <f aca="false">Movilidad!FW482</f>
        <v>6.30277072363984E-006</v>
      </c>
      <c r="FI484" s="12" t="n">
        <f aca="false">Movilidad!FX482</f>
        <v>3.07746922632457E-006</v>
      </c>
      <c r="FJ484" s="12" t="n">
        <f aca="false">Movilidad!FY482</f>
        <v>3.44143776665986E-006</v>
      </c>
    </row>
    <row r="485" customFormat="false" ht="15.25" hidden="false" customHeight="false" outlineLevel="0" collapsed="false">
      <c r="FG485" s="131" t="n">
        <f aca="false">Movilidad!FV483</f>
        <v>1983</v>
      </c>
      <c r="FH485" s="131" t="n">
        <f aca="false">Movilidad!FW483</f>
        <v>7.12435261829933E-006</v>
      </c>
      <c r="FI485" s="131" t="n">
        <f aca="false">Movilidad!FX483</f>
        <v>3.47862502090817E-006</v>
      </c>
      <c r="FJ485" s="131" t="n">
        <f aca="false">Movilidad!FY483</f>
        <v>3.82683312004937E-006</v>
      </c>
    </row>
    <row r="486" customFormat="false" ht="15.25" hidden="false" customHeight="false" outlineLevel="0" collapsed="false">
      <c r="FG486" s="57" t="n">
        <f aca="false">Movilidad!FV484</f>
        <v>1983</v>
      </c>
      <c r="FH486" s="57" t="n">
        <f aca="false">Movilidad!FW484</f>
        <v>7.92655054811198E-006</v>
      </c>
      <c r="FI486" s="57" t="n">
        <f aca="false">Movilidad!FX484</f>
        <v>3.87031615972116E-006</v>
      </c>
      <c r="FJ486" s="57" t="n">
        <f aca="false">Movilidad!FY484</f>
        <v>4.25505017934931E-006</v>
      </c>
    </row>
    <row r="487" customFormat="false" ht="15.25" hidden="false" customHeight="false" outlineLevel="0" collapsed="false">
      <c r="FG487" s="12" t="n">
        <f aca="false">Movilidad!FV485</f>
        <v>1983</v>
      </c>
      <c r="FH487" s="12" t="n">
        <f aca="false">Movilidad!FW485</f>
        <v>8.74067707167653E-006</v>
      </c>
      <c r="FI487" s="12" t="n">
        <f aca="false">Movilidad!FX485</f>
        <v>4.2678317020853E-006</v>
      </c>
      <c r="FJ487" s="12" t="n">
        <f aca="false">Movilidad!FY485</f>
        <v>5.6560336584034E-006</v>
      </c>
    </row>
    <row r="488" customFormat="false" ht="15.25" hidden="false" customHeight="false" outlineLevel="0" collapsed="false">
      <c r="FG488" s="131" t="n">
        <f aca="false">Movilidad!FV486</f>
        <v>1983</v>
      </c>
      <c r="FH488" s="132" t="n">
        <f aca="false">Movilidad!FW486</f>
        <v>9.53243748195636E-006</v>
      </c>
      <c r="FI488" s="132" t="n">
        <f aca="false">Movilidad!FX486</f>
        <v>4.6544264877911E-006</v>
      </c>
      <c r="FJ488" s="132" t="n">
        <f aca="false">Movilidad!FY486</f>
        <v>6.51746361410082E-006</v>
      </c>
    </row>
    <row r="489" customFormat="false" ht="15.25" hidden="false" customHeight="false" outlineLevel="0" collapsed="false">
      <c r="FG489" s="57" t="n">
        <f aca="false">Movilidad!FV487</f>
        <v>1983</v>
      </c>
      <c r="FH489" s="133" t="n">
        <f aca="false">Movilidad!FW487</f>
        <v>1.10414045915668E-005</v>
      </c>
      <c r="FI489" s="133" t="n">
        <f aca="false">Movilidad!FX487</f>
        <v>5.39121353700812E-006</v>
      </c>
      <c r="FJ489" s="133" t="n">
        <f aca="false">Movilidad!FY487</f>
        <v>7.56017218214127E-006</v>
      </c>
    </row>
    <row r="490" customFormat="false" ht="15.25" hidden="false" customHeight="false" outlineLevel="0" collapsed="false">
      <c r="FG490" s="12" t="n">
        <f aca="false">Movilidad!FV488</f>
        <v>1983</v>
      </c>
      <c r="FH490" s="12" t="n">
        <f aca="false">Movilidad!FW488</f>
        <v>1.24161750214689E-005</v>
      </c>
      <c r="FI490" s="12" t="n">
        <f aca="false">Movilidad!FX488</f>
        <v>6.06247604627507E-006</v>
      </c>
      <c r="FJ490" s="12" t="n">
        <f aca="false">Movilidad!FY488</f>
        <v>8.47013343318953E-006</v>
      </c>
    </row>
    <row r="491" customFormat="false" ht="15.25" hidden="false" customHeight="false" outlineLevel="0" collapsed="false">
      <c r="FG491" s="131" t="n">
        <f aca="false">Movilidad!FV489</f>
        <v>1983</v>
      </c>
      <c r="FH491" s="131" t="n">
        <f aca="false">Movilidad!FW489</f>
        <v>1.4557357599928E-005</v>
      </c>
      <c r="FI491" s="131" t="n">
        <f aca="false">Movilidad!FX489</f>
        <v>7.10795648370161E-006</v>
      </c>
      <c r="FJ491" s="131" t="n">
        <f aca="false">Movilidad!FY489</f>
        <v>9.48714894900694E-006</v>
      </c>
    </row>
    <row r="492" customFormat="false" ht="15.25" hidden="false" customHeight="false" outlineLevel="0" collapsed="false">
      <c r="FG492" s="57" t="n">
        <f aca="false">Movilidad!FV490</f>
        <v>1983</v>
      </c>
      <c r="FH492" s="57" t="n">
        <f aca="false">Movilidad!FW490</f>
        <v>1.76677384207259E-005</v>
      </c>
      <c r="FI492" s="57" t="n">
        <f aca="false">Movilidad!FX490</f>
        <v>8.62666970965691E-006</v>
      </c>
      <c r="FJ492" s="57" t="n">
        <f aca="false">Movilidad!FY490</f>
        <v>1.06240652415052E-005</v>
      </c>
    </row>
    <row r="493" customFormat="false" ht="15.25" hidden="false" customHeight="false" outlineLevel="0" collapsed="false">
      <c r="FG493" s="12" t="n">
        <f aca="false">Movilidad!FV491</f>
        <v>1983</v>
      </c>
      <c r="FH493" s="12" t="n">
        <f aca="false">Movilidad!FW491</f>
        <v>2.06662886751001E-005</v>
      </c>
      <c r="FI493" s="12" t="n">
        <f aca="false">Movilidad!FX491</f>
        <v>1.00907791523204E-005</v>
      </c>
      <c r="FJ493" s="12" t="n">
        <f aca="false">Movilidad!FY491</f>
        <v>1.25381954966408E-005</v>
      </c>
    </row>
    <row r="494" customFormat="false" ht="15.25" hidden="false" customHeight="false" outlineLevel="0" collapsed="false">
      <c r="FG494" s="131" t="n">
        <f aca="false">Movilidad!FV492</f>
        <v>1983</v>
      </c>
      <c r="FH494" s="132" t="n">
        <f aca="false">Movilidad!FW492</f>
        <v>2.4641492542908E-005</v>
      </c>
      <c r="FI494" s="132" t="n">
        <f aca="false">Movilidad!FX492</f>
        <v>1.20317616357322E-005</v>
      </c>
      <c r="FJ494" s="132" t="n">
        <f aca="false">Movilidad!FY492</f>
        <v>1.76760865131641E-005</v>
      </c>
    </row>
    <row r="495" customFormat="false" ht="15.25" hidden="false" customHeight="false" outlineLevel="0" collapsed="false">
      <c r="FG495" s="57" t="n">
        <f aca="false">Movilidad!FV493</f>
        <v>1983</v>
      </c>
      <c r="FH495" s="133" t="n">
        <f aca="false">Movilidad!FW493</f>
        <v>2.90028846334323E-005</v>
      </c>
      <c r="FI495" s="133" t="n">
        <f aca="false">Movilidad!FX493</f>
        <v>1.41613091841114E-005</v>
      </c>
      <c r="FJ495" s="133" t="n">
        <f aca="false">Movilidad!FY493</f>
        <v>1.76760865131641E-005</v>
      </c>
    </row>
    <row r="496" customFormat="false" ht="15.25" hidden="false" customHeight="false" outlineLevel="0" collapsed="false">
      <c r="FG496" s="12" t="n">
        <f aca="false">Movilidad!FV494</f>
        <v>1984</v>
      </c>
      <c r="FH496" s="12" t="n">
        <f aca="false">Movilidad!FW494</f>
        <v>3.26396146535311E-005</v>
      </c>
      <c r="FI496" s="12" t="n">
        <f aca="false">Movilidad!FX494</f>
        <v>1.593702421676E-005</v>
      </c>
      <c r="FJ496" s="12" t="n">
        <f aca="false">Movilidad!FY494</f>
        <v>1.98036116030651E-005</v>
      </c>
    </row>
    <row r="497" customFormat="false" ht="15.25" hidden="false" customHeight="false" outlineLevel="0" collapsed="false">
      <c r="FG497" s="131" t="n">
        <f aca="false">Movilidad!FV495</f>
        <v>1984</v>
      </c>
      <c r="FH497" s="131" t="n">
        <f aca="false">Movilidad!FW495</f>
        <v>3.81715000059569E-005</v>
      </c>
      <c r="FI497" s="131" t="n">
        <f aca="false">Movilidad!FX495</f>
        <v>1.86380913635933E-005</v>
      </c>
      <c r="FJ497" s="131" t="n">
        <f aca="false">Movilidad!FY495</f>
        <v>2.33763692678327E-005</v>
      </c>
    </row>
    <row r="498" customFormat="false" ht="15.25" hidden="false" customHeight="false" outlineLevel="0" collapsed="false">
      <c r="FG498" s="57" t="n">
        <f aca="false">Movilidad!FV496</f>
        <v>1984</v>
      </c>
      <c r="FH498" s="57" t="n">
        <f aca="false">Movilidad!FW496</f>
        <v>4.59101752024771E-005</v>
      </c>
      <c r="FI498" s="57" t="n">
        <f aca="false">Movilidad!FX496</f>
        <v>2.24166731673843E-005</v>
      </c>
      <c r="FJ498" s="57" t="n">
        <f aca="false">Movilidad!FY496</f>
        <v>2.81131636386978E-005</v>
      </c>
    </row>
    <row r="499" customFormat="false" ht="15.25" hidden="false" customHeight="false" outlineLevel="0" collapsed="false">
      <c r="FG499" s="12" t="n">
        <f aca="false">Movilidad!FV497</f>
        <v>1984</v>
      </c>
      <c r="FH499" s="12" t="n">
        <f aca="false">Movilidad!FW497</f>
        <v>5.44092982506783E-005</v>
      </c>
      <c r="FI499" s="12" t="n">
        <f aca="false">Movilidad!FX497</f>
        <v>2.65665606975593E-005</v>
      </c>
      <c r="FJ499" s="12" t="n">
        <f aca="false">Movilidad!FY497</f>
        <v>4.288522065221E-005</v>
      </c>
    </row>
    <row r="500" customFormat="false" ht="15.25" hidden="false" customHeight="false" outlineLevel="0" collapsed="false">
      <c r="FG500" s="131" t="n">
        <f aca="false">Movilidad!FV498</f>
        <v>1984</v>
      </c>
      <c r="FH500" s="131" t="n">
        <f aca="false">Movilidad!FW498</f>
        <v>6.36986906349408E-005</v>
      </c>
      <c r="FI500" s="131" t="n">
        <f aca="false">Movilidad!FX498</f>
        <v>3.11023149629964E-005</v>
      </c>
      <c r="FJ500" s="131" t="n">
        <f aca="false">Movilidad!FY498</f>
        <v>3.94466418082409E-005</v>
      </c>
    </row>
    <row r="501" customFormat="false" ht="15.25" hidden="false" customHeight="false" outlineLevel="0" collapsed="false">
      <c r="FG501" s="57" t="n">
        <f aca="false">Movilidad!FV499</f>
        <v>1984</v>
      </c>
      <c r="FH501" s="57" t="n">
        <f aca="false">Movilidad!FW499</f>
        <v>7.5105408410158E-005</v>
      </c>
      <c r="FI501" s="57" t="n">
        <f aca="false">Movilidad!FX499</f>
        <v>3.66719008587575E-005</v>
      </c>
      <c r="FJ501" s="57" t="n">
        <f aca="false">Movilidad!FY499</f>
        <v>4.730157006726E-005</v>
      </c>
    </row>
    <row r="502" customFormat="false" ht="15.25" hidden="false" customHeight="false" outlineLevel="0" collapsed="false">
      <c r="FG502" s="12" t="n">
        <f aca="false">Movilidad!FV500</f>
        <v>1984</v>
      </c>
      <c r="FH502" s="12" t="n">
        <f aca="false">Movilidad!FW500</f>
        <v>8.88382019669888E-005</v>
      </c>
      <c r="FI502" s="12" t="n">
        <f aca="false">Movilidad!FX500</f>
        <v>4.33772454469878E-005</v>
      </c>
      <c r="FJ502" s="12" t="n">
        <f aca="false">Movilidad!FY500</f>
        <v>6.91392127029558E-005</v>
      </c>
    </row>
    <row r="503" customFormat="false" ht="15.25" hidden="false" customHeight="false" outlineLevel="0" collapsed="false">
      <c r="FG503" s="137" t="n">
        <f aca="false">Movilidad!FV501</f>
        <v>1984</v>
      </c>
      <c r="FH503" s="138" t="n">
        <f aca="false">Movilidad!FW501</f>
        <v>0.000109131722087343</v>
      </c>
      <c r="FI503" s="138" t="n">
        <f aca="false">Movilidad!FX501</f>
        <v>5.32860119883356E-005</v>
      </c>
      <c r="FJ503" s="138" t="n">
        <f aca="false">Movilidad!FY501</f>
        <v>8.44465451844788E-005</v>
      </c>
    </row>
    <row r="504" customFormat="false" ht="15.25" hidden="false" customHeight="false" outlineLevel="0" collapsed="false">
      <c r="FG504" s="57" t="n">
        <f aca="false">Movilidad!FV502</f>
        <v>1984</v>
      </c>
      <c r="FH504" s="133" t="n">
        <f aca="false">Movilidad!FW502</f>
        <v>0.000139191778342035</v>
      </c>
      <c r="FI504" s="133" t="n">
        <f aca="false">Movilidad!FX502</f>
        <v>6.79635089371658E-005</v>
      </c>
      <c r="FJ504" s="133" t="n">
        <f aca="false">Movilidad!FY502</f>
        <v>9.85769944473807E-005</v>
      </c>
    </row>
    <row r="505" customFormat="false" ht="15.25" hidden="false" customHeight="false" outlineLevel="0" collapsed="false">
      <c r="FG505" s="12" t="n">
        <f aca="false">Movilidad!FV503</f>
        <v>1984</v>
      </c>
      <c r="FH505" s="139" t="n">
        <f aca="false">Movilidad!FW503</f>
        <v>0.000166090757252482</v>
      </c>
      <c r="FI505" s="139" t="n">
        <f aca="false">Movilidad!FX503</f>
        <v>8.10975389449475E-005</v>
      </c>
      <c r="FJ505" s="139" t="n">
        <f aca="false">Movilidad!FY503</f>
        <v>0.000112386280906753</v>
      </c>
    </row>
    <row r="506" customFormat="false" ht="15.25" hidden="false" customHeight="false" outlineLevel="0" collapsed="false">
      <c r="FG506" s="137" t="n">
        <f aca="false">Movilidad!FV504</f>
        <v>1984</v>
      </c>
      <c r="FH506" s="138" t="n">
        <f aca="false">Movilidad!FW504</f>
        <v>0.000190961875225113</v>
      </c>
      <c r="FI506" s="138" t="n">
        <f aca="false">Movilidad!FX504</f>
        <v>9.32414203490387E-005</v>
      </c>
      <c r="FJ506" s="138" t="n">
        <f aca="false">Movilidad!FY504</f>
        <v>0.000126181293483594</v>
      </c>
    </row>
    <row r="507" customFormat="false" ht="15.25" hidden="false" customHeight="false" outlineLevel="0" collapsed="false">
      <c r="FG507" s="57" t="n">
        <f aca="false">Movilidad!FV505</f>
        <v>1984</v>
      </c>
      <c r="FH507" s="133" t="n">
        <f aca="false">Movilidad!FW505</f>
        <v>0.000228536945543477</v>
      </c>
      <c r="FI507" s="133" t="n">
        <f aca="false">Movilidad!FX505</f>
        <v>0.000111588291535076</v>
      </c>
      <c r="FJ507" s="133" t="n">
        <f aca="false">Movilidad!FY505</f>
        <v>0.000139990579940833</v>
      </c>
    </row>
    <row r="508" customFormat="false" ht="15.25" hidden="false" customHeight="false" outlineLevel="0" collapsed="false">
      <c r="FG508" s="12" t="n">
        <f aca="false">Movilidad!FV506</f>
        <v>1985</v>
      </c>
      <c r="FH508" s="12" t="n">
        <f aca="false">Movilidad!FW506</f>
        <v>0.00028598803520088</v>
      </c>
      <c r="FI508" s="12" t="n">
        <f aca="false">Movilidad!FX506</f>
        <v>0.000139640075138172</v>
      </c>
      <c r="FJ508" s="12" t="n">
        <f aca="false">Movilidad!FY506</f>
        <v>0.000169160726032509</v>
      </c>
    </row>
    <row r="509" customFormat="false" ht="15.25" hidden="false" customHeight="false" outlineLevel="0" collapsed="false">
      <c r="FG509" s="137" t="n">
        <f aca="false">Movilidad!FV507</f>
        <v>1985</v>
      </c>
      <c r="FH509" s="138" t="n">
        <f aca="false">Movilidad!FW507</f>
        <v>0.000345183681694493</v>
      </c>
      <c r="FI509" s="138" t="n">
        <f aca="false">Movilidad!FX507</f>
        <v>0.000168543677760619</v>
      </c>
      <c r="FJ509" s="138" t="n">
        <f aca="false">Movilidad!FY507</f>
        <v>0.000192831137666269</v>
      </c>
    </row>
    <row r="510" customFormat="false" ht="15.25" hidden="false" customHeight="false" outlineLevel="0" collapsed="false">
      <c r="FG510" s="57" t="n">
        <f aca="false">Movilidad!FV508</f>
        <v>1985</v>
      </c>
      <c r="FH510" s="133" t="n">
        <f aca="false">Movilidad!FW508</f>
        <v>0.000436586531318132</v>
      </c>
      <c r="FI510" s="133" t="n">
        <f aca="false">Movilidad!FX508</f>
        <v>0.000213173169971098</v>
      </c>
      <c r="FJ510" s="133" t="n">
        <f aca="false">Movilidad!FY508</f>
        <v>0.000242434374451382</v>
      </c>
    </row>
    <row r="511" customFormat="false" ht="15.25" hidden="false" customHeight="false" outlineLevel="0" collapsed="false">
      <c r="FG511" s="12" t="n">
        <f aca="false">Movilidad!FV509</f>
        <v>1985</v>
      </c>
      <c r="FH511" s="139" t="n">
        <f aca="false">Movilidad!FW509</f>
        <v>0.000565266236416336</v>
      </c>
      <c r="FI511" s="139" t="n">
        <f aca="false">Movilidad!FX509</f>
        <v>0.000276003923278835</v>
      </c>
      <c r="FJ511" s="139" t="n">
        <f aca="false">Movilidad!FY509</f>
        <v>0.000300253669182924</v>
      </c>
    </row>
    <row r="512" customFormat="false" ht="15.25" hidden="false" customHeight="false" outlineLevel="0" collapsed="false">
      <c r="FG512" s="137" t="n">
        <f aca="false">Movilidad!FV510</f>
        <v>1985</v>
      </c>
      <c r="FH512" s="138" t="n">
        <f aca="false">Movilidad!FW510</f>
        <v>0.000707067394641595</v>
      </c>
      <c r="FI512" s="138" t="n">
        <f aca="false">Movilidad!FX510</f>
        <v>0.000345241520492811</v>
      </c>
      <c r="FJ512" s="138" t="n">
        <f aca="false">Movilidad!FY510</f>
        <v>0.000379963420009721</v>
      </c>
    </row>
    <row r="513" customFormat="false" ht="15.25" hidden="false" customHeight="false" outlineLevel="0" collapsed="false">
      <c r="FG513" s="57" t="n">
        <f aca="false">Movilidad!FV511</f>
        <v>1985</v>
      </c>
      <c r="FH513" s="133" t="n">
        <f aca="false">Movilidad!FW511</f>
        <v>0.000922974941550288</v>
      </c>
      <c r="FI513" s="133" t="n">
        <f aca="false">Movilidad!FX511</f>
        <v>0.000450663224768136</v>
      </c>
      <c r="FJ513" s="133" t="n">
        <f aca="false">Movilidad!FY511</f>
        <v>0.000465653935664834</v>
      </c>
    </row>
    <row r="514" customFormat="false" ht="15.25" hidden="false" customHeight="false" outlineLevel="0" collapsed="false">
      <c r="FG514" s="12" t="n">
        <f aca="false">Movilidad!FV512</f>
        <v>1985</v>
      </c>
      <c r="FH514" s="12" t="n">
        <f aca="false">Movilidad!FW512</f>
        <v>0.000980083084137321</v>
      </c>
      <c r="FI514" s="12" t="n">
        <f aca="false">Movilidad!FX512</f>
        <v>0.000478547556769135</v>
      </c>
      <c r="FJ514" s="12" t="n">
        <f aca="false">Movilidad!FY512</f>
        <v>0.000465653935664834</v>
      </c>
    </row>
    <row r="515" customFormat="false" ht="15.25" hidden="false" customHeight="false" outlineLevel="0" collapsed="false">
      <c r="FG515" s="137" t="n">
        <f aca="false">Movilidad!FV513</f>
        <v>1985</v>
      </c>
      <c r="FH515" s="138" t="n">
        <f aca="false">Movilidad!FW513</f>
        <v>0.00101020278336078</v>
      </c>
      <c r="FI515" s="138" t="n">
        <f aca="false">Movilidad!FX513</f>
        <v>0.000493254175735724</v>
      </c>
      <c r="FJ515" s="138" t="n">
        <f aca="false">Movilidad!FY513</f>
        <v>0.000465653935664834</v>
      </c>
    </row>
    <row r="516" customFormat="false" ht="15.25" hidden="false" customHeight="false" outlineLevel="0" collapsed="false">
      <c r="FG516" s="57" t="n">
        <f aca="false">Movilidad!FV514</f>
        <v>1985</v>
      </c>
      <c r="FH516" s="133" t="n">
        <f aca="false">Movilidad!FW514</f>
        <v>0.00103033228531704</v>
      </c>
      <c r="FI516" s="133" t="n">
        <f aca="false">Movilidad!FX514</f>
        <v>0.000503082856728241</v>
      </c>
      <c r="FJ516" s="133" t="n">
        <f aca="false">Movilidad!FY514</f>
        <v>0.000465653935664834</v>
      </c>
    </row>
    <row r="517" customFormat="false" ht="15.25" hidden="false" customHeight="false" outlineLevel="0" collapsed="false">
      <c r="FG517" s="12" t="n">
        <f aca="false">Movilidad!FV515</f>
        <v>1985</v>
      </c>
      <c r="FH517" s="139" t="n">
        <f aca="false">Movilidad!FW515</f>
        <v>0.00105031267985141</v>
      </c>
      <c r="FI517" s="139" t="n">
        <f aca="false">Movilidad!FX515</f>
        <v>0.000512838732676373</v>
      </c>
      <c r="FJ517" s="139" t="n">
        <f aca="false">Movilidad!FY515</f>
        <v>0.000465653935664834</v>
      </c>
    </row>
    <row r="518" customFormat="false" ht="15.25" hidden="false" customHeight="false" outlineLevel="0" collapsed="false">
      <c r="FG518" s="137" t="n">
        <f aca="false">Movilidad!FV516</f>
        <v>1985</v>
      </c>
      <c r="FH518" s="138" t="n">
        <f aca="false">Movilidad!FW516</f>
        <v>0.00107521361930842</v>
      </c>
      <c r="FI518" s="138" t="n">
        <f aca="false">Movilidad!FX516</f>
        <v>0.000524997175089341</v>
      </c>
      <c r="FJ518" s="138" t="n">
        <f aca="false">Movilidad!FY516</f>
        <v>0.000465653935664834</v>
      </c>
    </row>
    <row r="519" customFormat="false" ht="15.25" hidden="false" customHeight="false" outlineLevel="0" collapsed="false">
      <c r="FG519" s="57" t="n">
        <f aca="false">Movilidad!FV517</f>
        <v>1985</v>
      </c>
      <c r="FH519" s="133" t="n">
        <f aca="false">Movilidad!FW517</f>
        <v>0.00110935921892312</v>
      </c>
      <c r="FI519" s="133" t="n">
        <f aca="false">Movilidad!FX517</f>
        <v>0.000541669530254429</v>
      </c>
      <c r="FJ519" s="133" t="n">
        <f aca="false">Movilidad!FY517</f>
        <v>0.000465653935664834</v>
      </c>
    </row>
    <row r="520" customFormat="false" ht="15.25" hidden="false" customHeight="false" outlineLevel="0" collapsed="false">
      <c r="FG520" s="12" t="n">
        <f aca="false">Movilidad!FV518</f>
        <v>1986</v>
      </c>
      <c r="FH520" s="12" t="n">
        <f aca="false">Movilidad!FW518</f>
        <v>0.00114290838885023</v>
      </c>
      <c r="FI520" s="12" t="n">
        <f aca="false">Movilidad!FX518</f>
        <v>0.000558050665241962</v>
      </c>
      <c r="FJ520" s="12" t="n">
        <f aca="false">Movilidad!FY518</f>
        <v>0.000489737576823659</v>
      </c>
    </row>
    <row r="521" customFormat="false" ht="15.25" hidden="false" customHeight="false" outlineLevel="0" collapsed="false">
      <c r="FG521" s="137" t="n">
        <f aca="false">Movilidad!FV519</f>
        <v>1986</v>
      </c>
      <c r="FH521" s="138" t="n">
        <f aca="false">Movilidad!FW519</f>
        <v>0.00116229235369701</v>
      </c>
      <c r="FI521" s="138" t="n">
        <f aca="false">Movilidad!FX519</f>
        <v>0.000567515321012539</v>
      </c>
      <c r="FJ521" s="138" t="n">
        <f aca="false">Movilidad!FY519</f>
        <v>0.000489737576823659</v>
      </c>
    </row>
    <row r="522" customFormat="false" ht="15.25" hidden="false" customHeight="false" outlineLevel="0" collapsed="false">
      <c r="FG522" s="57" t="n">
        <f aca="false">Movilidad!FV520</f>
        <v>1986</v>
      </c>
      <c r="FH522" s="133" t="n">
        <f aca="false">Movilidad!FW520</f>
        <v>0.00121626924042418</v>
      </c>
      <c r="FI522" s="133" t="n">
        <f aca="false">Movilidad!FX520</f>
        <v>0.000593870747081368</v>
      </c>
      <c r="FJ522" s="133" t="n">
        <f aca="false">Movilidad!FY520</f>
        <v>0.000548617422442093</v>
      </c>
    </row>
    <row r="523" customFormat="false" ht="15.25" hidden="false" customHeight="false" outlineLevel="0" collapsed="false">
      <c r="FG523" s="12" t="n">
        <f aca="false">Movilidad!FV521</f>
        <v>1986</v>
      </c>
      <c r="FH523" s="139" t="n">
        <f aca="false">Movilidad!FW521</f>
        <v>0.00127382470527692</v>
      </c>
      <c r="FI523" s="139" t="n">
        <f aca="false">Movilidad!FX521</f>
        <v>0.00062197349421554</v>
      </c>
      <c r="FJ523" s="139" t="n">
        <f aca="false">Movilidad!FY521</f>
        <v>0.00062219938722294</v>
      </c>
    </row>
    <row r="524" customFormat="false" ht="15.25" hidden="false" customHeight="false" outlineLevel="0" collapsed="false">
      <c r="FG524" s="137" t="n">
        <f aca="false">Movilidad!FV522</f>
        <v>1986</v>
      </c>
      <c r="FH524" s="138" t="n">
        <f aca="false">Movilidad!FW522</f>
        <v>0.00132511765840992</v>
      </c>
      <c r="FI524" s="138" t="n">
        <f aca="false">Movilidad!FX522</f>
        <v>0.000647018429485367</v>
      </c>
      <c r="FJ524" s="138" t="n">
        <f aca="false">Movilidad!FY522</f>
        <v>0.00069578135199156</v>
      </c>
    </row>
    <row r="525" customFormat="false" ht="15.25" hidden="false" customHeight="false" outlineLevel="0" collapsed="false">
      <c r="FG525" s="57" t="n">
        <f aca="false">Movilidad!FV523</f>
        <v>1986</v>
      </c>
      <c r="FH525" s="133" t="n">
        <f aca="false">Movilidad!FW523</f>
        <v>0.00138535705685682</v>
      </c>
      <c r="FI525" s="133" t="n">
        <f aca="false">Movilidad!FX523</f>
        <v>0.000676431667418537</v>
      </c>
      <c r="FJ525" s="133" t="n">
        <f aca="false">Movilidad!FY523</f>
        <v>0.000727897631244458</v>
      </c>
    </row>
    <row r="526" customFormat="false" ht="15.25" hidden="false" customHeight="false" outlineLevel="0" collapsed="false">
      <c r="FG526" s="12" t="n">
        <f aca="false">Movilidad!FV524</f>
        <v>1986</v>
      </c>
      <c r="FH526" s="12" t="n">
        <f aca="false">Movilidad!FW524</f>
        <v>0.00147914562523083</v>
      </c>
      <c r="FI526" s="12" t="n">
        <f aca="false">Movilidad!FX524</f>
        <v>0.00072222604033924</v>
      </c>
      <c r="FJ526" s="12" t="n">
        <f aca="false">Movilidad!FY524</f>
        <v>0.000927304041972237</v>
      </c>
    </row>
    <row r="527" customFormat="false" ht="15.25" hidden="false" customHeight="false" outlineLevel="0" collapsed="false">
      <c r="FG527" s="137" t="n">
        <f aca="false">Movilidad!FV525</f>
        <v>1986</v>
      </c>
      <c r="FH527" s="138" t="n">
        <f aca="false">Movilidad!FW525</f>
        <v>0.00160901818970422</v>
      </c>
      <c r="FI527" s="138" t="n">
        <f aca="false">Movilidad!FX525</f>
        <v>0.000785639234002089</v>
      </c>
      <c r="FJ527" s="138" t="n">
        <f aca="false">Movilidad!FY525</f>
        <v>0.000932656754817178</v>
      </c>
    </row>
    <row r="528" customFormat="false" ht="15.25" hidden="false" customHeight="false" outlineLevel="0" collapsed="false">
      <c r="FG528" s="57" t="n">
        <f aca="false">Movilidad!FV526</f>
        <v>1986</v>
      </c>
      <c r="FH528" s="133" t="n">
        <f aca="false">Movilidad!FW526</f>
        <v>0.00172532197878487</v>
      </c>
      <c r="FI528" s="133" t="n">
        <f aca="false">Movilidad!FX526</f>
        <v>0.000842427168625538</v>
      </c>
      <c r="FJ528" s="133" t="n">
        <f aca="false">Movilidad!FY526</f>
        <v>0.000935297100398193</v>
      </c>
    </row>
    <row r="529" customFormat="false" ht="15.25" hidden="false" customHeight="false" outlineLevel="0" collapsed="false">
      <c r="FG529" s="12" t="n">
        <f aca="false">Movilidad!FV527</f>
        <v>1986</v>
      </c>
      <c r="FH529" s="139" t="n">
        <f aca="false">Movilidad!FW527</f>
        <v>0.00182984628153556</v>
      </c>
      <c r="FI529" s="139" t="n">
        <f aca="false">Movilidad!FX527</f>
        <v>0.000893463504742254</v>
      </c>
      <c r="FJ529" s="139" t="n">
        <f aca="false">Movilidad!FY527</f>
        <v>0.00105576915964604</v>
      </c>
    </row>
    <row r="530" customFormat="false" ht="15.25" hidden="false" customHeight="false" outlineLevel="0" collapsed="false">
      <c r="FG530" s="137" t="n">
        <f aca="false">Movilidad!FV528</f>
        <v>1986</v>
      </c>
      <c r="FH530" s="138" t="n">
        <f aca="false">Movilidad!FW528</f>
        <v>0.00192676610576943</v>
      </c>
      <c r="FI530" s="138" t="n">
        <f aca="false">Movilidad!FX528</f>
        <v>0.000940786783595125</v>
      </c>
      <c r="FJ530" s="138" t="n">
        <f aca="false">Movilidad!FY528</f>
        <v>0.00105576915964604</v>
      </c>
    </row>
    <row r="531" customFormat="false" ht="15.25" hidden="false" customHeight="false" outlineLevel="0" collapsed="false">
      <c r="FG531" s="57" t="n">
        <f aca="false">Movilidad!FV529</f>
        <v>1986</v>
      </c>
      <c r="FH531" s="133" t="n">
        <f aca="false">Movilidad!FW529</f>
        <v>0.00201801984797118</v>
      </c>
      <c r="FI531" s="133" t="n">
        <f aca="false">Movilidad!FX529</f>
        <v>0.00098534347076122</v>
      </c>
      <c r="FJ531" s="133" t="n">
        <f aca="false">Movilidad!FY529</f>
        <v>0.00105576915964604</v>
      </c>
    </row>
    <row r="532" customFormat="false" ht="15.25" hidden="false" customHeight="false" outlineLevel="0" collapsed="false">
      <c r="FG532" s="12" t="n">
        <f aca="false">Movilidad!FV530</f>
        <v>1987</v>
      </c>
      <c r="FH532" s="12" t="n">
        <f aca="false">Movilidad!FW530</f>
        <v>0.0021710040628388</v>
      </c>
      <c r="FI532" s="12" t="n">
        <f aca="false">Movilidad!FX530</f>
        <v>0.00106004144630437</v>
      </c>
      <c r="FJ532" s="12" t="n">
        <f aca="false">Movilidad!FY530</f>
        <v>0.00118687494909603</v>
      </c>
    </row>
    <row r="533" customFormat="false" ht="15.25" hidden="false" customHeight="false" outlineLevel="0" collapsed="false">
      <c r="FG533" s="137" t="n">
        <f aca="false">Movilidad!FV531</f>
        <v>1987</v>
      </c>
      <c r="FH533" s="138" t="n">
        <f aca="false">Movilidad!FW531</f>
        <v>0.00231116503942317</v>
      </c>
      <c r="FI533" s="138" t="n">
        <f aca="false">Movilidad!FX531</f>
        <v>0.00112847818803006</v>
      </c>
      <c r="FJ533" s="138" t="n">
        <f aca="false">Movilidad!FY531</f>
        <v>0.00118687494909603</v>
      </c>
    </row>
    <row r="534" customFormat="false" ht="15.25" hidden="false" customHeight="false" outlineLevel="0" collapsed="false">
      <c r="FG534" s="57" t="n">
        <f aca="false">Movilidad!FV532</f>
        <v>1987</v>
      </c>
      <c r="FH534" s="133" t="n">
        <f aca="false">Movilidad!FW532</f>
        <v>0.00250202253945296</v>
      </c>
      <c r="FI534" s="133" t="n">
        <f aca="false">Movilidad!FX532</f>
        <v>0.00122166864484803</v>
      </c>
      <c r="FJ534" s="133" t="n">
        <f aca="false">Movilidad!FY532</f>
        <v>0.0012217032703729</v>
      </c>
    </row>
    <row r="535" customFormat="false" ht="15.25" hidden="false" customHeight="false" outlineLevel="0" collapsed="false">
      <c r="FG535" s="12" t="n">
        <f aca="false">Movilidad!FV533</f>
        <v>1987</v>
      </c>
      <c r="FH535" s="139" t="n">
        <f aca="false">Movilidad!FW533</f>
        <v>0.00258552269571599</v>
      </c>
      <c r="FI535" s="139" t="n">
        <f aca="false">Movilidad!FX533</f>
        <v>0.00126243946970589</v>
      </c>
      <c r="FJ535" s="139" t="n">
        <f aca="false">Movilidad!FY533</f>
        <v>0.00124439877444588</v>
      </c>
    </row>
    <row r="536" customFormat="false" ht="15.25" hidden="false" customHeight="false" outlineLevel="0" collapsed="false">
      <c r="FG536" s="137" t="n">
        <f aca="false">Movilidad!FV534</f>
        <v>1987</v>
      </c>
      <c r="FH536" s="138" t="n">
        <f aca="false">Movilidad!FW534</f>
        <v>0.00269288003948274</v>
      </c>
      <c r="FI536" s="138" t="n">
        <f aca="false">Movilidad!FX534</f>
        <v>0.001314859101666</v>
      </c>
      <c r="FJ536" s="138" t="n">
        <f aca="false">Movilidad!FY534</f>
        <v>0.00127116234041767</v>
      </c>
    </row>
    <row r="537" customFormat="false" ht="15.25" hidden="false" customHeight="false" outlineLevel="0" collapsed="false">
      <c r="FG537" s="57" t="n">
        <f aca="false">Movilidad!FV535</f>
        <v>1987</v>
      </c>
      <c r="FH537" s="133" t="n">
        <f aca="false">Movilidad!FW535</f>
        <v>0.00290908580123523</v>
      </c>
      <c r="FI537" s="133" t="n">
        <f aca="false">Movilidad!FX535</f>
        <v>0.0014204264160301</v>
      </c>
      <c r="FJ537" s="133" t="n">
        <f aca="false">Movilidad!FY535</f>
        <v>0.00140769221328029</v>
      </c>
    </row>
    <row r="538" customFormat="false" ht="15.25" hidden="false" customHeight="false" outlineLevel="0" collapsed="false">
      <c r="FG538" s="12" t="n">
        <f aca="false">Movilidad!FV536</f>
        <v>1987</v>
      </c>
      <c r="FH538" s="12" t="n">
        <f aca="false">Movilidad!FW536</f>
        <v>0.00320282742237482</v>
      </c>
      <c r="FI538" s="12" t="n">
        <f aca="false">Movilidad!FX536</f>
        <v>0.0015638523534765</v>
      </c>
      <c r="FJ538" s="12" t="n">
        <f aca="false">Movilidad!FY536</f>
        <v>0.00150132900942115</v>
      </c>
    </row>
    <row r="539" customFormat="false" ht="15.25" hidden="false" customHeight="false" outlineLevel="0" collapsed="false">
      <c r="FG539" s="137" t="n">
        <f aca="false">Movilidad!FV537</f>
        <v>1987</v>
      </c>
      <c r="FH539" s="138" t="n">
        <f aca="false">Movilidad!FW537</f>
        <v>0.00364269431697472</v>
      </c>
      <c r="FI539" s="138" t="n">
        <f aca="false">Movilidad!FX537</f>
        <v>0.00177862723442416</v>
      </c>
      <c r="FJ539" s="138" t="n">
        <f aca="false">Movilidad!FY537</f>
        <v>0.00175426255167958</v>
      </c>
    </row>
    <row r="540" customFormat="false" ht="15.25" hidden="false" customHeight="false" outlineLevel="0" collapsed="false">
      <c r="FG540" s="57" t="n">
        <f aca="false">Movilidad!FV538</f>
        <v>1987</v>
      </c>
      <c r="FH540" s="133" t="n">
        <f aca="false">Movilidad!FW538</f>
        <v>0.00406765046938478</v>
      </c>
      <c r="FI540" s="133" t="n">
        <f aca="false">Movilidad!FX538</f>
        <v>0.00198612161093291</v>
      </c>
      <c r="FJ540" s="133" t="n">
        <f aca="false">Movilidad!FY538</f>
        <v>0.00201783015192306</v>
      </c>
    </row>
    <row r="541" customFormat="false" ht="15.25" hidden="false" customHeight="false" outlineLevel="0" collapsed="false">
      <c r="FG541" s="12" t="n">
        <f aca="false">Movilidad!FV539</f>
        <v>1987</v>
      </c>
      <c r="FH541" s="139" t="n">
        <f aca="false">Movilidad!FW539</f>
        <v>0.00486388410232152</v>
      </c>
      <c r="FI541" s="139" t="n">
        <f aca="false">Movilidad!FX539</f>
        <v>0.00237490054797035</v>
      </c>
      <c r="FJ541" s="139" t="n">
        <f aca="false">Movilidad!FY539</f>
        <v>0.00234163362127137</v>
      </c>
    </row>
    <row r="542" customFormat="false" ht="15.25" hidden="false" customHeight="false" outlineLevel="0" collapsed="false">
      <c r="FG542" s="137" t="n">
        <f aca="false">Movilidad!FV540</f>
        <v>1987</v>
      </c>
      <c r="FH542" s="138" t="n">
        <f aca="false">Movilidad!FW540</f>
        <v>0.00536339396568073</v>
      </c>
      <c r="FI542" s="138" t="n">
        <f aca="false">Movilidad!FX540</f>
        <v>0.00261879744667363</v>
      </c>
      <c r="FJ542" s="138" t="n">
        <f aca="false">Movilidad!FY540</f>
        <v>0.00246210534953222</v>
      </c>
    </row>
    <row r="543" customFormat="false" ht="15.25" hidden="false" customHeight="false" outlineLevel="0" collapsed="false">
      <c r="FG543" s="57" t="n">
        <f aca="false">Movilidad!FV541</f>
        <v>1987</v>
      </c>
      <c r="FH543" s="133" t="n">
        <f aca="false">Movilidad!FW541</f>
        <v>0.00554530502039665</v>
      </c>
      <c r="FI543" s="133" t="n">
        <f aca="false">Movilidad!FX541</f>
        <v>0.00270761960082827</v>
      </c>
      <c r="FJ543" s="133" t="n">
        <f aca="false">Movilidad!FY541</f>
        <v>0.00263066484009933</v>
      </c>
    </row>
    <row r="544" customFormat="false" ht="15.25" hidden="false" customHeight="false" outlineLevel="0" collapsed="false">
      <c r="FG544" s="12" t="n">
        <f aca="false">Movilidad!FV542</f>
        <v>1988</v>
      </c>
      <c r="FH544" s="12" t="n">
        <f aca="false">Movilidad!FW542</f>
        <v>0.0060492881064128</v>
      </c>
      <c r="FI544" s="12" t="n">
        <f aca="false">Movilidad!FX542</f>
        <v>0.00295370065086321</v>
      </c>
      <c r="FJ544" s="12" t="n">
        <f aca="false">Movilidad!FY542</f>
        <v>0.00288090163363566</v>
      </c>
    </row>
    <row r="545" customFormat="false" ht="15.25" hidden="false" customHeight="false" outlineLevel="0" collapsed="false">
      <c r="FG545" s="137" t="n">
        <f aca="false">Movilidad!FV543</f>
        <v>1988</v>
      </c>
      <c r="FH545" s="138" t="n">
        <f aca="false">Movilidad!FW543</f>
        <v>0.00668001250104244</v>
      </c>
      <c r="FI545" s="138" t="n">
        <f aca="false">Movilidad!FX543</f>
        <v>0.00326166598862882</v>
      </c>
      <c r="FJ545" s="138" t="n">
        <f aca="false">Movilidad!FY543</f>
        <v>0.00302142820335831</v>
      </c>
    </row>
    <row r="546" customFormat="false" ht="15.25" hidden="false" customHeight="false" outlineLevel="0" collapsed="false">
      <c r="FG546" s="57" t="n">
        <f aca="false">Movilidad!FV544</f>
        <v>1988</v>
      </c>
      <c r="FH546" s="133" t="n">
        <f aca="false">Movilidad!FW544</f>
        <v>0.00766561255979001</v>
      </c>
      <c r="FI546" s="133" t="n">
        <f aca="false">Movilidad!FX544</f>
        <v>0.00374290733204035</v>
      </c>
      <c r="FJ546" s="133" t="n">
        <f aca="false">Movilidad!FY544</f>
        <v>0.0035352172990397</v>
      </c>
    </row>
    <row r="547" customFormat="false" ht="15.25" hidden="false" customHeight="false" outlineLevel="0" collapsed="false">
      <c r="FG547" s="12" t="n">
        <f aca="false">Movilidad!FV545</f>
        <v>1988</v>
      </c>
      <c r="FH547" s="139" t="n">
        <f aca="false">Movilidad!FW545</f>
        <v>0.0089867043178087</v>
      </c>
      <c r="FI547" s="139" t="n">
        <f aca="false">Movilidad!FX545</f>
        <v>0.00438796002532723</v>
      </c>
      <c r="FJ547" s="139" t="n">
        <f aca="false">Movilidad!FY545</f>
        <v>0.00398213317257449</v>
      </c>
    </row>
    <row r="548" customFormat="false" ht="15.25" hidden="false" customHeight="false" outlineLevel="0" collapsed="false">
      <c r="FG548" s="137" t="n">
        <f aca="false">Movilidad!FV546</f>
        <v>1988</v>
      </c>
      <c r="FH548" s="138" t="n">
        <f aca="false">Movilidad!FW546</f>
        <v>0.0103987516031853</v>
      </c>
      <c r="FI548" s="138" t="n">
        <f aca="false">Movilidad!FX546</f>
        <v>0.0050774237956914</v>
      </c>
      <c r="FJ548" s="138" t="n">
        <f aca="false">Movilidad!FY546</f>
        <v>0.00494555018664538</v>
      </c>
    </row>
    <row r="549" customFormat="false" ht="15.25" hidden="false" customHeight="false" outlineLevel="0" collapsed="false">
      <c r="FG549" s="57" t="n">
        <f aca="false">Movilidad!FV547</f>
        <v>1988</v>
      </c>
      <c r="FH549" s="133" t="n">
        <f aca="false">Movilidad!FW547</f>
        <v>0.0122670675995706</v>
      </c>
      <c r="FI549" s="133" t="n">
        <f aca="false">Movilidad!FX547</f>
        <v>0.00598967100188602</v>
      </c>
      <c r="FJ549" s="133" t="n">
        <f aca="false">Movilidad!FY547</f>
        <v>0.00540452751336373</v>
      </c>
    </row>
    <row r="550" customFormat="false" ht="15.25" hidden="false" customHeight="false" outlineLevel="0" collapsed="false">
      <c r="FG550" s="12" t="n">
        <f aca="false">Movilidad!FV548</f>
        <v>1988</v>
      </c>
      <c r="FH550" s="12" t="n">
        <f aca="false">Movilidad!FW548</f>
        <v>0.0154132342016241</v>
      </c>
      <c r="FI550" s="12" t="n">
        <f aca="false">Movilidad!FX548</f>
        <v>0.00752585743849469</v>
      </c>
      <c r="FJ550" s="12" t="n">
        <f aca="false">Movilidad!FY548</f>
        <v>0.00685504141952709</v>
      </c>
    </row>
    <row r="551" customFormat="false" ht="15.25" hidden="false" customHeight="false" outlineLevel="0" collapsed="false">
      <c r="FG551" s="137" t="n">
        <f aca="false">Movilidad!FV549</f>
        <v>1988</v>
      </c>
      <c r="FH551" s="138" t="n">
        <f aca="false">Movilidad!FW549</f>
        <v>0.0196702510968197</v>
      </c>
      <c r="FI551" s="138" t="n">
        <f aca="false">Movilidad!FX549</f>
        <v>0.00960444145580169</v>
      </c>
      <c r="FJ551" s="138" t="n">
        <f aca="false">Movilidad!FY549</f>
        <v>0.00832425415252948</v>
      </c>
    </row>
    <row r="552" customFormat="false" ht="15.25" hidden="false" customHeight="false" outlineLevel="0" collapsed="false">
      <c r="FG552" s="57" t="n">
        <f aca="false">Movilidad!FV550</f>
        <v>1988</v>
      </c>
      <c r="FH552" s="133" t="n">
        <f aca="false">Movilidad!FW550</f>
        <v>0.02197097861671</v>
      </c>
      <c r="FI552" s="133" t="n">
        <f aca="false">Movilidad!FX550</f>
        <v>0.0107278232907245</v>
      </c>
      <c r="FJ552" s="133" t="n">
        <f aca="false">Movilidad!FY550</f>
        <v>0.0100352991179756</v>
      </c>
    </row>
    <row r="553" customFormat="false" ht="15.25" hidden="false" customHeight="false" outlineLevel="0" collapsed="false">
      <c r="FG553" s="12" t="n">
        <f aca="false">Movilidad!FV551</f>
        <v>1988</v>
      </c>
      <c r="FH553" s="139" t="n">
        <f aca="false">Movilidad!FW551</f>
        <v>0.023946651956862</v>
      </c>
      <c r="FI553" s="139" t="n">
        <f aca="false">Movilidad!FX551</f>
        <v>0.0116924901288792</v>
      </c>
      <c r="FJ553" s="139" t="n">
        <f aca="false">Movilidad!FY551</f>
        <v>0.0111676867544889</v>
      </c>
    </row>
    <row r="554" customFormat="false" ht="15.25" hidden="false" customHeight="false" outlineLevel="0" collapsed="false">
      <c r="FG554" s="137" t="n">
        <f aca="false">Movilidad!FV552</f>
        <v>1988</v>
      </c>
      <c r="FH554" s="138" t="n">
        <f aca="false">Movilidad!FW552</f>
        <v>0.0253139670156691</v>
      </c>
      <c r="FI554" s="138" t="n">
        <f aca="false">Movilidad!FX552</f>
        <v>0.0123601123859267</v>
      </c>
      <c r="FJ554" s="138" t="n">
        <f aca="false">Movilidad!FY552</f>
        <v>0.0121886276393736</v>
      </c>
    </row>
    <row r="555" customFormat="false" ht="15.25" hidden="false" customHeight="false" outlineLevel="0" collapsed="false">
      <c r="FG555" s="57" t="n">
        <f aca="false">Movilidad!FV553</f>
        <v>1988</v>
      </c>
      <c r="FH555" s="133" t="n">
        <f aca="false">Movilidad!FW553</f>
        <v>0.027046595258127</v>
      </c>
      <c r="FI555" s="133" t="n">
        <f aca="false">Movilidad!FX553</f>
        <v>0.0132061070017273</v>
      </c>
      <c r="FJ555" s="133" t="n">
        <f aca="false">Movilidad!FY553</f>
        <v>0.0131748115116837</v>
      </c>
    </row>
    <row r="556" customFormat="false" ht="15.25" hidden="false" customHeight="false" outlineLevel="0" collapsed="false">
      <c r="FG556" s="12" t="n">
        <f aca="false">Movilidad!FV554</f>
        <v>1989</v>
      </c>
      <c r="FH556" s="141" t="n">
        <f aca="false">Movilidad!FW554</f>
        <v>0.029459153344441</v>
      </c>
      <c r="FI556" s="141" t="n">
        <f aca="false">Movilidad!FX554</f>
        <v>0.0143840926199419</v>
      </c>
      <c r="FJ556" s="141" t="n">
        <f aca="false">Movilidad!FY554</f>
        <v>0.0141525738895758</v>
      </c>
    </row>
    <row r="557" customFormat="false" ht="15.25" hidden="false" customHeight="false" outlineLevel="0" collapsed="false">
      <c r="FG557" s="140" t="n">
        <f aca="false">Movilidad!FV555</f>
        <v>1989</v>
      </c>
      <c r="FH557" s="142" t="n">
        <f aca="false">Movilidad!FW555</f>
        <v>0.0322847389894132</v>
      </c>
      <c r="FI557" s="142" t="n">
        <f aca="false">Movilidad!FX555</f>
        <v>0.0157637482111141</v>
      </c>
      <c r="FJ557" s="142" t="n">
        <f aca="false">Movilidad!FY555</f>
        <v>0.015201705655541</v>
      </c>
    </row>
    <row r="558" customFormat="false" ht="15.25" hidden="false" customHeight="false" outlineLevel="0" collapsed="false">
      <c r="FG558" s="57" t="n">
        <f aca="false">Movilidad!FV556</f>
        <v>1989</v>
      </c>
      <c r="FH558" s="143" t="n">
        <f aca="false">Movilidad!FW556</f>
        <v>0.0377748742637075</v>
      </c>
      <c r="FI558" s="143" t="n">
        <f aca="false">Movilidad!FX556</f>
        <v>0.0184444299455185</v>
      </c>
      <c r="FJ558" s="143" t="n">
        <f aca="false">Movilidad!FY556</f>
        <v>0.0172214627539996</v>
      </c>
    </row>
    <row r="559" customFormat="false" ht="15.25" hidden="false" customHeight="false" outlineLevel="0" collapsed="false">
      <c r="FG559" s="12" t="n">
        <f aca="false">Movilidad!FV557</f>
        <v>1989</v>
      </c>
      <c r="FH559" s="141" t="n">
        <f aca="false">Movilidad!FW557</f>
        <v>0.0503804157109873</v>
      </c>
      <c r="FI559" s="141" t="n">
        <f aca="false">Movilidad!FX557</f>
        <v>0.0245993683981676</v>
      </c>
      <c r="FJ559" s="141" t="n">
        <f aca="false">Movilidad!FY557</f>
        <v>0.0332605881015351</v>
      </c>
    </row>
    <row r="560" customFormat="false" ht="15.25" hidden="false" customHeight="false" outlineLevel="0" collapsed="false">
      <c r="FG560" s="140" t="n">
        <f aca="false">Movilidad!FV558</f>
        <v>1989</v>
      </c>
      <c r="FH560" s="142" t="n">
        <f aca="false">Movilidad!FW558</f>
        <v>0.0899132664788753</v>
      </c>
      <c r="FI560" s="142" t="n">
        <f aca="false">Movilidad!FX558</f>
        <v>0.0439021698170328</v>
      </c>
      <c r="FJ560" s="142" t="n">
        <f aca="false">Movilidad!FY558</f>
        <v>0.0344215142322745</v>
      </c>
    </row>
    <row r="561" customFormat="false" ht="15.25" hidden="false" customHeight="false" outlineLevel="0" collapsed="false">
      <c r="FG561" s="57" t="n">
        <f aca="false">Movilidad!FV559</f>
        <v>1989</v>
      </c>
      <c r="FH561" s="143" t="n">
        <f aca="false">Movilidad!FW559</f>
        <v>0.1928391</v>
      </c>
      <c r="FI561" s="143" t="n">
        <f aca="false">Movilidad!FX559</f>
        <v>0.0941580174662304</v>
      </c>
      <c r="FJ561" s="143" t="n">
        <f aca="false">Movilidad!FY559</f>
        <v>0.0757230523804898</v>
      </c>
    </row>
    <row r="562" customFormat="false" ht="15.25" hidden="false" customHeight="false" outlineLevel="0" collapsed="false">
      <c r="FG562" s="12" t="n">
        <f aca="false">Movilidad!FV560</f>
        <v>1989</v>
      </c>
      <c r="FH562" s="141" t="n">
        <f aca="false">Movilidad!FW560</f>
        <v>0.5720268</v>
      </c>
      <c r="FI562" s="141" t="n">
        <f aca="false">Movilidad!FX560</f>
        <v>0.279304920140946</v>
      </c>
      <c r="FJ562" s="141" t="n">
        <f aca="false">Movilidad!FY560</f>
        <v>0.239095005389039</v>
      </c>
    </row>
    <row r="563" customFormat="false" ht="15.25" hidden="false" customHeight="false" outlineLevel="0" collapsed="false">
      <c r="FG563" s="140" t="n">
        <f aca="false">Movilidad!FV561</f>
        <v>1989</v>
      </c>
      <c r="FH563" s="142" t="n">
        <f aca="false">Movilidad!FW561</f>
        <v>0.7886038</v>
      </c>
      <c r="FI563" s="142" t="n">
        <f aca="false">Movilidad!FX561</f>
        <v>0.385053499909176</v>
      </c>
      <c r="FJ563" s="142" t="n">
        <f aca="false">Movilidad!FY561</f>
        <v>0.260241765612525</v>
      </c>
    </row>
    <row r="564" customFormat="false" ht="15.25" hidden="false" customHeight="false" outlineLevel="0" collapsed="false">
      <c r="FG564" s="57" t="n">
        <f aca="false">Movilidad!FV562</f>
        <v>1989</v>
      </c>
      <c r="FH564" s="143" t="n">
        <f aca="false">Movilidad!FW562</f>
        <v>0.8623807</v>
      </c>
      <c r="FI564" s="143" t="n">
        <f aca="false">Movilidad!FX562</f>
        <v>0.421076726727826</v>
      </c>
      <c r="FJ564" s="143" t="n">
        <f aca="false">Movilidad!FY562</f>
        <v>0.270262055467939</v>
      </c>
    </row>
    <row r="565" customFormat="false" ht="15.25" hidden="false" customHeight="false" outlineLevel="0" collapsed="false">
      <c r="FG565" s="12" t="n">
        <f aca="false">Movilidad!FV563</f>
        <v>1989</v>
      </c>
      <c r="FH565" s="141" t="n">
        <f aca="false">Movilidad!FW563</f>
        <v>0.9106333</v>
      </c>
      <c r="FI565" s="141" t="n">
        <f aca="false">Movilidad!FX563</f>
        <v>0.444637141361534</v>
      </c>
      <c r="FJ565" s="141" t="n">
        <f aca="false">Movilidad!FY563</f>
        <v>0.362293089165887</v>
      </c>
    </row>
    <row r="566" customFormat="false" ht="15.25" hidden="false" customHeight="false" outlineLevel="0" collapsed="false">
      <c r="FG566" s="140" t="n">
        <f aca="false">Movilidad!FV564</f>
        <v>1989</v>
      </c>
      <c r="FH566" s="142" t="n">
        <f aca="false">Movilidad!FW564</f>
        <v>0.9699975</v>
      </c>
      <c r="FI566" s="142" t="n">
        <f aca="false">Movilidad!FX564</f>
        <v>0.47362304401545</v>
      </c>
      <c r="FJ566" s="142" t="n">
        <f aca="false">Movilidad!FY564</f>
        <v>0.426390031140967</v>
      </c>
    </row>
    <row r="567" customFormat="false" ht="15.25" hidden="false" customHeight="false" outlineLevel="0" collapsed="false">
      <c r="FG567" s="57" t="n">
        <f aca="false">Movilidad!FV565</f>
        <v>1989</v>
      </c>
      <c r="FH567" s="143" t="n">
        <f aca="false">Movilidad!FW565</f>
        <v>1.3587041</v>
      </c>
      <c r="FI567" s="143" t="n">
        <f aca="false">Movilidad!FX565</f>
        <v>0.66341776319864</v>
      </c>
      <c r="FJ567" s="143" t="n">
        <f aca="false">Movilidad!FY565</f>
        <v>0.44456072843903</v>
      </c>
    </row>
    <row r="568" customFormat="false" ht="15.25" hidden="false" customHeight="false" outlineLevel="0" collapsed="false">
      <c r="FG568" s="12" t="n">
        <f aca="false">Movilidad!FV566</f>
        <v>1990</v>
      </c>
      <c r="FH568" s="141" t="n">
        <f aca="false">Movilidad!FW566</f>
        <v>2.4348646</v>
      </c>
      <c r="FI568" s="141" t="n">
        <f aca="false">Movilidad!FX566</f>
        <v>1.18887727403159</v>
      </c>
      <c r="FJ568" s="141" t="n">
        <f aca="false">Movilidad!FY566</f>
        <v>0.922180044229708</v>
      </c>
    </row>
    <row r="569" customFormat="false" ht="15.25" hidden="false" customHeight="false" outlineLevel="0" collapsed="false">
      <c r="FG569" s="140" t="n">
        <f aca="false">Movilidad!FV567</f>
        <v>1990</v>
      </c>
      <c r="FH569" s="142" t="n">
        <f aca="false">Movilidad!FW567</f>
        <v>3.9340204</v>
      </c>
      <c r="FI569" s="142" t="n">
        <f aca="false">Movilidad!FX567</f>
        <v>1.92087373118681</v>
      </c>
      <c r="FJ569" s="142" t="n">
        <f aca="false">Movilidad!FY567</f>
        <v>1.9062079904061</v>
      </c>
    </row>
    <row r="570" customFormat="false" ht="15.25" hidden="false" customHeight="false" outlineLevel="0" collapsed="false">
      <c r="FG570" s="57" t="n">
        <f aca="false">Movilidad!FV568</f>
        <v>1990</v>
      </c>
      <c r="FH570" s="143" t="n">
        <f aca="false">Movilidad!FW568</f>
        <v>7.6920195</v>
      </c>
      <c r="FI570" s="143" t="n">
        <f aca="false">Movilidad!FX568</f>
        <v>3.75580111311235</v>
      </c>
      <c r="FJ570" s="143" t="n">
        <f aca="false">Movilidad!FY568</f>
        <v>2.84980336212215</v>
      </c>
    </row>
    <row r="571" customFormat="false" ht="15.25" hidden="false" customHeight="false" outlineLevel="0" collapsed="false">
      <c r="FG571" s="12" t="n">
        <f aca="false">Movilidad!FV569</f>
        <v>1990</v>
      </c>
      <c r="FH571" s="141" t="n">
        <f aca="false">Movilidad!FW569</f>
        <v>8.5668029</v>
      </c>
      <c r="FI571" s="141" t="n">
        <f aca="false">Movilidad!FX569</f>
        <v>4.18293373640487</v>
      </c>
      <c r="FJ571" s="141" t="n">
        <f aca="false">Movilidad!FY569</f>
        <v>3.61036399771643</v>
      </c>
    </row>
    <row r="572" customFormat="false" ht="15.25" hidden="false" customHeight="false" outlineLevel="0" collapsed="false">
      <c r="FG572" s="140" t="n">
        <f aca="false">Movilidad!FV570</f>
        <v>1990</v>
      </c>
      <c r="FH572" s="142" t="n">
        <f aca="false">Movilidad!FW570</f>
        <v>9.7325247</v>
      </c>
      <c r="FI572" s="142" t="n">
        <f aca="false">Movilidad!FX570</f>
        <v>4.75212356152419</v>
      </c>
      <c r="FJ572" s="142" t="n">
        <f aca="false">Movilidad!FY570</f>
        <v>4.0843533279916</v>
      </c>
    </row>
    <row r="573" customFormat="false" ht="15.25" hidden="false" customHeight="false" outlineLevel="0" collapsed="false">
      <c r="FG573" s="57" t="n">
        <f aca="false">Movilidad!FV571</f>
        <v>1990</v>
      </c>
      <c r="FH573" s="143" t="n">
        <f aca="false">Movilidad!FW571</f>
        <v>11.08514</v>
      </c>
      <c r="FI573" s="143" t="n">
        <f aca="false">Movilidad!FX571</f>
        <v>5.41256833150336</v>
      </c>
      <c r="FJ573" s="143" t="n">
        <f aca="false">Movilidad!FY571</f>
        <v>4.56725755995829</v>
      </c>
    </row>
    <row r="574" customFormat="false" ht="15.25" hidden="false" customHeight="false" outlineLevel="0" collapsed="false">
      <c r="FG574" s="12" t="n">
        <f aca="false">Movilidad!FV572</f>
        <v>1990</v>
      </c>
      <c r="FH574" s="141" t="n">
        <f aca="false">Movilidad!FW572</f>
        <v>12.28515</v>
      </c>
      <c r="FI574" s="141" t="n">
        <f aca="false">Movilidad!FX572</f>
        <v>5.99850013962552</v>
      </c>
      <c r="FJ574" s="141" t="n">
        <f aca="false">Movilidad!FY572</f>
        <v>5.1543111676742</v>
      </c>
    </row>
    <row r="575" customFormat="false" ht="15.25" hidden="false" customHeight="false" outlineLevel="0" collapsed="false">
      <c r="FG575" s="140" t="n">
        <f aca="false">Movilidad!FV573</f>
        <v>1990</v>
      </c>
      <c r="FH575" s="142" t="n">
        <f aca="false">Movilidad!FW573</f>
        <v>14.16941</v>
      </c>
      <c r="FI575" s="142" t="n">
        <f aca="false">Movilidad!FX573</f>
        <v>6.91853236333388</v>
      </c>
      <c r="FJ575" s="142" t="n">
        <f aca="false">Movilidad!FY573</f>
        <v>5.65620814999043</v>
      </c>
    </row>
    <row r="576" customFormat="false" ht="15.25" hidden="false" customHeight="false" outlineLevel="0" collapsed="false">
      <c r="FG576" s="57" t="n">
        <f aca="false">Movilidad!FV574</f>
        <v>1990</v>
      </c>
      <c r="FH576" s="143" t="n">
        <f aca="false">Movilidad!FW574</f>
        <v>16.3908</v>
      </c>
      <c r="FI576" s="143" t="n">
        <f aca="false">Movilidad!FX574</f>
        <v>8.00317587400838</v>
      </c>
      <c r="FJ576" s="143" t="n">
        <f aca="false">Movilidad!FY574</f>
        <v>6.47687690319189</v>
      </c>
    </row>
    <row r="577" customFormat="false" ht="15.25" hidden="false" customHeight="false" outlineLevel="0" collapsed="false">
      <c r="FG577" s="12" t="n">
        <f aca="false">Movilidad!FV575</f>
        <v>1990</v>
      </c>
      <c r="FH577" s="141" t="n">
        <f aca="false">Movilidad!FW575</f>
        <v>17.65132</v>
      </c>
      <c r="FI577" s="141" t="n">
        <f aca="false">Movilidad!FX575</f>
        <v>8.61865304734373</v>
      </c>
      <c r="FJ577" s="141" t="n">
        <f aca="false">Movilidad!FY575</f>
        <v>7.00642225750646</v>
      </c>
    </row>
    <row r="578" customFormat="false" ht="15.25" hidden="false" customHeight="false" outlineLevel="0" collapsed="false">
      <c r="FG578" s="140" t="n">
        <f aca="false">Movilidad!FV576</f>
        <v>1990</v>
      </c>
      <c r="FH578" s="142" t="n">
        <f aca="false">Movilidad!FW576</f>
        <v>18.74228</v>
      </c>
      <c r="FI578" s="142" t="n">
        <f aca="false">Movilidad!FX576</f>
        <v>9.15133874612037</v>
      </c>
      <c r="FJ578" s="142" t="n">
        <f aca="false">Movilidad!FY576</f>
        <v>7.43413567014716</v>
      </c>
    </row>
    <row r="579" customFormat="false" ht="15.25" hidden="false" customHeight="false" outlineLevel="0" collapsed="false">
      <c r="FG579" s="57" t="n">
        <f aca="false">Movilidad!FV577</f>
        <v>1990</v>
      </c>
      <c r="FH579" s="143" t="n">
        <f aca="false">Movilidad!FW577</f>
        <v>19.61872</v>
      </c>
      <c r="FI579" s="143" t="n">
        <f aca="false">Movilidad!FX577</f>
        <v>9.5792802415334</v>
      </c>
      <c r="FJ579" s="143" t="n">
        <f aca="false">Movilidad!FY577</f>
        <v>7.72890660741128</v>
      </c>
    </row>
    <row r="580" customFormat="false" ht="15.25" hidden="false" customHeight="false" outlineLevel="0" collapsed="false">
      <c r="FG580" s="12" t="n">
        <f aca="false">Movilidad!FV578</f>
        <v>1991</v>
      </c>
      <c r="FH580" s="141" t="n">
        <f aca="false">Movilidad!FW578</f>
        <v>21.1291</v>
      </c>
      <c r="FI580" s="141" t="n">
        <f aca="false">Movilidad!FX578</f>
        <v>10.3167571661853</v>
      </c>
      <c r="FJ580" s="141" t="n">
        <f aca="false">Movilidad!FY578</f>
        <v>8.09595202398801</v>
      </c>
    </row>
    <row r="581" customFormat="false" ht="15.25" hidden="false" customHeight="false" outlineLevel="0" collapsed="false">
      <c r="FG581" s="140" t="n">
        <f aca="false">Movilidad!FV579</f>
        <v>1991</v>
      </c>
      <c r="FH581" s="142" t="n">
        <f aca="false">Movilidad!FW579</f>
        <v>26.83193</v>
      </c>
      <c r="FI581" s="142" t="n">
        <f aca="false">Movilidad!FX579</f>
        <v>13.1012918728239</v>
      </c>
      <c r="FJ581" s="142" t="n">
        <f aca="false">Movilidad!FY579</f>
        <v>9.325395260813</v>
      </c>
    </row>
    <row r="582" customFormat="false" ht="15.25" hidden="false" customHeight="false" outlineLevel="0" collapsed="false">
      <c r="FG582" s="57" t="n">
        <f aca="false">Movilidad!FV580</f>
        <v>1991</v>
      </c>
      <c r="FH582" s="143" t="n">
        <f aca="false">Movilidad!FW580</f>
        <v>29.79479</v>
      </c>
      <c r="FI582" s="143" t="n">
        <f aca="false">Movilidad!FX580</f>
        <v>14.5479747479773</v>
      </c>
      <c r="FJ582" s="143" t="n">
        <f aca="false">Movilidad!FY580</f>
        <v>11.9033719174635</v>
      </c>
    </row>
    <row r="583" customFormat="false" ht="15.25" hidden="false" customHeight="false" outlineLevel="0" collapsed="false">
      <c r="FG583" s="12" t="n">
        <f aca="false">Movilidad!FV581</f>
        <v>1991</v>
      </c>
      <c r="FH583" s="141" t="n">
        <f aca="false">Movilidad!FW581</f>
        <v>31.43665</v>
      </c>
      <c r="FI583" s="141" t="n">
        <f aca="false">Movilidad!FX581</f>
        <v>15.3496497327553</v>
      </c>
      <c r="FJ583" s="141" t="n">
        <f aca="false">Movilidad!FY581</f>
        <v>11.9033719174635</v>
      </c>
    </row>
    <row r="584" customFormat="false" ht="15.25" hidden="false" customHeight="false" outlineLevel="0" collapsed="false">
      <c r="FG584" s="140" t="n">
        <f aca="false">Movilidad!FV582</f>
        <v>1991</v>
      </c>
      <c r="FH584" s="142" t="n">
        <f aca="false">Movilidad!FW582</f>
        <v>32.31829</v>
      </c>
      <c r="FI584" s="142" t="n">
        <f aca="false">Movilidad!FX582</f>
        <v>15.780130244845</v>
      </c>
      <c r="FJ584" s="142" t="n">
        <f aca="false">Movilidad!FY582</f>
        <v>11.9033719174635</v>
      </c>
    </row>
    <row r="585" customFormat="false" ht="15.25" hidden="false" customHeight="false" outlineLevel="0" collapsed="false">
      <c r="FG585" s="57" t="n">
        <f aca="false">Movilidad!FV583</f>
        <v>1991</v>
      </c>
      <c r="FH585" s="143" t="n">
        <f aca="false">Movilidad!FW583</f>
        <v>33.32783</v>
      </c>
      <c r="FI585" s="143" t="n">
        <f aca="false">Movilidad!FX583</f>
        <v>16.2730608017335</v>
      </c>
      <c r="FJ585" s="143" t="n">
        <f aca="false">Movilidad!FY583</f>
        <v>11.9033719174635</v>
      </c>
    </row>
    <row r="586" customFormat="false" ht="15.25" hidden="false" customHeight="false" outlineLevel="0" collapsed="false">
      <c r="FG586" s="12" t="n">
        <f aca="false">Movilidad!FV584</f>
        <v>1991</v>
      </c>
      <c r="FH586" s="141" t="n">
        <f aca="false">Movilidad!FW584</f>
        <v>34.19136</v>
      </c>
      <c r="FI586" s="141" t="n">
        <f aca="false">Movilidad!FX584</f>
        <v>16.6946986999741</v>
      </c>
      <c r="FJ586" s="141" t="n">
        <f aca="false">Movilidad!FY584</f>
        <v>11.9033719174635</v>
      </c>
    </row>
    <row r="587" customFormat="false" ht="15.25" hidden="false" customHeight="false" outlineLevel="0" collapsed="false">
      <c r="FG587" s="140" t="n">
        <f aca="false">Movilidad!FV585</f>
        <v>1991</v>
      </c>
      <c r="FH587" s="142" t="n">
        <f aca="false">Movilidad!FW585</f>
        <v>34.63615</v>
      </c>
      <c r="FI587" s="142" t="n">
        <f aca="false">Movilidad!FX585</f>
        <v>16.9118773975971</v>
      </c>
      <c r="FJ587" s="142" t="n">
        <f aca="false">Movilidad!FY585</f>
        <v>11.9033719174635</v>
      </c>
    </row>
    <row r="588" customFormat="false" ht="15.25" hidden="false" customHeight="false" outlineLevel="0" collapsed="false">
      <c r="FG588" s="57" t="n">
        <f aca="false">Movilidad!FV586</f>
        <v>1991</v>
      </c>
      <c r="FH588" s="143" t="n">
        <f aca="false">Movilidad!FW586</f>
        <v>35.24798</v>
      </c>
      <c r="FI588" s="143" t="n">
        <f aca="false">Movilidad!FX586</f>
        <v>17.2106171232356</v>
      </c>
      <c r="FJ588" s="143" t="n">
        <f aca="false">Movilidad!FY586</f>
        <v>11.9033719174635</v>
      </c>
    </row>
    <row r="589" customFormat="false" ht="15.25" hidden="false" customHeight="false" outlineLevel="0" collapsed="false">
      <c r="FG589" s="12" t="n">
        <f aca="false">Movilidad!FV587</f>
        <v>1991</v>
      </c>
      <c r="FH589" s="141" t="n">
        <f aca="false">Movilidad!FW587</f>
        <v>35.72411</v>
      </c>
      <c r="FI589" s="141" t="n">
        <f aca="false">Movilidad!FX587</f>
        <v>17.4430982790603</v>
      </c>
      <c r="FJ589" s="141" t="n">
        <f aca="false">Movilidad!FY587</f>
        <v>11.9033719174635</v>
      </c>
    </row>
    <row r="590" customFormat="false" ht="15.25" hidden="false" customHeight="false" outlineLevel="0" collapsed="false">
      <c r="FG590" s="140" t="n">
        <f aca="false">Movilidad!FV588</f>
        <v>1991</v>
      </c>
      <c r="FH590" s="142" t="n">
        <f aca="false">Movilidad!FW588</f>
        <v>35.86305</v>
      </c>
      <c r="FI590" s="142" t="n">
        <f aca="false">Movilidad!FX588</f>
        <v>17.5109388515726</v>
      </c>
      <c r="FJ590" s="142" t="n">
        <f aca="false">Movilidad!FY588</f>
        <v>11.9033719174635</v>
      </c>
    </row>
    <row r="591" customFormat="false" ht="15.25" hidden="false" customHeight="false" outlineLevel="0" collapsed="false">
      <c r="FG591" s="57" t="n">
        <f aca="false">Movilidad!FV589</f>
        <v>1991</v>
      </c>
      <c r="FH591" s="143" t="n">
        <f aca="false">Movilidad!FW589</f>
        <v>36.09588</v>
      </c>
      <c r="FI591" s="143" t="n">
        <f aca="false">Movilidad!FX589</f>
        <v>17.6246233232729</v>
      </c>
      <c r="FJ591" s="143" t="n">
        <f aca="false">Movilidad!FY589</f>
        <v>11.9033719174635</v>
      </c>
    </row>
    <row r="592" customFormat="false" ht="15.25" hidden="false" customHeight="false" outlineLevel="0" collapsed="false">
      <c r="FG592" s="12" t="n">
        <f aca="false">Movilidad!FV590</f>
        <v>1992</v>
      </c>
      <c r="FH592" s="141" t="n">
        <f aca="false">Movilidad!FW590</f>
        <v>37.19415</v>
      </c>
      <c r="FI592" s="141" t="n">
        <f aca="false">Movilidad!FX590</f>
        <v>18.1608782935701</v>
      </c>
      <c r="FJ592" s="141" t="n">
        <f aca="false">Movilidad!FY590</f>
        <v>11.9033719174635</v>
      </c>
    </row>
    <row r="593" customFormat="false" ht="15.25" hidden="false" customHeight="false" outlineLevel="0" collapsed="false">
      <c r="FG593" s="140" t="n">
        <f aca="false">Movilidad!FV591</f>
        <v>1992</v>
      </c>
      <c r="FH593" s="142" t="n">
        <f aca="false">Movilidad!FW591</f>
        <v>37.99533</v>
      </c>
      <c r="FI593" s="142" t="n">
        <f aca="false">Movilidad!FX591</f>
        <v>18.5520724053119</v>
      </c>
      <c r="FJ593" s="142" t="n">
        <f aca="false">Movilidad!FY591</f>
        <v>11.9033719174635</v>
      </c>
    </row>
    <row r="594" customFormat="false" ht="15.25" hidden="false" customHeight="false" outlineLevel="0" collapsed="false">
      <c r="FG594" s="57" t="n">
        <f aca="false">Movilidad!FV592</f>
        <v>1992</v>
      </c>
      <c r="FH594" s="143" t="n">
        <f aca="false">Movilidad!FW592</f>
        <v>38.79308</v>
      </c>
      <c r="FI594" s="143" t="n">
        <f aca="false">Movilidad!FX592</f>
        <v>18.941591742592</v>
      </c>
      <c r="FJ594" s="143" t="n">
        <f aca="false">Movilidad!FY592</f>
        <v>11.9033719174635</v>
      </c>
    </row>
    <row r="595" customFormat="false" ht="15.25" hidden="false" customHeight="false" outlineLevel="0" collapsed="false">
      <c r="FG595" s="12" t="n">
        <f aca="false">Movilidad!FV593</f>
        <v>1992</v>
      </c>
      <c r="FH595" s="141" t="n">
        <f aca="false">Movilidad!FW593</f>
        <v>39.29225</v>
      </c>
      <c r="FI595" s="141" t="n">
        <f aca="false">Movilidad!FX593</f>
        <v>19.1853226953843</v>
      </c>
      <c r="FJ595" s="141" t="n">
        <f aca="false">Movilidad!FY593</f>
        <v>11.9033719174635</v>
      </c>
    </row>
    <row r="596" customFormat="false" ht="15.25" hidden="false" customHeight="false" outlineLevel="0" collapsed="false">
      <c r="FG596" s="140" t="n">
        <f aca="false">Movilidad!FV594</f>
        <v>1992</v>
      </c>
      <c r="FH596" s="142" t="n">
        <f aca="false">Movilidad!FW594</f>
        <v>39.55671</v>
      </c>
      <c r="FI596" s="142" t="n">
        <f aca="false">Movilidad!FX594</f>
        <v>19.3144512242933</v>
      </c>
      <c r="FJ596" s="142" t="n">
        <f aca="false">Movilidad!FY594</f>
        <v>11.9033719174635</v>
      </c>
    </row>
    <row r="597" customFormat="false" ht="15.25" hidden="false" customHeight="false" outlineLevel="0" collapsed="false">
      <c r="FG597" s="57" t="n">
        <f aca="false">Movilidad!FV595</f>
        <v>1992</v>
      </c>
      <c r="FH597" s="143" t="n">
        <f aca="false">Movilidad!FW595</f>
        <v>39.86687</v>
      </c>
      <c r="FI597" s="143" t="n">
        <f aca="false">Movilidad!FX595</f>
        <v>19.4658938036111</v>
      </c>
      <c r="FJ597" s="143" t="n">
        <f aca="false">Movilidad!FY595</f>
        <v>11.9033719174635</v>
      </c>
    </row>
    <row r="598" customFormat="false" ht="15.25" hidden="false" customHeight="false" outlineLevel="0" collapsed="false">
      <c r="FG598" s="12" t="n">
        <f aca="false">Movilidad!FV596</f>
        <v>1992</v>
      </c>
      <c r="FH598" s="141" t="n">
        <f aca="false">Movilidad!FW596</f>
        <v>40.55609</v>
      </c>
      <c r="FI598" s="141" t="n">
        <f aca="false">Movilidad!FX596</f>
        <v>19.8024209332133</v>
      </c>
      <c r="FJ598" s="141" t="n">
        <f aca="false">Movilidad!FY596</f>
        <v>11.9033719174635</v>
      </c>
    </row>
    <row r="599" customFormat="false" ht="15.25" hidden="false" customHeight="false" outlineLevel="0" collapsed="false">
      <c r="FG599" s="140" t="n">
        <f aca="false">Movilidad!FV597</f>
        <v>1992</v>
      </c>
      <c r="FH599" s="142" t="n">
        <f aca="false">Movilidad!FW597</f>
        <v>41.16307</v>
      </c>
      <c r="FI599" s="142" t="n">
        <f aca="false">Movilidad!FX597</f>
        <v>20.0987925375282</v>
      </c>
      <c r="FJ599" s="142" t="n">
        <f aca="false">Movilidad!FY597</f>
        <v>11.9033719174635</v>
      </c>
    </row>
    <row r="600" customFormat="false" ht="15.25" hidden="false" customHeight="false" outlineLevel="0" collapsed="false">
      <c r="FG600" s="57" t="n">
        <f aca="false">Movilidad!FV598</f>
        <v>1992</v>
      </c>
      <c r="FH600" s="143" t="n">
        <f aca="false">Movilidad!FW598</f>
        <v>41.58859</v>
      </c>
      <c r="FI600" s="143" t="n">
        <f aca="false">Movilidad!FX598</f>
        <v>20.3065622252743</v>
      </c>
      <c r="FJ600" s="143" t="n">
        <f aca="false">Movilidad!FY598</f>
        <v>11.9033719174635</v>
      </c>
    </row>
    <row r="601" customFormat="false" ht="15.25" hidden="false" customHeight="false" outlineLevel="0" collapsed="false">
      <c r="FG601" s="12" t="n">
        <f aca="false">Movilidad!FV599</f>
        <v>1992</v>
      </c>
      <c r="FH601" s="141" t="n">
        <f aca="false">Movilidad!FW599</f>
        <v>42.11506</v>
      </c>
      <c r="FI601" s="141" t="n">
        <f aca="false">Movilidad!FX599</f>
        <v>20.5636230156195</v>
      </c>
      <c r="FJ601" s="141" t="n">
        <f aca="false">Movilidad!FY599</f>
        <v>11.9033719174635</v>
      </c>
    </row>
    <row r="602" customFormat="false" ht="15.25" hidden="false" customHeight="false" outlineLevel="0" collapsed="false">
      <c r="FG602" s="140" t="n">
        <f aca="false">Movilidad!FV600</f>
        <v>1992</v>
      </c>
      <c r="FH602" s="142" t="n">
        <f aca="false">Movilidad!FW600</f>
        <v>42.30919</v>
      </c>
      <c r="FI602" s="142" t="n">
        <f aca="false">Movilidad!FX600</f>
        <v>20.6584113439757</v>
      </c>
      <c r="FJ602" s="142" t="n">
        <f aca="false">Movilidad!FY600</f>
        <v>11.9033719174635</v>
      </c>
    </row>
    <row r="603" customFormat="false" ht="15.25" hidden="false" customHeight="false" outlineLevel="0" collapsed="false">
      <c r="FG603" s="57" t="n">
        <f aca="false">Movilidad!FV601</f>
        <v>1992</v>
      </c>
      <c r="FH603" s="143" t="n">
        <f aca="false">Movilidad!FW601</f>
        <v>42.42922</v>
      </c>
      <c r="FI603" s="143" t="n">
        <f aca="false">Movilidad!FX601</f>
        <v>20.7170186846886</v>
      </c>
      <c r="FJ603" s="143" t="n">
        <f aca="false">Movilidad!FY601</f>
        <v>11.9033719174635</v>
      </c>
    </row>
    <row r="604" customFormat="false" ht="15.25" hidden="false" customHeight="false" outlineLevel="0" collapsed="false">
      <c r="FG604" s="12" t="n">
        <f aca="false">Movilidad!FV602</f>
        <v>1993</v>
      </c>
      <c r="FH604" s="141" t="n">
        <f aca="false">Movilidad!FW602</f>
        <v>42.78239</v>
      </c>
      <c r="FI604" s="141" t="n">
        <f aca="false">Movilidad!FX602</f>
        <v>20.8894618615575</v>
      </c>
      <c r="FJ604" s="141" t="n">
        <f aca="false">Movilidad!FY602</f>
        <v>11.9033719174635</v>
      </c>
    </row>
    <row r="605" customFormat="false" ht="15.25" hidden="false" customHeight="false" outlineLevel="0" collapsed="false">
      <c r="FG605" s="140" t="n">
        <f aca="false">Movilidad!FV603</f>
        <v>1993</v>
      </c>
      <c r="FH605" s="142" t="n">
        <f aca="false">Movilidad!FW603</f>
        <v>43.09489</v>
      </c>
      <c r="FI605" s="142" t="n">
        <f aca="false">Movilidad!FX603</f>
        <v>21.0420469983799</v>
      </c>
      <c r="FJ605" s="142" t="n">
        <f aca="false">Movilidad!FY603</f>
        <v>11.9033719174635</v>
      </c>
    </row>
    <row r="606" customFormat="false" ht="15.25" hidden="false" customHeight="false" outlineLevel="0" collapsed="false">
      <c r="FG606" s="57" t="n">
        <f aca="false">Movilidad!FV604</f>
        <v>1993</v>
      </c>
      <c r="FH606" s="143" t="n">
        <f aca="false">Movilidad!FW604</f>
        <v>43.4189</v>
      </c>
      <c r="FI606" s="143" t="n">
        <f aca="false">Movilidad!FX604</f>
        <v>21.2002521509617</v>
      </c>
      <c r="FJ606" s="143" t="n">
        <f aca="false">Movilidad!FY604</f>
        <v>11.9033719174635</v>
      </c>
    </row>
    <row r="607" customFormat="false" ht="15.25" hidden="false" customHeight="false" outlineLevel="0" collapsed="false">
      <c r="FG607" s="12" t="n">
        <f aca="false">Movilidad!FV605</f>
        <v>1993</v>
      </c>
      <c r="FH607" s="141" t="n">
        <f aca="false">Movilidad!FW605</f>
        <v>43.87277</v>
      </c>
      <c r="FI607" s="141" t="n">
        <f aca="false">Movilidad!FX605</f>
        <v>21.4218643623202</v>
      </c>
      <c r="FJ607" s="141" t="n">
        <f aca="false">Movilidad!FY605</f>
        <v>11.9033719174635</v>
      </c>
    </row>
    <row r="608" customFormat="false" ht="15.25" hidden="false" customHeight="false" outlineLevel="0" collapsed="false">
      <c r="FG608" s="140" t="n">
        <f aca="false">Movilidad!FV606</f>
        <v>1993</v>
      </c>
      <c r="FH608" s="142" t="n">
        <f aca="false">Movilidad!FW606</f>
        <v>44.43722</v>
      </c>
      <c r="FI608" s="142" t="n">
        <f aca="false">Movilidad!FX606</f>
        <v>21.6974697398542</v>
      </c>
      <c r="FJ608" s="142" t="n">
        <f aca="false">Movilidad!FY606</f>
        <v>11.9033719174635</v>
      </c>
    </row>
    <row r="609" customFormat="false" ht="15.25" hidden="false" customHeight="false" outlineLevel="0" collapsed="false">
      <c r="FG609" s="57" t="n">
        <f aca="false">Movilidad!FV607</f>
        <v>1993</v>
      </c>
      <c r="FH609" s="143" t="n">
        <f aca="false">Movilidad!FW607</f>
        <v>44.75686</v>
      </c>
      <c r="FI609" s="143" t="n">
        <f aca="false">Movilidad!FX607</f>
        <v>21.8535411418827</v>
      </c>
      <c r="FJ609" s="143" t="n">
        <f aca="false">Movilidad!FY607</f>
        <v>11.9033719174635</v>
      </c>
    </row>
    <row r="610" customFormat="false" ht="15.25" hidden="false" customHeight="false" outlineLevel="0" collapsed="false">
      <c r="FG610" s="12" t="n">
        <f aca="false">Movilidad!FV608</f>
        <v>1993</v>
      </c>
      <c r="FH610" s="141" t="n">
        <f aca="false">Movilidad!FW608</f>
        <v>44.90084</v>
      </c>
      <c r="FI610" s="141" t="n">
        <f aca="false">Movilidad!FX608</f>
        <v>21.9238426074817</v>
      </c>
      <c r="FJ610" s="141" t="n">
        <f aca="false">Movilidad!FY608</f>
        <v>11.9033719174635</v>
      </c>
    </row>
    <row r="611" customFormat="false" ht="15.25" hidden="false" customHeight="false" outlineLevel="0" collapsed="false">
      <c r="FG611" s="140" t="n">
        <f aca="false">Movilidad!FV609</f>
        <v>1993</v>
      </c>
      <c r="FH611" s="142" t="n">
        <f aca="false">Movilidad!FW609</f>
        <v>44.90804</v>
      </c>
      <c r="FI611" s="142" t="n">
        <f aca="false">Movilidad!FX609</f>
        <v>21.927358169034</v>
      </c>
      <c r="FJ611" s="142" t="n">
        <f aca="false">Movilidad!FY609</f>
        <v>11.9033719174635</v>
      </c>
    </row>
    <row r="612" customFormat="false" ht="15.25" hidden="false" customHeight="false" outlineLevel="0" collapsed="false">
      <c r="FG612" s="57" t="n">
        <f aca="false">Movilidad!FV610</f>
        <v>1993</v>
      </c>
      <c r="FH612" s="143" t="n">
        <f aca="false">Movilidad!FW610</f>
        <v>45.27812</v>
      </c>
      <c r="FI612" s="143" t="n">
        <f aca="false">Movilidad!FX610</f>
        <v>22.1080580328267</v>
      </c>
      <c r="FJ612" s="143" t="n">
        <f aca="false">Movilidad!FY610</f>
        <v>11.9033719174635</v>
      </c>
    </row>
    <row r="613" customFormat="false" ht="15.25" hidden="false" customHeight="false" outlineLevel="0" collapsed="false">
      <c r="FG613" s="12" t="n">
        <f aca="false">Movilidad!FV611</f>
        <v>1993</v>
      </c>
      <c r="FH613" s="141" t="n">
        <f aca="false">Movilidad!FW611</f>
        <v>45.53407</v>
      </c>
      <c r="FI613" s="141" t="n">
        <f aca="false">Movilidad!FX611</f>
        <v>22.2330313632897</v>
      </c>
      <c r="FJ613" s="141" t="n">
        <f aca="false">Movilidad!FY611</f>
        <v>11.9033719174635</v>
      </c>
    </row>
    <row r="614" customFormat="false" ht="15.25" hidden="false" customHeight="false" outlineLevel="0" collapsed="false">
      <c r="FG614" s="140" t="n">
        <f aca="false">Movilidad!FV612</f>
        <v>1993</v>
      </c>
      <c r="FH614" s="142" t="n">
        <f aca="false">Movilidad!FW612</f>
        <v>45.5601</v>
      </c>
      <c r="FI614" s="142" t="n">
        <f aca="false">Movilidad!FX612</f>
        <v>22.2457410948464</v>
      </c>
      <c r="FJ614" s="142" t="n">
        <f aca="false">Movilidad!FY612</f>
        <v>11.9033719174635</v>
      </c>
    </row>
    <row r="615" customFormat="false" ht="15.25" hidden="false" customHeight="false" outlineLevel="0" collapsed="false">
      <c r="FG615" s="57" t="n">
        <f aca="false">Movilidad!FV613</f>
        <v>1993</v>
      </c>
      <c r="FH615" s="143" t="n">
        <f aca="false">Movilidad!FW613</f>
        <v>45.55412</v>
      </c>
      <c r="FI615" s="143" t="n">
        <f aca="false">Movilidad!FX613</f>
        <v>22.2428212256682</v>
      </c>
      <c r="FJ615" s="143" t="n">
        <f aca="false">Movilidad!FY613</f>
        <v>11.9033719174635</v>
      </c>
    </row>
    <row r="616" customFormat="false" ht="15.25" hidden="false" customHeight="false" outlineLevel="0" collapsed="false">
      <c r="FG616" s="12" t="n">
        <f aca="false">Movilidad!FV614</f>
        <v>1994</v>
      </c>
      <c r="FH616" s="141" t="n">
        <f aca="false">Movilidad!FW614</f>
        <v>45.59999</v>
      </c>
      <c r="FI616" s="141" t="n">
        <f aca="false">Movilidad!FX614</f>
        <v>22.2652182823915</v>
      </c>
      <c r="FJ616" s="141" t="n">
        <f aca="false">Movilidad!FY614</f>
        <v>11.9033719174635</v>
      </c>
    </row>
    <row r="617" customFormat="false" ht="15.25" hidden="false" customHeight="false" outlineLevel="0" collapsed="false">
      <c r="FG617" s="140" t="n">
        <f aca="false">Movilidad!FV615</f>
        <v>1994</v>
      </c>
      <c r="FH617" s="142" t="n">
        <f aca="false">Movilidad!FW615</f>
        <v>45.59838</v>
      </c>
      <c r="FI617" s="142" t="n">
        <f aca="false">Movilidad!FX615</f>
        <v>22.2644321637666</v>
      </c>
      <c r="FJ617" s="142" t="n">
        <f aca="false">Movilidad!FY615</f>
        <v>11.9033719174635</v>
      </c>
    </row>
    <row r="618" customFormat="false" ht="15.25" hidden="false" customHeight="false" outlineLevel="0" collapsed="false">
      <c r="FG618" s="57" t="n">
        <f aca="false">Movilidad!FV616</f>
        <v>1994</v>
      </c>
      <c r="FH618" s="143" t="n">
        <f aca="false">Movilidad!FW616</f>
        <v>45.66194</v>
      </c>
      <c r="FI618" s="143" t="n">
        <f aca="false">Movilidad!FX616</f>
        <v>22.2954667599152</v>
      </c>
      <c r="FJ618" s="143" t="n">
        <f aca="false">Movilidad!FY616</f>
        <v>11.9033719174635</v>
      </c>
    </row>
    <row r="619" customFormat="false" ht="15.25" hidden="false" customHeight="false" outlineLevel="0" collapsed="false">
      <c r="FG619" s="12" t="n">
        <f aca="false">Movilidad!FV617</f>
        <v>1994</v>
      </c>
      <c r="FH619" s="141" t="n">
        <f aca="false">Movilidad!FW617</f>
        <v>45.77309</v>
      </c>
      <c r="FI619" s="141" t="n">
        <f aca="false">Movilidad!FX617</f>
        <v>22.3497382413802</v>
      </c>
      <c r="FJ619" s="141" t="n">
        <f aca="false">Movilidad!FY617</f>
        <v>11.9033719174635</v>
      </c>
    </row>
    <row r="620" customFormat="false" ht="15.25" hidden="false" customHeight="false" outlineLevel="0" collapsed="false">
      <c r="FG620" s="140" t="n">
        <f aca="false">Movilidad!FV618</f>
        <v>1994</v>
      </c>
      <c r="FH620" s="142" t="n">
        <f aca="false">Movilidad!FW618</f>
        <v>45.93174</v>
      </c>
      <c r="FI620" s="142" t="n">
        <f aca="false">Movilidad!FX618</f>
        <v>22.4272026636421</v>
      </c>
      <c r="FJ620" s="142" t="n">
        <f aca="false">Movilidad!FY618</f>
        <v>11.9033719174635</v>
      </c>
    </row>
    <row r="621" customFormat="false" ht="15.25" hidden="false" customHeight="false" outlineLevel="0" collapsed="false">
      <c r="FG621" s="57" t="n">
        <f aca="false">Movilidad!FV619</f>
        <v>1994</v>
      </c>
      <c r="FH621" s="143" t="n">
        <f aca="false">Movilidad!FW619</f>
        <v>46.10949</v>
      </c>
      <c r="FI621" s="143" t="n">
        <f aca="false">Movilidad!FX619</f>
        <v>22.5139930894667</v>
      </c>
      <c r="FJ621" s="143" t="n">
        <f aca="false">Movilidad!FY619</f>
        <v>11.9033719174635</v>
      </c>
    </row>
    <row r="622" customFormat="false" ht="15.25" hidden="false" customHeight="false" outlineLevel="0" collapsed="false">
      <c r="FG622" s="12" t="n">
        <f aca="false">Movilidad!FV620</f>
        <v>1994</v>
      </c>
      <c r="FH622" s="141" t="n">
        <f aca="false">Movilidad!FW620</f>
        <v>46.53519</v>
      </c>
      <c r="FI622" s="141" t="n">
        <f aca="false">Movilidad!FX620</f>
        <v>22.7218506662515</v>
      </c>
      <c r="FJ622" s="141" t="n">
        <f aca="false">Movilidad!FY620</f>
        <v>11.9033719174635</v>
      </c>
    </row>
    <row r="623" customFormat="false" ht="15.25" hidden="false" customHeight="false" outlineLevel="0" collapsed="false">
      <c r="FG623" s="35" t="n">
        <f aca="false">Movilidad!FV621</f>
        <v>1994</v>
      </c>
      <c r="FH623" s="144" t="n">
        <f aca="false">Movilidad!FW621</f>
        <v>46.6312</v>
      </c>
      <c r="FI623" s="144" t="n">
        <f aca="false">Movilidad!FX621</f>
        <v>22.7687297030077</v>
      </c>
      <c r="FJ623" s="144" t="n">
        <f aca="false">Movilidad!FY621</f>
        <v>11.9033719174635</v>
      </c>
    </row>
    <row r="624" customFormat="false" ht="15.25" hidden="false" customHeight="false" outlineLevel="0" collapsed="false">
      <c r="FG624" s="57" t="n">
        <f aca="false">Movilidad!FV622</f>
        <v>1994</v>
      </c>
      <c r="FH624" s="143" t="n">
        <f aca="false">Movilidad!FW622</f>
        <v>46.95035</v>
      </c>
      <c r="FI624" s="143" t="n">
        <f aca="false">Movilidad!FX622</f>
        <v>22.9245618515417</v>
      </c>
      <c r="FJ624" s="143" t="n">
        <f aca="false">Movilidad!FY622</f>
        <v>11.9033719174635</v>
      </c>
    </row>
    <row r="625" customFormat="false" ht="15.25" hidden="false" customHeight="false" outlineLevel="0" collapsed="false">
      <c r="FG625" s="12" t="n">
        <f aca="false">Movilidad!FV623</f>
        <v>1994</v>
      </c>
      <c r="FH625" s="141" t="n">
        <f aca="false">Movilidad!FW623</f>
        <v>47.1008</v>
      </c>
      <c r="FI625" s="141" t="n">
        <f aca="false">Movilidad!FX623</f>
        <v>22.9980224398134</v>
      </c>
      <c r="FJ625" s="141" t="n">
        <f aca="false">Movilidad!FY623</f>
        <v>11.9033719174635</v>
      </c>
    </row>
    <row r="626" customFormat="false" ht="15.25" hidden="false" customHeight="false" outlineLevel="0" collapsed="false">
      <c r="FG626" s="35" t="n">
        <f aca="false">Movilidad!FV624</f>
        <v>1994</v>
      </c>
      <c r="FH626" s="144" t="n">
        <f aca="false">Movilidad!FW624</f>
        <v>47.20729</v>
      </c>
      <c r="FI626" s="144" t="n">
        <f aca="false">Movilidad!FX624</f>
        <v>23.0500185717181</v>
      </c>
      <c r="FJ626" s="144" t="n">
        <f aca="false">Movilidad!FY624</f>
        <v>11.9033719174635</v>
      </c>
    </row>
    <row r="627" customFormat="false" ht="15.25" hidden="false" customHeight="false" outlineLevel="0" collapsed="false">
      <c r="FG627" s="57" t="n">
        <f aca="false">Movilidad!FV625</f>
        <v>1994</v>
      </c>
      <c r="FH627" s="143" t="n">
        <f aca="false">Movilidad!FW625</f>
        <v>47.30995</v>
      </c>
      <c r="FI627" s="143" t="n">
        <f aca="false">Movilidad!FX625</f>
        <v>23.1001446201859</v>
      </c>
      <c r="FJ627" s="143" t="n">
        <f aca="false">Movilidad!FY625</f>
        <v>11.9033719174635</v>
      </c>
    </row>
    <row r="628" customFormat="false" ht="15.25" hidden="false" customHeight="false" outlineLevel="0" collapsed="false">
      <c r="FG628" s="12" t="n">
        <f aca="false">Movilidad!FV626</f>
        <v>1995</v>
      </c>
      <c r="FH628" s="141" t="n">
        <f aca="false">Movilidad!FW626</f>
        <v>47.89942</v>
      </c>
      <c r="FI628" s="141" t="n">
        <f aca="false">Movilidad!FX626</f>
        <v>23.3879665741144</v>
      </c>
      <c r="FJ628" s="141" t="n">
        <f aca="false">Movilidad!FY626</f>
        <v>11.9033719174635</v>
      </c>
    </row>
    <row r="629" customFormat="false" ht="15.25" hidden="false" customHeight="false" outlineLevel="0" collapsed="false">
      <c r="FG629" s="35" t="n">
        <f aca="false">Movilidad!FV627</f>
        <v>1995</v>
      </c>
      <c r="FH629" s="144" t="n">
        <f aca="false">Movilidad!FW627</f>
        <v>47.89811</v>
      </c>
      <c r="FI629" s="144" t="n">
        <f aca="false">Movilidad!FX627</f>
        <v>23.3873269372208</v>
      </c>
      <c r="FJ629" s="144" t="n">
        <f aca="false">Movilidad!FY627</f>
        <v>11.9033719174635</v>
      </c>
    </row>
    <row r="630" customFormat="false" ht="15.25" hidden="false" customHeight="false" outlineLevel="0" collapsed="false">
      <c r="FG630" s="57" t="n">
        <f aca="false">Movilidad!FV628</f>
        <v>1995</v>
      </c>
      <c r="FH630" s="143" t="n">
        <f aca="false">Movilidad!FW628</f>
        <v>47.68291</v>
      </c>
      <c r="FI630" s="143" t="n">
        <f aca="false">Movilidad!FX628</f>
        <v>23.2822507085995</v>
      </c>
      <c r="FJ630" s="143" t="n">
        <f aca="false">Movilidad!FY628</f>
        <v>11.9033719174635</v>
      </c>
    </row>
    <row r="631" customFormat="false" ht="15.25" hidden="false" customHeight="false" outlineLevel="0" collapsed="false">
      <c r="FG631" s="12" t="n">
        <f aca="false">Movilidad!FV629</f>
        <v>1995</v>
      </c>
      <c r="FH631" s="141" t="n">
        <f aca="false">Movilidad!FW629</f>
        <v>47.90098</v>
      </c>
      <c r="FI631" s="141" t="n">
        <f aca="false">Movilidad!FX629</f>
        <v>23.3887282791174</v>
      </c>
      <c r="FJ631" s="141" t="n">
        <f aca="false">Movilidad!FY629</f>
        <v>11.9033719174635</v>
      </c>
    </row>
    <row r="632" customFormat="false" ht="15.25" hidden="false" customHeight="false" outlineLevel="0" collapsed="false">
      <c r="FG632" s="35" t="n">
        <f aca="false">Movilidad!FV630</f>
        <v>1995</v>
      </c>
      <c r="FH632" s="144" t="n">
        <f aca="false">Movilidad!FW630</f>
        <v>47.91105</v>
      </c>
      <c r="FI632" s="144" t="n">
        <f aca="false">Movilidad!FX630</f>
        <v>23.3936451825664</v>
      </c>
      <c r="FJ632" s="144" t="n">
        <f aca="false">Movilidad!FY630</f>
        <v>11.9033719174635</v>
      </c>
    </row>
    <row r="633" customFormat="false" ht="15.25" hidden="false" customHeight="false" outlineLevel="0" collapsed="false">
      <c r="FG633" s="57" t="n">
        <f aca="false">Movilidad!FV631</f>
        <v>1995</v>
      </c>
      <c r="FH633" s="143" t="n">
        <f aca="false">Movilidad!FW631</f>
        <v>47.81238</v>
      </c>
      <c r="FI633" s="143" t="n">
        <f aca="false">Movilidad!FX631</f>
        <v>23.3454673411255</v>
      </c>
      <c r="FJ633" s="143" t="n">
        <f aca="false">Movilidad!FY631</f>
        <v>11.9033719174635</v>
      </c>
    </row>
    <row r="634" customFormat="false" ht="15.25" hidden="false" customHeight="false" outlineLevel="0" collapsed="false">
      <c r="FG634" s="12" t="n">
        <f aca="false">Movilidad!FV632</f>
        <v>1995</v>
      </c>
      <c r="FH634" s="141" t="n">
        <f aca="false">Movilidad!FW632</f>
        <v>48.00636</v>
      </c>
      <c r="FI634" s="141" t="n">
        <f aca="false">Movilidad!FX632</f>
        <v>23.4401824286161</v>
      </c>
      <c r="FJ634" s="141" t="n">
        <f aca="false">Movilidad!FY632</f>
        <v>11.9033719174635</v>
      </c>
    </row>
    <row r="635" customFormat="false" ht="15.25" hidden="false" customHeight="false" outlineLevel="0" collapsed="false">
      <c r="FG635" s="35" t="n">
        <f aca="false">Movilidad!FV633</f>
        <v>1995</v>
      </c>
      <c r="FH635" s="144" t="n">
        <f aca="false">Movilidad!FW633</f>
        <v>47.89002</v>
      </c>
      <c r="FI635" s="144" t="n">
        <f aca="false">Movilidad!FX633</f>
        <v>23.3833768131988</v>
      </c>
      <c r="FJ635" s="144" t="n">
        <f aca="false">Movilidad!FY633</f>
        <v>11.9033719174635</v>
      </c>
    </row>
    <row r="636" customFormat="false" ht="15.25" hidden="false" customHeight="false" outlineLevel="0" collapsed="false">
      <c r="FG636" s="57" t="n">
        <f aca="false">Movilidad!FV634</f>
        <v>1995</v>
      </c>
      <c r="FH636" s="143" t="n">
        <f aca="false">Movilidad!FW634</f>
        <v>47.96877</v>
      </c>
      <c r="FI636" s="143" t="n">
        <f aca="false">Movilidad!FX634</f>
        <v>23.421828267678</v>
      </c>
      <c r="FJ636" s="143" t="n">
        <f aca="false">Movilidad!FY634</f>
        <v>11.9033719174635</v>
      </c>
    </row>
    <row r="637" customFormat="false" ht="15.25" hidden="false" customHeight="false" outlineLevel="0" collapsed="false">
      <c r="FG637" s="12" t="n">
        <f aca="false">Movilidad!FV635</f>
        <v>1995</v>
      </c>
      <c r="FH637" s="141" t="n">
        <f aca="false">Movilidad!FW635</f>
        <v>48.13185</v>
      </c>
      <c r="FI637" s="141" t="n">
        <f aca="false">Movilidad!FX635</f>
        <v>23.5014557368396</v>
      </c>
      <c r="FJ637" s="141" t="n">
        <f aca="false">Movilidad!FY635</f>
        <v>11.9033719174635</v>
      </c>
    </row>
    <row r="638" customFormat="false" ht="15.25" hidden="false" customHeight="false" outlineLevel="0" collapsed="false">
      <c r="FG638" s="35" t="n">
        <f aca="false">Movilidad!FV636</f>
        <v>1995</v>
      </c>
      <c r="FH638" s="144" t="n">
        <f aca="false">Movilidad!FW636</f>
        <v>48.02191</v>
      </c>
      <c r="FI638" s="144" t="n">
        <f aca="false">Movilidad!FX636</f>
        <v>23.4477750650244</v>
      </c>
      <c r="FJ638" s="144" t="n">
        <f aca="false">Movilidad!FY636</f>
        <v>11.9033719174635</v>
      </c>
    </row>
    <row r="639" customFormat="false" ht="15.25" hidden="false" customHeight="false" outlineLevel="0" collapsed="false">
      <c r="FG639" s="57" t="n">
        <f aca="false">Movilidad!FV637</f>
        <v>1995</v>
      </c>
      <c r="FH639" s="143" t="n">
        <f aca="false">Movilidad!FW637</f>
        <v>48.07058</v>
      </c>
      <c r="FI639" s="143" t="n">
        <f aca="false">Movilidad!FX637</f>
        <v>23.4715392845736</v>
      </c>
      <c r="FJ639" s="143" t="n">
        <f aca="false">Movilidad!FY637</f>
        <v>11.9033719174635</v>
      </c>
    </row>
    <row r="640" customFormat="false" ht="15.25" hidden="false" customHeight="false" outlineLevel="0" collapsed="false">
      <c r="FG640" s="12" t="n">
        <f aca="false">Movilidad!FV638</f>
        <v>1996</v>
      </c>
      <c r="FH640" s="141" t="n">
        <f aca="false">Movilidad!FW638</f>
        <v>48.21469</v>
      </c>
      <c r="FI640" s="141" t="n">
        <f aca="false">Movilidad!FX638</f>
        <v>23.5419042255895</v>
      </c>
      <c r="FJ640" s="141" t="n">
        <f aca="false">Movilidad!FY638</f>
        <v>11.9033719174635</v>
      </c>
    </row>
    <row r="641" customFormat="false" ht="15.25" hidden="false" customHeight="false" outlineLevel="0" collapsed="false">
      <c r="FG641" s="35" t="n">
        <f aca="false">Movilidad!FV639</f>
        <v>1996</v>
      </c>
      <c r="FH641" s="144" t="n">
        <f aca="false">Movilidad!FW639</f>
        <v>48.05801</v>
      </c>
      <c r="FI641" s="144" t="n">
        <f aca="false">Movilidad!FX639</f>
        <v>23.4654017000301</v>
      </c>
      <c r="FJ641" s="144" t="n">
        <f aca="false">Movilidad!FY639</f>
        <v>11.9033719174635</v>
      </c>
    </row>
    <row r="642" customFormat="false" ht="15.25" hidden="false" customHeight="false" outlineLevel="0" collapsed="false">
      <c r="FG642" s="57" t="n">
        <f aca="false">Movilidad!FV640</f>
        <v>1996</v>
      </c>
      <c r="FH642" s="143" t="n">
        <f aca="false">Movilidad!FW640</f>
        <v>47.79874</v>
      </c>
      <c r="FI642" s="143" t="n">
        <f aca="false">Movilidad!FX640</f>
        <v>23.3388073050735</v>
      </c>
      <c r="FJ642" s="143" t="n">
        <f aca="false">Movilidad!FY640</f>
        <v>11.9033719174635</v>
      </c>
    </row>
    <row r="643" customFormat="false" ht="15.25" hidden="false" customHeight="false" outlineLevel="0" collapsed="false">
      <c r="FG643" s="12" t="n">
        <f aca="false">Movilidad!FV641</f>
        <v>1996</v>
      </c>
      <c r="FH643" s="141" t="n">
        <f aca="false">Movilidad!FW641</f>
        <v>47.79947</v>
      </c>
      <c r="FI643" s="141" t="n">
        <f aca="false">Movilidad!FX641</f>
        <v>23.3391637439531</v>
      </c>
      <c r="FJ643" s="141" t="n">
        <f aca="false">Movilidad!FY641</f>
        <v>11.9033719174635</v>
      </c>
    </row>
    <row r="644" customFormat="false" ht="15.25" hidden="false" customHeight="false" outlineLevel="0" collapsed="false">
      <c r="FG644" s="35" t="n">
        <f aca="false">Movilidad!FV642</f>
        <v>1996</v>
      </c>
      <c r="FH644" s="144" t="n">
        <f aca="false">Movilidad!FW642</f>
        <v>47.75684</v>
      </c>
      <c r="FI644" s="144" t="n">
        <f aca="false">Movilidad!FX642</f>
        <v>23.3183486899284</v>
      </c>
      <c r="FJ644" s="144" t="n">
        <f aca="false">Movilidad!FY642</f>
        <v>11.9033719174635</v>
      </c>
    </row>
    <row r="645" customFormat="false" ht="15.25" hidden="false" customHeight="false" outlineLevel="0" collapsed="false">
      <c r="FG645" s="57" t="n">
        <f aca="false">Movilidad!FV643</f>
        <v>1996</v>
      </c>
      <c r="FH645" s="143" t="n">
        <f aca="false">Movilidad!FW643</f>
        <v>47.75808</v>
      </c>
      <c r="FI645" s="143" t="n">
        <f aca="false">Movilidad!FX643</f>
        <v>23.3189541477513</v>
      </c>
      <c r="FJ645" s="143" t="n">
        <f aca="false">Movilidad!FY643</f>
        <v>11.9033719174635</v>
      </c>
    </row>
    <row r="646" customFormat="false" ht="15.25" hidden="false" customHeight="false" outlineLevel="0" collapsed="false">
      <c r="FG646" s="12" t="n">
        <f aca="false">Movilidad!FV644</f>
        <v>1996</v>
      </c>
      <c r="FH646" s="141" t="n">
        <f aca="false">Movilidad!FW644</f>
        <v>48.01702</v>
      </c>
      <c r="FI646" s="141" t="n">
        <f aca="false">Movilidad!FX644</f>
        <v>23.4453874128034</v>
      </c>
      <c r="FJ646" s="141" t="n">
        <f aca="false">Movilidad!FY644</f>
        <v>11.9033719174635</v>
      </c>
    </row>
    <row r="647" customFormat="false" ht="15.25" hidden="false" customHeight="false" outlineLevel="0" collapsed="false">
      <c r="FG647" s="35" t="n">
        <f aca="false">Movilidad!FV645</f>
        <v>1996</v>
      </c>
      <c r="FH647" s="144" t="n">
        <f aca="false">Movilidad!FW645</f>
        <v>47.97983</v>
      </c>
      <c r="FI647" s="144" t="n">
        <f aca="false">Movilidad!FX645</f>
        <v>23.4272285608404</v>
      </c>
      <c r="FJ647" s="144" t="n">
        <f aca="false">Movilidad!FY645</f>
        <v>11.9033719174635</v>
      </c>
    </row>
    <row r="648" customFormat="false" ht="15.25" hidden="false" customHeight="false" outlineLevel="0" collapsed="false">
      <c r="FG648" s="57" t="n">
        <f aca="false">Movilidad!FV646</f>
        <v>1996</v>
      </c>
      <c r="FH648" s="143" t="n">
        <f aca="false">Movilidad!FW646</f>
        <v>48.06695</v>
      </c>
      <c r="FI648" s="143" t="n">
        <f aca="false">Movilidad!FX646</f>
        <v>23.4697668556243</v>
      </c>
      <c r="FJ648" s="143" t="n">
        <f aca="false">Movilidad!FY646</f>
        <v>11.9033719174635</v>
      </c>
    </row>
    <row r="649" customFormat="false" ht="15.25" hidden="false" customHeight="false" outlineLevel="0" collapsed="false">
      <c r="FG649" s="12" t="n">
        <f aca="false">Movilidad!FV647</f>
        <v>1996</v>
      </c>
      <c r="FH649" s="141" t="n">
        <f aca="false">Movilidad!FW647</f>
        <v>48.30925</v>
      </c>
      <c r="FI649" s="141" t="n">
        <f aca="false">Movilidad!FX647</f>
        <v>23.5880752673109</v>
      </c>
      <c r="FJ649" s="141" t="n">
        <f aca="false">Movilidad!FY647</f>
        <v>11.9033719174635</v>
      </c>
    </row>
    <row r="650" customFormat="false" ht="15.25" hidden="false" customHeight="false" outlineLevel="0" collapsed="false">
      <c r="FG650" s="35" t="n">
        <f aca="false">Movilidad!FV648</f>
        <v>1996</v>
      </c>
      <c r="FH650" s="144" t="n">
        <f aca="false">Movilidad!FW648</f>
        <v>48.23422</v>
      </c>
      <c r="FI650" s="144" t="n">
        <f aca="false">Movilidad!FX648</f>
        <v>23.5514401863004</v>
      </c>
      <c r="FJ650" s="144" t="n">
        <f aca="false">Movilidad!FY648</f>
        <v>11.9033719174635</v>
      </c>
    </row>
    <row r="651" customFormat="false" ht="15.25" hidden="false" customHeight="false" outlineLevel="0" collapsed="false">
      <c r="FG651" s="57" t="n">
        <f aca="false">Movilidad!FV649</f>
        <v>1996</v>
      </c>
      <c r="FH651" s="143" t="n">
        <f aca="false">Movilidad!FW649</f>
        <v>48.09669</v>
      </c>
      <c r="FI651" s="143" t="n">
        <f aca="false">Movilidad!FX649</f>
        <v>23.4842880779254</v>
      </c>
      <c r="FJ651" s="143" t="n">
        <f aca="false">Movilidad!FY649</f>
        <v>11.9033719174635</v>
      </c>
    </row>
    <row r="652" customFormat="false" ht="15.25" hidden="false" customHeight="false" outlineLevel="0" collapsed="false">
      <c r="FG652" s="12" t="n">
        <f aca="false">Movilidad!FV650</f>
        <v>1997</v>
      </c>
      <c r="FH652" s="141" t="n">
        <f aca="false">Movilidad!FW650</f>
        <v>48.32133</v>
      </c>
      <c r="FI652" s="141" t="n">
        <f aca="false">Movilidad!FX650</f>
        <v>23.5939735983599</v>
      </c>
      <c r="FJ652" s="141" t="n">
        <f aca="false">Movilidad!FY650</f>
        <v>11.9033719174635</v>
      </c>
    </row>
    <row r="653" customFormat="false" ht="15.25" hidden="false" customHeight="false" outlineLevel="0" collapsed="false">
      <c r="FG653" s="35" t="n">
        <f aca="false">Movilidad!FV651</f>
        <v>1997</v>
      </c>
      <c r="FH653" s="144" t="n">
        <f aca="false">Movilidad!FW651</f>
        <v>48.50713</v>
      </c>
      <c r="FI653" s="144" t="n">
        <f aca="false">Movilidad!FX651</f>
        <v>23.684694617309</v>
      </c>
      <c r="FJ653" s="144" t="n">
        <f aca="false">Movilidad!FY651</f>
        <v>11.9033719174635</v>
      </c>
    </row>
    <row r="654" customFormat="false" ht="15.25" hidden="false" customHeight="false" outlineLevel="0" collapsed="false">
      <c r="FG654" s="57" t="n">
        <f aca="false">Movilidad!FV652</f>
        <v>1997</v>
      </c>
      <c r="FH654" s="143" t="n">
        <f aca="false">Movilidad!FW652</f>
        <v>48.26801</v>
      </c>
      <c r="FI654" s="143" t="n">
        <f aca="false">Movilidad!FX652</f>
        <v>23.5679389119747</v>
      </c>
      <c r="FJ654" s="143" t="n">
        <f aca="false">Movilidad!FY652</f>
        <v>11.9033719174635</v>
      </c>
    </row>
    <row r="655" customFormat="false" ht="15.25" hidden="false" customHeight="false" outlineLevel="0" collapsed="false">
      <c r="FG655" s="12" t="n">
        <f aca="false">Movilidad!FV653</f>
        <v>1997</v>
      </c>
      <c r="FH655" s="141" t="n">
        <f aca="false">Movilidad!FW653</f>
        <v>48.10848</v>
      </c>
      <c r="FI655" s="141" t="n">
        <f aca="false">Movilidad!FX653</f>
        <v>23.4900448099675</v>
      </c>
      <c r="FJ655" s="141" t="n">
        <f aca="false">Movilidad!FY653</f>
        <v>11.9033719174635</v>
      </c>
    </row>
    <row r="656" customFormat="false" ht="15.25" hidden="false" customHeight="false" outlineLevel="0" collapsed="false">
      <c r="FG656" s="35" t="n">
        <f aca="false">Movilidad!FV654</f>
        <v>1997</v>
      </c>
      <c r="FH656" s="144" t="n">
        <f aca="false">Movilidad!FW654</f>
        <v>48.06856</v>
      </c>
      <c r="FI656" s="144" t="n">
        <f aca="false">Movilidad!FX654</f>
        <v>23.4705529742492</v>
      </c>
      <c r="FJ656" s="144" t="n">
        <f aca="false">Movilidad!FY654</f>
        <v>11.9033719174635</v>
      </c>
    </row>
    <row r="657" customFormat="false" ht="15.25" hidden="false" customHeight="false" outlineLevel="0" collapsed="false">
      <c r="FG657" s="57" t="n">
        <f aca="false">Movilidad!FV655</f>
        <v>1997</v>
      </c>
      <c r="FH657" s="143" t="n">
        <f aca="false">Movilidad!FW655</f>
        <v>48.17801</v>
      </c>
      <c r="FI657" s="143" t="n">
        <f aca="false">Movilidad!FX655</f>
        <v>23.5239943925699</v>
      </c>
      <c r="FJ657" s="143" t="n">
        <f aca="false">Movilidad!FY655</f>
        <v>11.9033719174635</v>
      </c>
    </row>
    <row r="658" customFormat="false" ht="15.25" hidden="false" customHeight="false" outlineLevel="0" collapsed="false">
      <c r="FG658" s="12" t="n">
        <f aca="false">Movilidad!FV656</f>
        <v>1997</v>
      </c>
      <c r="FH658" s="141" t="n">
        <f aca="false">Movilidad!FW656</f>
        <v>48.28507</v>
      </c>
      <c r="FI658" s="141" t="n">
        <f aca="false">Movilidad!FX656</f>
        <v>23.5762688397641</v>
      </c>
      <c r="FJ658" s="141" t="n">
        <f aca="false">Movilidad!FY656</f>
        <v>11.9033719174635</v>
      </c>
    </row>
    <row r="659" customFormat="false" ht="15.25" hidden="false" customHeight="false" outlineLevel="0" collapsed="false">
      <c r="FG659" s="35" t="n">
        <f aca="false">Movilidad!FV657</f>
        <v>1997</v>
      </c>
      <c r="FH659" s="144" t="n">
        <f aca="false">Movilidad!FW657</f>
        <v>48.36453</v>
      </c>
      <c r="FI659" s="144" t="n">
        <f aca="false">Movilidad!FX657</f>
        <v>23.6150669676742</v>
      </c>
      <c r="FJ659" s="144" t="n">
        <f aca="false">Movilidad!FY657</f>
        <v>11.9033719174635</v>
      </c>
    </row>
    <row r="660" customFormat="false" ht="15.25" hidden="false" customHeight="false" outlineLevel="0" collapsed="false">
      <c r="FG660" s="57" t="n">
        <f aca="false">Movilidad!FV658</f>
        <v>1997</v>
      </c>
      <c r="FH660" s="143" t="n">
        <f aca="false">Movilidad!FW658</f>
        <v>48.34137</v>
      </c>
      <c r="FI660" s="143" t="n">
        <f aca="false">Movilidad!FX658</f>
        <v>23.603758578014</v>
      </c>
      <c r="FJ660" s="143" t="n">
        <f aca="false">Movilidad!FY658</f>
        <v>11.9033719174635</v>
      </c>
    </row>
    <row r="661" customFormat="false" ht="15.25" hidden="false" customHeight="false" outlineLevel="0" collapsed="false">
      <c r="FG661" s="12" t="n">
        <f aca="false">Movilidad!FV659</f>
        <v>1997</v>
      </c>
      <c r="FH661" s="141" t="n">
        <f aca="false">Movilidad!FW659</f>
        <v>48.26564</v>
      </c>
      <c r="FI661" s="141" t="n">
        <f aca="false">Movilidad!FX659</f>
        <v>23.566781706297</v>
      </c>
      <c r="FJ661" s="141" t="n">
        <f aca="false">Movilidad!FY659</f>
        <v>11.9033719174635</v>
      </c>
    </row>
    <row r="662" customFormat="false" ht="15.25" hidden="false" customHeight="false" outlineLevel="0" collapsed="false">
      <c r="FG662" s="35" t="n">
        <f aca="false">Movilidad!FV660</f>
        <v>1997</v>
      </c>
      <c r="FH662" s="144" t="n">
        <f aca="false">Movilidad!FW660</f>
        <v>48.17236</v>
      </c>
      <c r="FI662" s="144" t="n">
        <f aca="false">Movilidad!FX660</f>
        <v>23.5212356532961</v>
      </c>
      <c r="FJ662" s="144" t="n">
        <f aca="false">Movilidad!FY660</f>
        <v>11.9033719174635</v>
      </c>
    </row>
    <row r="663" customFormat="false" ht="15.25" hidden="false" customHeight="false" outlineLevel="0" collapsed="false">
      <c r="FG663" s="57" t="n">
        <f aca="false">Movilidad!FV661</f>
        <v>1997</v>
      </c>
      <c r="FH663" s="143" t="n">
        <f aca="false">Movilidad!FW661</f>
        <v>48.25444</v>
      </c>
      <c r="FI663" s="143" t="n">
        <f aca="false">Movilidad!FX661</f>
        <v>23.5613130549933</v>
      </c>
      <c r="FJ663" s="143" t="n">
        <f aca="false">Movilidad!FY661</f>
        <v>11.9033719174635</v>
      </c>
    </row>
    <row r="664" customFormat="false" ht="15.25" hidden="false" customHeight="false" outlineLevel="0" collapsed="false">
      <c r="FG664" s="12" t="n">
        <f aca="false">Movilidad!FV662</f>
        <v>1998</v>
      </c>
      <c r="FH664" s="141" t="n">
        <f aca="false">Movilidad!FW662</f>
        <v>48.55776</v>
      </c>
      <c r="FI664" s="141" t="n">
        <f aca="false">Movilidad!FX662</f>
        <v>23.7094158508364</v>
      </c>
      <c r="FJ664" s="141" t="n">
        <f aca="false">Movilidad!FY662</f>
        <v>11.9033719174635</v>
      </c>
    </row>
    <row r="665" customFormat="false" ht="15.25" hidden="false" customHeight="false" outlineLevel="0" collapsed="false">
      <c r="FG665" s="35" t="n">
        <f aca="false">Movilidad!FV663</f>
        <v>1998</v>
      </c>
      <c r="FH665" s="144" t="n">
        <f aca="false">Movilidad!FW663</f>
        <v>48.72707</v>
      </c>
      <c r="FI665" s="144" t="n">
        <f aca="false">Movilidad!FX663</f>
        <v>23.7920852572856</v>
      </c>
      <c r="FJ665" s="144" t="n">
        <f aca="false">Movilidad!FY663</f>
        <v>11.9033719174635</v>
      </c>
    </row>
    <row r="666" customFormat="false" ht="15.25" hidden="false" customHeight="false" outlineLevel="0" collapsed="false">
      <c r="FG666" s="57" t="n">
        <f aca="false">Movilidad!FV664</f>
        <v>1998</v>
      </c>
      <c r="FH666" s="143" t="n">
        <f aca="false">Movilidad!FW664</f>
        <v>48.66586</v>
      </c>
      <c r="FI666" s="143" t="n">
        <f aca="false">Movilidad!FX664</f>
        <v>23.762198101366</v>
      </c>
      <c r="FJ666" s="143" t="n">
        <f aca="false">Movilidad!FY664</f>
        <v>11.9033719174635</v>
      </c>
    </row>
    <row r="667" customFormat="false" ht="15.25" hidden="false" customHeight="false" outlineLevel="0" collapsed="false">
      <c r="FG667" s="12" t="n">
        <f aca="false">Movilidad!FV665</f>
        <v>1998</v>
      </c>
      <c r="FH667" s="141" t="n">
        <f aca="false">Movilidad!FW665</f>
        <v>48.67135</v>
      </c>
      <c r="FI667" s="141" t="n">
        <f aca="false">Movilidad!FX665</f>
        <v>23.7648787170497</v>
      </c>
      <c r="FJ667" s="141" t="n">
        <f aca="false">Movilidad!FY665</f>
        <v>11.9033719174635</v>
      </c>
    </row>
    <row r="668" customFormat="false" ht="15.25" hidden="false" customHeight="false" outlineLevel="0" collapsed="false">
      <c r="FG668" s="35" t="n">
        <f aca="false">Movilidad!FV666</f>
        <v>1998</v>
      </c>
      <c r="FH668" s="144" t="n">
        <f aca="false">Movilidad!FW666</f>
        <v>48.6362</v>
      </c>
      <c r="FI668" s="144" t="n">
        <f aca="false">Movilidad!FX666</f>
        <v>23.7477159408599</v>
      </c>
      <c r="FJ668" s="144" t="n">
        <f aca="false">Movilidad!FY666</f>
        <v>11.9033719174635</v>
      </c>
    </row>
    <row r="669" customFormat="false" ht="15.25" hidden="false" customHeight="false" outlineLevel="0" collapsed="false">
      <c r="FG669" s="57" t="n">
        <f aca="false">Movilidad!FV667</f>
        <v>1998</v>
      </c>
      <c r="FH669" s="143" t="n">
        <f aca="false">Movilidad!FW667</f>
        <v>48.72905</v>
      </c>
      <c r="FI669" s="143" t="n">
        <f aca="false">Movilidad!FX667</f>
        <v>23.7930520367125</v>
      </c>
      <c r="FJ669" s="143" t="n">
        <f aca="false">Movilidad!FY667</f>
        <v>11.9033719174635</v>
      </c>
    </row>
    <row r="670" customFormat="false" ht="15.25" hidden="false" customHeight="false" outlineLevel="0" collapsed="false">
      <c r="FG670" s="12" t="n">
        <f aca="false">Movilidad!FV668</f>
        <v>1998</v>
      </c>
      <c r="FH670" s="141" t="n">
        <f aca="false">Movilidad!FW668</f>
        <v>48.88135</v>
      </c>
      <c r="FI670" s="141" t="n">
        <f aca="false">Movilidad!FX668</f>
        <v>23.8674159289943</v>
      </c>
      <c r="FJ670" s="141" t="n">
        <f aca="false">Movilidad!FY668</f>
        <v>11.9033719174635</v>
      </c>
    </row>
    <row r="671" customFormat="false" ht="15.25" hidden="false" customHeight="false" outlineLevel="0" collapsed="false">
      <c r="FG671" s="35" t="n">
        <f aca="false">Movilidad!FV669</f>
        <v>1998</v>
      </c>
      <c r="FH671" s="144" t="n">
        <f aca="false">Movilidad!FW669</f>
        <v>48.89122</v>
      </c>
      <c r="FI671" s="144" t="n">
        <f aca="false">Movilidad!FX669</f>
        <v>23.8722351779557</v>
      </c>
      <c r="FJ671" s="144" t="n">
        <f aca="false">Movilidad!FY669</f>
        <v>11.9033719174635</v>
      </c>
    </row>
    <row r="672" customFormat="false" ht="15.25" hidden="false" customHeight="false" outlineLevel="0" collapsed="false">
      <c r="FG672" s="57" t="n">
        <f aca="false">Movilidad!FV670</f>
        <v>1998</v>
      </c>
      <c r="FH672" s="143" t="n">
        <f aca="false">Movilidad!FW670</f>
        <v>48.8761</v>
      </c>
      <c r="FI672" s="143" t="n">
        <f aca="false">Movilidad!FX670</f>
        <v>23.8648524986957</v>
      </c>
      <c r="FJ672" s="143" t="n">
        <f aca="false">Movilidad!FY670</f>
        <v>11.9033719174635</v>
      </c>
    </row>
    <row r="673" customFormat="false" ht="15.25" hidden="false" customHeight="false" outlineLevel="0" collapsed="false">
      <c r="FG673" s="12" t="n">
        <f aca="false">Movilidad!FV671</f>
        <v>1998</v>
      </c>
      <c r="FH673" s="141" t="n">
        <f aca="false">Movilidad!FW671</f>
        <v>48.69729</v>
      </c>
      <c r="FI673" s="141" t="n">
        <f aca="false">Movilidad!FX671</f>
        <v>23.777544504087</v>
      </c>
      <c r="FJ673" s="141" t="n">
        <f aca="false">Movilidad!FY671</f>
        <v>11.9033719174635</v>
      </c>
    </row>
    <row r="674" customFormat="false" ht="15.25" hidden="false" customHeight="false" outlineLevel="0" collapsed="false">
      <c r="FG674" s="35" t="n">
        <f aca="false">Movilidad!FV672</f>
        <v>1998</v>
      </c>
      <c r="FH674" s="144" t="n">
        <f aca="false">Movilidad!FW672</f>
        <v>48.58166</v>
      </c>
      <c r="FI674" s="144" t="n">
        <f aca="false">Movilidad!FX672</f>
        <v>23.7210855621006</v>
      </c>
      <c r="FJ674" s="144" t="n">
        <f aca="false">Movilidad!FY672</f>
        <v>11.9033719174635</v>
      </c>
    </row>
    <row r="675" customFormat="false" ht="15.25" hidden="false" customHeight="false" outlineLevel="0" collapsed="false">
      <c r="FG675" s="57" t="n">
        <f aca="false">Movilidad!FV673</f>
        <v>1998</v>
      </c>
      <c r="FH675" s="143" t="n">
        <f aca="false">Movilidad!FW673</f>
        <v>48.57508</v>
      </c>
      <c r="FI675" s="143" t="n">
        <f aca="false">Movilidad!FX673</f>
        <v>23.7178727294596</v>
      </c>
      <c r="FJ675" s="143" t="n">
        <f aca="false">Movilidad!FY673</f>
        <v>11.9033719174635</v>
      </c>
    </row>
    <row r="676" customFormat="false" ht="15.25" hidden="false" customHeight="false" outlineLevel="0" collapsed="false">
      <c r="FG676" s="12" t="n">
        <f aca="false">Movilidad!FV674</f>
        <v>1999</v>
      </c>
      <c r="FH676" s="141" t="n">
        <f aca="false">Movilidad!FW674</f>
        <v>48.80407</v>
      </c>
      <c r="FI676" s="141" t="n">
        <f aca="false">Movilidad!FX674</f>
        <v>23.8296822349987</v>
      </c>
      <c r="FJ676" s="141" t="n">
        <f aca="false">Movilidad!FY674</f>
        <v>11.9033719174635</v>
      </c>
    </row>
    <row r="677" customFormat="false" ht="15.25" hidden="false" customHeight="false" outlineLevel="0" collapsed="false">
      <c r="FG677" s="35" t="n">
        <f aca="false">Movilidad!FV675</f>
        <v>1999</v>
      </c>
      <c r="FH677" s="144" t="n">
        <f aca="false">Movilidad!FW675</f>
        <v>48.72567</v>
      </c>
      <c r="FI677" s="144" t="n">
        <f aca="false">Movilidad!FX675</f>
        <v>23.7914016758727</v>
      </c>
      <c r="FJ677" s="144" t="n">
        <f aca="false">Movilidad!FY675</f>
        <v>11.9033719174635</v>
      </c>
    </row>
    <row r="678" customFormat="false" ht="15.25" hidden="false" customHeight="false" outlineLevel="0" collapsed="false">
      <c r="FG678" s="57" t="n">
        <f aca="false">Movilidad!FV676</f>
        <v>1999</v>
      </c>
      <c r="FH678" s="143" t="n">
        <f aca="false">Movilidad!FW676</f>
        <v>48.35983</v>
      </c>
      <c r="FI678" s="143" t="n">
        <f aca="false">Movilidad!FX676</f>
        <v>23.6127720872164</v>
      </c>
      <c r="FJ678" s="143" t="n">
        <f aca="false">Movilidad!FY676</f>
        <v>11.9033719174635</v>
      </c>
    </row>
    <row r="679" customFormat="false" ht="15.25" hidden="false" customHeight="false" outlineLevel="0" collapsed="false">
      <c r="FG679" s="12" t="n">
        <f aca="false">Movilidad!FV677</f>
        <v>1999</v>
      </c>
      <c r="FH679" s="141" t="n">
        <f aca="false">Movilidad!FW677</f>
        <v>48.31247</v>
      </c>
      <c r="FI679" s="141" t="n">
        <f aca="false">Movilidad!FX677</f>
        <v>23.5896475045607</v>
      </c>
      <c r="FJ679" s="141" t="n">
        <f aca="false">Movilidad!FY677</f>
        <v>11.9033719174635</v>
      </c>
    </row>
    <row r="680" customFormat="false" ht="15.25" hidden="false" customHeight="false" outlineLevel="0" collapsed="false">
      <c r="FG680" s="35" t="n">
        <f aca="false">Movilidad!FV678</f>
        <v>1999</v>
      </c>
      <c r="FH680" s="144" t="n">
        <f aca="false">Movilidad!FW678</f>
        <v>48.0746</v>
      </c>
      <c r="FI680" s="144" t="n">
        <f aca="false">Movilidad!FX678</f>
        <v>23.4735021397737</v>
      </c>
      <c r="FJ680" s="144" t="n">
        <f aca="false">Movilidad!FY678</f>
        <v>11.9033719174635</v>
      </c>
    </row>
    <row r="681" customFormat="false" ht="15.25" hidden="false" customHeight="false" outlineLevel="0" collapsed="false">
      <c r="FG681" s="57" t="n">
        <f aca="false">Movilidad!FV679</f>
        <v>1999</v>
      </c>
      <c r="FH681" s="143" t="n">
        <f aca="false">Movilidad!FW679</f>
        <v>48.07168</v>
      </c>
      <c r="FI681" s="143" t="n">
        <f aca="false">Movilidad!FX679</f>
        <v>23.4720763842553</v>
      </c>
      <c r="FJ681" s="143" t="n">
        <f aca="false">Movilidad!FY679</f>
        <v>11.9033719174635</v>
      </c>
    </row>
    <row r="682" customFormat="false" ht="15.25" hidden="false" customHeight="false" outlineLevel="0" collapsed="false">
      <c r="FG682" s="12" t="n">
        <f aca="false">Movilidad!FV680</f>
        <v>1999</v>
      </c>
      <c r="FH682" s="141" t="n">
        <f aca="false">Movilidad!FW680</f>
        <v>48.16103</v>
      </c>
      <c r="FI682" s="141" t="n">
        <f aca="false">Movilidad!FX680</f>
        <v>23.5157035265755</v>
      </c>
      <c r="FJ682" s="141" t="n">
        <f aca="false">Movilidad!FY680</f>
        <v>11.9033719174635</v>
      </c>
    </row>
    <row r="683" customFormat="false" ht="15.25" hidden="false" customHeight="false" outlineLevel="0" collapsed="false">
      <c r="FG683" s="35" t="n">
        <f aca="false">Movilidad!FV681</f>
        <v>1999</v>
      </c>
      <c r="FH683" s="144" t="n">
        <f aca="false">Movilidad!FW681</f>
        <v>47.97974</v>
      </c>
      <c r="FI683" s="144" t="n">
        <f aca="false">Movilidad!FX681</f>
        <v>23.427184616321</v>
      </c>
      <c r="FJ683" s="144" t="n">
        <f aca="false">Movilidad!FY681</f>
        <v>11.9033719174635</v>
      </c>
    </row>
    <row r="684" customFormat="false" ht="15.25" hidden="false" customHeight="false" outlineLevel="0" collapsed="false">
      <c r="FG684" s="57" t="n">
        <f aca="false">Movilidad!FV682</f>
        <v>1999</v>
      </c>
      <c r="FH684" s="143" t="n">
        <f aca="false">Movilidad!FW682</f>
        <v>47.88415</v>
      </c>
      <c r="FI684" s="143" t="n">
        <f aca="false">Movilidad!FX682</f>
        <v>23.3805106539887</v>
      </c>
      <c r="FJ684" s="143" t="n">
        <f aca="false">Movilidad!FY682</f>
        <v>11.9033719174635</v>
      </c>
    </row>
    <row r="685" customFormat="false" ht="15.25" hidden="false" customHeight="false" outlineLevel="0" collapsed="false">
      <c r="FG685" s="12" t="n">
        <f aca="false">Movilidad!FV683</f>
        <v>1999</v>
      </c>
      <c r="FH685" s="141" t="n">
        <f aca="false">Movilidad!FW683</f>
        <v>47.87666</v>
      </c>
      <c r="FI685" s="141" t="n">
        <f aca="false">Movilidad!FX683</f>
        <v>23.3768534934294</v>
      </c>
      <c r="FJ685" s="141" t="n">
        <f aca="false">Movilidad!FY683</f>
        <v>11.9033719174635</v>
      </c>
    </row>
    <row r="686" customFormat="false" ht="15.25" hidden="false" customHeight="false" outlineLevel="0" collapsed="false">
      <c r="FG686" s="35" t="n">
        <f aca="false">Movilidad!FV684</f>
        <v>1999</v>
      </c>
      <c r="FH686" s="144" t="n">
        <f aca="false">Movilidad!FW684</f>
        <v>47.72533</v>
      </c>
      <c r="FI686" s="144" t="n">
        <f aca="false">Movilidad!FX684</f>
        <v>23.3029632254123</v>
      </c>
      <c r="FJ686" s="144" t="n">
        <f aca="false">Movilidad!FY684</f>
        <v>11.9033719174635</v>
      </c>
    </row>
    <row r="687" customFormat="false" ht="15.25" hidden="false" customHeight="false" outlineLevel="0" collapsed="false">
      <c r="FG687" s="57" t="n">
        <f aca="false">Movilidad!FV685</f>
        <v>1999</v>
      </c>
      <c r="FH687" s="143" t="n">
        <f aca="false">Movilidad!FW685</f>
        <v>47.69565</v>
      </c>
      <c r="FI687" s="143" t="n">
        <f aca="false">Movilidad!FX685</f>
        <v>23.2884712994575</v>
      </c>
      <c r="FJ687" s="143" t="n">
        <f aca="false">Movilidad!FY685</f>
        <v>11.9033719174635</v>
      </c>
    </row>
    <row r="688" customFormat="false" ht="15.25" hidden="false" customHeight="false" outlineLevel="0" collapsed="false">
      <c r="FG688" s="12" t="n">
        <f aca="false">Movilidad!FV686</f>
        <v>2000</v>
      </c>
      <c r="FH688" s="141" t="n">
        <f aca="false">Movilidad!FW686</f>
        <v>48.09879</v>
      </c>
      <c r="FI688" s="141" t="n">
        <f aca="false">Movilidad!FX686</f>
        <v>23.4853134500449</v>
      </c>
      <c r="FJ688" s="141" t="n">
        <f aca="false">Movilidad!FY686</f>
        <v>11.9033719174635</v>
      </c>
    </row>
    <row r="689" customFormat="false" ht="15.25" hidden="false" customHeight="false" outlineLevel="0" collapsed="false">
      <c r="FG689" s="35" t="n">
        <f aca="false">Movilidad!FV687</f>
        <v>2000</v>
      </c>
      <c r="FH689" s="144" t="n">
        <f aca="false">Movilidad!FW687</f>
        <v>48.10076</v>
      </c>
      <c r="FI689" s="144" t="n">
        <f aca="false">Movilidad!FX687</f>
        <v>23.4862753467474</v>
      </c>
      <c r="FJ689" s="144" t="n">
        <f aca="false">Movilidad!FY687</f>
        <v>11.9033719174635</v>
      </c>
    </row>
    <row r="690" customFormat="false" ht="15.25" hidden="false" customHeight="false" outlineLevel="0" collapsed="false">
      <c r="FG690" s="57" t="n">
        <f aca="false">Movilidad!FV688</f>
        <v>2000</v>
      </c>
      <c r="FH690" s="143" t="n">
        <f aca="false">Movilidad!FW688</f>
        <v>47.84662</v>
      </c>
      <c r="FI690" s="143" t="n">
        <f aca="false">Movilidad!FX688</f>
        <v>23.3621857893969</v>
      </c>
      <c r="FJ690" s="143" t="n">
        <f aca="false">Movilidad!FY688</f>
        <v>11.9033719174635</v>
      </c>
    </row>
    <row r="691" customFormat="false" ht="15.25" hidden="false" customHeight="false" outlineLevel="0" collapsed="false">
      <c r="FG691" s="12" t="n">
        <f aca="false">Movilidad!FV689</f>
        <v>2000</v>
      </c>
      <c r="FH691" s="141" t="n">
        <f aca="false">Movilidad!FW689</f>
        <v>47.79282</v>
      </c>
      <c r="FI691" s="141" t="n">
        <f aca="false">Movilidad!FX689</f>
        <v>23.3359167322416</v>
      </c>
      <c r="FJ691" s="141" t="n">
        <f aca="false">Movilidad!FY689</f>
        <v>11.9033719174635</v>
      </c>
    </row>
    <row r="692" customFormat="false" ht="15.25" hidden="false" customHeight="false" outlineLevel="0" collapsed="false">
      <c r="FG692" s="35" t="n">
        <f aca="false">Movilidad!FV690</f>
        <v>2000</v>
      </c>
      <c r="FH692" s="144" t="n">
        <f aca="false">Movilidad!FW690</f>
        <v>47.60705</v>
      </c>
      <c r="FI692" s="144" t="n">
        <f aca="false">Movilidad!FX690</f>
        <v>23.2452103614656</v>
      </c>
      <c r="FJ692" s="144" t="n">
        <f aca="false">Movilidad!FY690</f>
        <v>11.9033719174635</v>
      </c>
    </row>
    <row r="693" customFormat="false" ht="15.25" hidden="false" customHeight="false" outlineLevel="0" collapsed="false">
      <c r="FG693" s="57" t="n">
        <f aca="false">Movilidad!FV691</f>
        <v>2000</v>
      </c>
      <c r="FH693" s="143" t="n">
        <f aca="false">Movilidad!FW691</f>
        <v>47.51903</v>
      </c>
      <c r="FI693" s="143" t="n">
        <f aca="false">Movilidad!FX691</f>
        <v>23.2022326214877</v>
      </c>
      <c r="FJ693" s="143" t="n">
        <f aca="false">Movilidad!FY691</f>
        <v>11.9033719174635</v>
      </c>
    </row>
    <row r="694" customFormat="false" ht="15.25" hidden="false" customHeight="false" outlineLevel="0" collapsed="false">
      <c r="FG694" s="12" t="n">
        <f aca="false">Movilidad!FV692</f>
        <v>2000</v>
      </c>
      <c r="FH694" s="141" t="n">
        <f aca="false">Movilidad!FW692</f>
        <v>47.72541</v>
      </c>
      <c r="FI694" s="141" t="n">
        <f aca="false">Movilidad!FX692</f>
        <v>23.3030022872073</v>
      </c>
      <c r="FJ694" s="141" t="n">
        <f aca="false">Movilidad!FY692</f>
        <v>11.9033719174635</v>
      </c>
    </row>
    <row r="695" customFormat="false" ht="15.25" hidden="false" customHeight="false" outlineLevel="0" collapsed="false">
      <c r="FG695" s="35" t="n">
        <f aca="false">Movilidad!FV693</f>
        <v>2000</v>
      </c>
      <c r="FH695" s="144" t="n">
        <f aca="false">Movilidad!FW693</f>
        <v>47.62273</v>
      </c>
      <c r="FI695" s="144" t="n">
        <f aca="false">Movilidad!FX693</f>
        <v>23.2528664732908</v>
      </c>
      <c r="FJ695" s="144" t="n">
        <f aca="false">Movilidad!FY693</f>
        <v>11.9033719174635</v>
      </c>
    </row>
    <row r="696" customFormat="false" ht="15.25" hidden="false" customHeight="false" outlineLevel="0" collapsed="false">
      <c r="FG696" s="57" t="n">
        <f aca="false">Movilidad!FV694</f>
        <v>2000</v>
      </c>
      <c r="FH696" s="143" t="n">
        <f aca="false">Movilidad!FW694</f>
        <v>47.5496</v>
      </c>
      <c r="FI696" s="143" t="n">
        <f aca="false">Movilidad!FX694</f>
        <v>23.2171591099122</v>
      </c>
      <c r="FJ696" s="143" t="n">
        <f aca="false">Movilidad!FY694</f>
        <v>11.9033719174635</v>
      </c>
    </row>
    <row r="697" customFormat="false" ht="15.25" hidden="false" customHeight="false" outlineLevel="0" collapsed="false">
      <c r="FG697" s="12" t="n">
        <f aca="false">Movilidad!FV695</f>
        <v>2000</v>
      </c>
      <c r="FH697" s="141" t="n">
        <f aca="false">Movilidad!FW695</f>
        <v>47.63481</v>
      </c>
      <c r="FI697" s="141" t="n">
        <f aca="false">Movilidad!FX695</f>
        <v>23.2587648043398</v>
      </c>
      <c r="FJ697" s="141" t="n">
        <f aca="false">Movilidad!FY695</f>
        <v>11.9033719174635</v>
      </c>
    </row>
    <row r="698" customFormat="false" ht="15.25" hidden="false" customHeight="false" outlineLevel="0" collapsed="false">
      <c r="FG698" s="35" t="n">
        <f aca="false">Movilidad!FV696</f>
        <v>2000</v>
      </c>
      <c r="FH698" s="144" t="n">
        <f aca="false">Movilidad!FW696</f>
        <v>47.40065</v>
      </c>
      <c r="FI698" s="144" t="n">
        <f aca="false">Movilidad!FX696</f>
        <v>23.1444309302972</v>
      </c>
      <c r="FJ698" s="144" t="n">
        <f aca="false">Movilidad!FY696</f>
        <v>11.9033719174635</v>
      </c>
    </row>
    <row r="699" customFormat="false" ht="15.25" hidden="false" customHeight="false" outlineLevel="0" collapsed="false">
      <c r="FG699" s="57" t="n">
        <f aca="false">Movilidad!FV697</f>
        <v>2000</v>
      </c>
      <c r="FH699" s="143" t="n">
        <f aca="false">Movilidad!FW697</f>
        <v>47.34766</v>
      </c>
      <c r="FI699" s="143" t="n">
        <f aca="false">Movilidad!FX697</f>
        <v>23.1185573738165</v>
      </c>
      <c r="FJ699" s="143" t="n">
        <f aca="false">Movilidad!FY697</f>
        <v>11.9033719174635</v>
      </c>
    </row>
    <row r="700" customFormat="false" ht="15.25" hidden="false" customHeight="false" outlineLevel="0" collapsed="false">
      <c r="FG700" s="12" t="n">
        <f aca="false">Movilidad!FV698</f>
        <v>2001</v>
      </c>
      <c r="FH700" s="141" t="n">
        <f aca="false">Movilidad!FW698</f>
        <v>47.38574</v>
      </c>
      <c r="FI700" s="141" t="n">
        <f aca="false">Movilidad!FX698</f>
        <v>23.1371507882491</v>
      </c>
      <c r="FJ700" s="141" t="n">
        <f aca="false">Movilidad!FY698</f>
        <v>11.9033719174635</v>
      </c>
    </row>
    <row r="701" customFormat="false" ht="15.25" hidden="false" customHeight="false" outlineLevel="0" collapsed="false">
      <c r="FG701" s="35" t="n">
        <f aca="false">Movilidad!FV699</f>
        <v>2001</v>
      </c>
      <c r="FH701" s="144" t="n">
        <f aca="false">Movilidad!FW699</f>
        <v>47.2778</v>
      </c>
      <c r="FI701" s="144" t="n">
        <f aca="false">Movilidad!FX699</f>
        <v>23.0844466613096</v>
      </c>
      <c r="FJ701" s="144" t="n">
        <f aca="false">Movilidad!FY699</f>
        <v>11.9033719174635</v>
      </c>
    </row>
    <row r="702" customFormat="false" ht="15.25" hidden="false" customHeight="false" outlineLevel="0" collapsed="false">
      <c r="FG702" s="57" t="n">
        <f aca="false">Movilidad!FV700</f>
        <v>2001</v>
      </c>
      <c r="FH702" s="143" t="n">
        <f aca="false">Movilidad!FW700</f>
        <v>47.36788</v>
      </c>
      <c r="FI702" s="143" t="n">
        <f aca="false">Movilidad!FX700</f>
        <v>23.1284302425095</v>
      </c>
      <c r="FJ702" s="143" t="n">
        <f aca="false">Movilidad!FY700</f>
        <v>11.9033719174635</v>
      </c>
    </row>
    <row r="703" customFormat="false" ht="15.25" hidden="false" customHeight="false" outlineLevel="0" collapsed="false">
      <c r="FG703" s="12" t="n">
        <f aca="false">Movilidad!FV701</f>
        <v>2001</v>
      </c>
      <c r="FH703" s="141" t="n">
        <f aca="false">Movilidad!FW701</f>
        <v>47.68451</v>
      </c>
      <c r="FI703" s="141" t="n">
        <f aca="false">Movilidad!FX701</f>
        <v>23.2830319445</v>
      </c>
      <c r="FJ703" s="141" t="n">
        <f aca="false">Movilidad!FY701</f>
        <v>11.9033719174635</v>
      </c>
    </row>
    <row r="704" customFormat="false" ht="15.25" hidden="false" customHeight="false" outlineLevel="0" collapsed="false">
      <c r="FG704" s="35" t="n">
        <f aca="false">Movilidad!FV702</f>
        <v>2001</v>
      </c>
      <c r="FH704" s="144" t="n">
        <f aca="false">Movilidad!FW702</f>
        <v>47.71537</v>
      </c>
      <c r="FI704" s="144" t="n">
        <f aca="false">Movilidad!FX702</f>
        <v>23.2981000319315</v>
      </c>
      <c r="FJ704" s="144" t="n">
        <f aca="false">Movilidad!FY702</f>
        <v>11.9033719174635</v>
      </c>
    </row>
    <row r="705" customFormat="false" ht="15.25" hidden="false" customHeight="false" outlineLevel="0" collapsed="false">
      <c r="FG705" s="57" t="n">
        <f aca="false">Movilidad!FV703</f>
        <v>2001</v>
      </c>
      <c r="FH705" s="143" t="n">
        <f aca="false">Movilidad!FW703</f>
        <v>47.37121</v>
      </c>
      <c r="FI705" s="143" t="n">
        <f aca="false">Movilidad!FX703</f>
        <v>23.1300561897274</v>
      </c>
      <c r="FJ705" s="143" t="n">
        <f aca="false">Movilidad!FY703</f>
        <v>11.9033719174635</v>
      </c>
    </row>
    <row r="706" customFormat="false" ht="15.25" hidden="false" customHeight="false" outlineLevel="0" collapsed="false">
      <c r="FG706" s="12" t="n">
        <f aca="false">Movilidad!FV704</f>
        <v>2001</v>
      </c>
      <c r="FH706" s="141" t="n">
        <f aca="false">Movilidad!FW704</f>
        <v>47.21627</v>
      </c>
      <c r="FI706" s="141" t="n">
        <f aca="false">Movilidad!FX704</f>
        <v>23.0544032582098</v>
      </c>
      <c r="FJ706" s="141" t="n">
        <f aca="false">Movilidad!FY704</f>
        <v>11.9033719174635</v>
      </c>
    </row>
    <row r="707" customFormat="false" ht="15.25" hidden="false" customHeight="false" outlineLevel="0" collapsed="false">
      <c r="FG707" s="35" t="n">
        <f aca="false">Movilidad!FV705</f>
        <v>2001</v>
      </c>
      <c r="FH707" s="144" t="n">
        <f aca="false">Movilidad!FW705</f>
        <v>47.0474</v>
      </c>
      <c r="FI707" s="144" t="n">
        <f aca="false">Movilidad!FX705</f>
        <v>22.9719486916332</v>
      </c>
      <c r="FJ707" s="144" t="n">
        <f aca="false">Movilidad!FY705</f>
        <v>11.9033719174635</v>
      </c>
    </row>
    <row r="708" customFormat="false" ht="15.25" hidden="false" customHeight="false" outlineLevel="0" collapsed="false">
      <c r="FG708" s="57" t="n">
        <f aca="false">Movilidad!FV706</f>
        <v>2001</v>
      </c>
      <c r="FH708" s="143" t="n">
        <f aca="false">Movilidad!FW706</f>
        <v>47.01178</v>
      </c>
      <c r="FI708" s="143" t="n">
        <f aca="false">Movilidad!FX706</f>
        <v>22.9545564273977</v>
      </c>
      <c r="FJ708" s="143" t="n">
        <f aca="false">Movilidad!FY706</f>
        <v>11.9033719174635</v>
      </c>
    </row>
    <row r="709" customFormat="false" ht="15.25" hidden="false" customHeight="false" outlineLevel="0" collapsed="false">
      <c r="FG709" s="12" t="n">
        <f aca="false">Movilidad!FV707</f>
        <v>2001</v>
      </c>
      <c r="FH709" s="141" t="n">
        <f aca="false">Movilidad!FW707</f>
        <v>46.80438</v>
      </c>
      <c r="FI709" s="141" t="n">
        <f aca="false">Movilidad!FX707</f>
        <v>22.8532887237914</v>
      </c>
      <c r="FJ709" s="141" t="n">
        <f aca="false">Movilidad!FY707</f>
        <v>11.9033719174635</v>
      </c>
    </row>
    <row r="710" customFormat="false" ht="15.25" hidden="false" customHeight="false" outlineLevel="0" collapsed="false">
      <c r="FG710" s="35" t="n">
        <f aca="false">Movilidad!FV708</f>
        <v>2001</v>
      </c>
      <c r="FH710" s="144" t="n">
        <f aca="false">Movilidad!FW708</f>
        <v>46.65088</v>
      </c>
      <c r="FI710" s="144" t="n">
        <f aca="false">Movilidad!FX708</f>
        <v>22.7783389045843</v>
      </c>
      <c r="FJ710" s="144" t="n">
        <f aca="false">Movilidad!FY708</f>
        <v>11.9033719174635</v>
      </c>
    </row>
    <row r="711" customFormat="false" ht="15.25" hidden="false" customHeight="false" outlineLevel="0" collapsed="false">
      <c r="FG711" s="57" t="n">
        <f aca="false">Movilidad!FV709</f>
        <v>2001</v>
      </c>
      <c r="FH711" s="143" t="n">
        <f aca="false">Movilidad!FW709</f>
        <v>46.61541</v>
      </c>
      <c r="FI711" s="143" t="n">
        <f aca="false">Movilidad!FX709</f>
        <v>22.7610198812144</v>
      </c>
      <c r="FJ711" s="143" t="n">
        <f aca="false">Movilidad!FY709</f>
        <v>11.9033719174635</v>
      </c>
    </row>
    <row r="712" customFormat="false" ht="15.25" hidden="false" customHeight="false" outlineLevel="0" collapsed="false">
      <c r="FG712" s="12" t="n">
        <f aca="false">Movilidad!FV710</f>
        <v>2002</v>
      </c>
      <c r="FH712" s="141" t="n">
        <f aca="false">Movilidad!FW710</f>
        <v>47.68412</v>
      </c>
      <c r="FI712" s="141" t="n">
        <f aca="false">Movilidad!FX710</f>
        <v>23.2828415182493</v>
      </c>
      <c r="FJ712" s="141" t="n">
        <f aca="false">Movilidad!FY710</f>
        <v>11.9033719174635</v>
      </c>
    </row>
    <row r="713" customFormat="false" ht="15.25" hidden="false" customHeight="false" outlineLevel="0" collapsed="false">
      <c r="FG713" s="35" t="n">
        <f aca="false">Movilidad!FV711</f>
        <v>2002</v>
      </c>
      <c r="FH713" s="144" t="n">
        <f aca="false">Movilidad!FW711</f>
        <v>49.18163</v>
      </c>
      <c r="FI713" s="144" t="n">
        <f aca="false">Movilidad!FX711</f>
        <v>24.0140343766263</v>
      </c>
      <c r="FJ713" s="144" t="n">
        <f aca="false">Movilidad!FY711</f>
        <v>11.9033719174635</v>
      </c>
    </row>
    <row r="714" customFormat="false" ht="15.25" hidden="false" customHeight="false" outlineLevel="0" collapsed="false">
      <c r="FG714" s="57" t="n">
        <f aca="false">Movilidad!FV712</f>
        <v>2002</v>
      </c>
      <c r="FH714" s="143" t="n">
        <f aca="false">Movilidad!FW712</f>
        <v>51.127</v>
      </c>
      <c r="FI714" s="143" t="n">
        <f aca="false">Movilidad!FX712</f>
        <v>24.9639049290106</v>
      </c>
      <c r="FJ714" s="143" t="n">
        <f aca="false">Movilidad!FY712</f>
        <v>11.9033719174635</v>
      </c>
    </row>
    <row r="715" customFormat="false" ht="15.25" hidden="false" customHeight="false" outlineLevel="0" collapsed="false">
      <c r="FG715" s="12" t="n">
        <f aca="false">Movilidad!FV713</f>
        <v>2002</v>
      </c>
      <c r="FH715" s="141" t="n">
        <f aca="false">Movilidad!FW713</f>
        <v>56.4384</v>
      </c>
      <c r="FI715" s="141" t="n">
        <f aca="false">Movilidad!FX713</f>
        <v>27.5573151553087</v>
      </c>
      <c r="FJ715" s="141" t="n">
        <f aca="false">Movilidad!FY713</f>
        <v>11.9033719174635</v>
      </c>
    </row>
    <row r="716" customFormat="false" ht="15.25" hidden="false" customHeight="false" outlineLevel="0" collapsed="false">
      <c r="FG716" s="35" t="n">
        <f aca="false">Movilidad!FV714</f>
        <v>2002</v>
      </c>
      <c r="FH716" s="144" t="n">
        <f aca="false">Movilidad!FW714</f>
        <v>58.702</v>
      </c>
      <c r="FI716" s="144" t="n">
        <f aca="false">Movilidad!FX714</f>
        <v>28.6625686455841</v>
      </c>
      <c r="FJ716" s="144" t="n">
        <f aca="false">Movilidad!FY714</f>
        <v>11.9033719174635</v>
      </c>
    </row>
    <row r="717" customFormat="false" ht="15.25" hidden="false" customHeight="false" outlineLevel="0" collapsed="false">
      <c r="FG717" s="57" t="n">
        <f aca="false">Movilidad!FV715</f>
        <v>2002</v>
      </c>
      <c r="FH717" s="143" t="n">
        <f aca="false">Movilidad!FW715</f>
        <v>60.8282</v>
      </c>
      <c r="FI717" s="143" t="n">
        <f aca="false">Movilidad!FX715</f>
        <v>29.7007335029014</v>
      </c>
      <c r="FJ717" s="143" t="n">
        <f aca="false">Movilidad!FY715</f>
        <v>11.9033719174635</v>
      </c>
    </row>
    <row r="718" customFormat="false" ht="15.25" hidden="false" customHeight="false" outlineLevel="0" collapsed="false">
      <c r="FG718" s="12" t="n">
        <f aca="false">Movilidad!FV716</f>
        <v>2002</v>
      </c>
      <c r="FH718" s="141" t="n">
        <f aca="false">Movilidad!FW716</f>
        <v>62.7678</v>
      </c>
      <c r="FI718" s="141" t="n">
        <f aca="false">Movilidad!FX716</f>
        <v>30.6477867233194</v>
      </c>
      <c r="FJ718" s="141" t="n">
        <f aca="false">Movilidad!FY716</f>
        <v>11.9033719174635</v>
      </c>
    </row>
    <row r="719" customFormat="false" ht="15.25" hidden="false" customHeight="false" outlineLevel="0" collapsed="false">
      <c r="FG719" s="35" t="n">
        <f aca="false">Movilidad!FV717</f>
        <v>2002</v>
      </c>
      <c r="FH719" s="144" t="n">
        <f aca="false">Movilidad!FW717</f>
        <v>64.2378</v>
      </c>
      <c r="FI719" s="144" t="n">
        <f aca="false">Movilidad!FX717</f>
        <v>31.3655472069316</v>
      </c>
      <c r="FJ719" s="144" t="n">
        <f aca="false">Movilidad!FY717</f>
        <v>11.9033719174635</v>
      </c>
    </row>
    <row r="720" customFormat="false" ht="15.25" hidden="false" customHeight="false" outlineLevel="0" collapsed="false">
      <c r="FG720" s="57" t="n">
        <f aca="false">Movilidad!FV718</f>
        <v>2002</v>
      </c>
      <c r="FH720" s="143" t="n">
        <f aca="false">Movilidad!FW718</f>
        <v>65.1055</v>
      </c>
      <c r="FI720" s="143" t="n">
        <f aca="false">Movilidad!FX718</f>
        <v>31.789221201238</v>
      </c>
      <c r="FJ720" s="143" t="n">
        <f aca="false">Movilidad!FY718</f>
        <v>11.9033719174635</v>
      </c>
    </row>
    <row r="721" customFormat="false" ht="15.25" hidden="false" customHeight="false" outlineLevel="0" collapsed="false">
      <c r="FG721" s="12" t="n">
        <f aca="false">Movilidad!FV719</f>
        <v>2002</v>
      </c>
      <c r="FH721" s="141" t="n">
        <f aca="false">Movilidad!FW719</f>
        <v>65.2478</v>
      </c>
      <c r="FI721" s="141" t="n">
        <f aca="false">Movilidad!FX719</f>
        <v>31.8587023691415</v>
      </c>
      <c r="FJ721" s="141" t="n">
        <f aca="false">Movilidad!FY719</f>
        <v>11.9033719174635</v>
      </c>
    </row>
    <row r="722" customFormat="false" ht="15.25" hidden="false" customHeight="false" outlineLevel="0" collapsed="false">
      <c r="FG722" s="35" t="n">
        <f aca="false">Movilidad!FV720</f>
        <v>2002</v>
      </c>
      <c r="FH722" s="144" t="n">
        <f aca="false">Movilidad!FW720</f>
        <v>65.58</v>
      </c>
      <c r="FI722" s="144" t="n">
        <f aca="false">Movilidad!FX720</f>
        <v>32.0209064729891</v>
      </c>
      <c r="FJ722" s="144" t="n">
        <f aca="false">Movilidad!FY720</f>
        <v>11.9033719174635</v>
      </c>
    </row>
    <row r="723" customFormat="false" ht="15.25" hidden="false" customHeight="false" outlineLevel="0" collapsed="false">
      <c r="FG723" s="57" t="n">
        <f aca="false">Movilidad!FV721</f>
        <v>2002</v>
      </c>
      <c r="FH723" s="143" t="n">
        <f aca="false">Movilidad!FW721</f>
        <v>65.7028</v>
      </c>
      <c r="FI723" s="143" t="n">
        <f aca="false">Movilidad!FX721</f>
        <v>32.0808663283548</v>
      </c>
      <c r="FJ723" s="143" t="n">
        <f aca="false">Movilidad!FY721</f>
        <v>11.9033719174635</v>
      </c>
    </row>
    <row r="724" customFormat="false" ht="15.25" hidden="false" customHeight="false" outlineLevel="0" collapsed="false">
      <c r="FG724" s="12" t="n">
        <f aca="false">Movilidad!FV722</f>
        <v>2003</v>
      </c>
      <c r="FH724" s="141" t="n">
        <f aca="false">Movilidad!FW722</f>
        <v>66.5696</v>
      </c>
      <c r="FI724" s="141" t="n">
        <f aca="false">Movilidad!FX722</f>
        <v>32.5041008774671</v>
      </c>
      <c r="FJ724" s="141" t="n">
        <f aca="false">Movilidad!FY722</f>
        <v>11.9033719174635</v>
      </c>
    </row>
    <row r="725" customFormat="false" ht="15.25" hidden="false" customHeight="false" outlineLevel="0" collapsed="false">
      <c r="FG725" s="35" t="n">
        <f aca="false">Movilidad!FV723</f>
        <v>2003</v>
      </c>
      <c r="FH725" s="144" t="n">
        <f aca="false">Movilidad!FW723</f>
        <v>66.9464</v>
      </c>
      <c r="FI725" s="144" t="n">
        <f aca="false">Movilidad!FX723</f>
        <v>32.688081932042</v>
      </c>
      <c r="FJ725" s="144" t="n">
        <f aca="false">Movilidad!FY723</f>
        <v>11.9033719174635</v>
      </c>
    </row>
    <row r="726" customFormat="false" ht="15.25" hidden="false" customHeight="false" outlineLevel="0" collapsed="false">
      <c r="FG726" s="57" t="n">
        <f aca="false">Movilidad!FV724</f>
        <v>2003</v>
      </c>
      <c r="FH726" s="143" t="n">
        <f aca="false">Movilidad!FW724</f>
        <v>67.3372</v>
      </c>
      <c r="FI726" s="143" t="n">
        <f aca="false">Movilidad!FX724</f>
        <v>32.8788988007466</v>
      </c>
      <c r="FJ726" s="143" t="n">
        <f aca="false">Movilidad!FY724</f>
        <v>11.9033719174635</v>
      </c>
    </row>
    <row r="727" customFormat="false" ht="15.25" hidden="false" customHeight="false" outlineLevel="0" collapsed="false">
      <c r="FG727" s="12" t="n">
        <f aca="false">Movilidad!FV725</f>
        <v>2003</v>
      </c>
      <c r="FH727" s="141" t="n">
        <f aca="false">Movilidad!FW725</f>
        <v>67.3744</v>
      </c>
      <c r="FI727" s="141" t="n">
        <f aca="false">Movilidad!FX725</f>
        <v>32.8970625354339</v>
      </c>
      <c r="FJ727" s="141" t="n">
        <f aca="false">Movilidad!FY725</f>
        <v>11.9033719174635</v>
      </c>
    </row>
    <row r="728" customFormat="false" ht="15.25" hidden="false" customHeight="false" outlineLevel="0" collapsed="false">
      <c r="FG728" s="35" t="n">
        <f aca="false">Movilidad!FV726</f>
        <v>2003</v>
      </c>
      <c r="FH728" s="144" t="n">
        <f aca="false">Movilidad!FW726</f>
        <v>67.116</v>
      </c>
      <c r="FI728" s="144" t="n">
        <f aca="false">Movilidad!FX726</f>
        <v>32.7708929374982</v>
      </c>
      <c r="FJ728" s="144" t="n">
        <f aca="false">Movilidad!FY726</f>
        <v>11.9033719174635</v>
      </c>
    </row>
    <row r="729" customFormat="false" ht="15.25" hidden="false" customHeight="false" outlineLevel="0" collapsed="false">
      <c r="FG729" s="57" t="n">
        <f aca="false">Movilidad!FV727</f>
        <v>2003</v>
      </c>
      <c r="FH729" s="143" t="n">
        <f aca="false">Movilidad!FW727</f>
        <v>67.0585</v>
      </c>
      <c r="FI729" s="143" t="n">
        <f aca="false">Movilidad!FX727</f>
        <v>32.7428172723229</v>
      </c>
      <c r="FJ729" s="143" t="n">
        <f aca="false">Movilidad!FY727</f>
        <v>11.9033719174635</v>
      </c>
    </row>
    <row r="730" customFormat="false" ht="15.25" hidden="false" customHeight="false" outlineLevel="0" collapsed="false">
      <c r="FG730" s="12" t="n">
        <f aca="false">Movilidad!FV728</f>
        <v>2003</v>
      </c>
      <c r="FH730" s="141" t="n">
        <f aca="false">Movilidad!FW728</f>
        <v>67.3563</v>
      </c>
      <c r="FI730" s="141" t="n">
        <f aca="false">Movilidad!FX728</f>
        <v>32.8882248043092</v>
      </c>
      <c r="FJ730" s="141" t="n">
        <f aca="false">Movilidad!FY728</f>
        <v>11.9033719174635</v>
      </c>
    </row>
    <row r="731" customFormat="false" ht="15.25" hidden="false" customHeight="false" outlineLevel="0" collapsed="false">
      <c r="FG731" s="35" t="n">
        <f aca="false">Movilidad!FV729</f>
        <v>2003</v>
      </c>
      <c r="FH731" s="144" t="n">
        <f aca="false">Movilidad!FW729</f>
        <v>67.3727</v>
      </c>
      <c r="FI731" s="144" t="n">
        <f aca="false">Movilidad!FX729</f>
        <v>32.8962324722896</v>
      </c>
      <c r="FJ731" s="144" t="n">
        <f aca="false">Movilidad!FY729</f>
        <v>11.9033719174635</v>
      </c>
    </row>
    <row r="732" customFormat="false" ht="15.25" hidden="false" customHeight="false" outlineLevel="0" collapsed="false">
      <c r="FG732" s="57" t="n">
        <f aca="false">Movilidad!FV730</f>
        <v>2003</v>
      </c>
      <c r="FH732" s="143" t="n">
        <f aca="false">Movilidad!FW730</f>
        <v>67.3994</v>
      </c>
      <c r="FI732" s="143" t="n">
        <f aca="false">Movilidad!FX730</f>
        <v>32.9092693463797</v>
      </c>
      <c r="FJ732" s="143" t="n">
        <f aca="false">Movilidad!FY730</f>
        <v>11.9033719174635</v>
      </c>
    </row>
    <row r="733" customFormat="false" ht="15.25" hidden="false" customHeight="false" outlineLevel="0" collapsed="false">
      <c r="FG733" s="12" t="n">
        <f aca="false">Movilidad!FV731</f>
        <v>2003</v>
      </c>
      <c r="FH733" s="141" t="n">
        <f aca="false">Movilidad!FW731</f>
        <v>67.7967</v>
      </c>
      <c r="FI733" s="141" t="n">
        <f aca="false">Movilidad!FX731</f>
        <v>33.1032599859301</v>
      </c>
      <c r="FJ733" s="141" t="n">
        <f aca="false">Movilidad!FY731</f>
        <v>11.9033719174635</v>
      </c>
    </row>
    <row r="734" customFormat="false" ht="15.25" hidden="false" customHeight="false" outlineLevel="0" collapsed="false">
      <c r="FG734" s="35" t="n">
        <f aca="false">Movilidad!FV732</f>
        <v>2003</v>
      </c>
      <c r="FH734" s="144" t="n">
        <f aca="false">Movilidad!FW732</f>
        <v>67.9639</v>
      </c>
      <c r="FI734" s="144" t="n">
        <f aca="false">Movilidad!FX732</f>
        <v>33.1848991375356</v>
      </c>
      <c r="FJ734" s="144" t="n">
        <f aca="false">Movilidad!FY732</f>
        <v>11.9033719174635</v>
      </c>
    </row>
    <row r="735" customFormat="false" ht="15.25" hidden="false" customHeight="false" outlineLevel="0" collapsed="false">
      <c r="FG735" s="57" t="n">
        <f aca="false">Movilidad!FV733</f>
        <v>2003</v>
      </c>
      <c r="FH735" s="143" t="n">
        <f aca="false">Movilidad!FW733</f>
        <v>68.1082</v>
      </c>
      <c r="FI735" s="143" t="n">
        <f aca="false">Movilidad!FX733</f>
        <v>33.2553568503146</v>
      </c>
      <c r="FJ735" s="143" t="n">
        <f aca="false">Movilidad!FY733</f>
        <v>11.9033719174635</v>
      </c>
    </row>
    <row r="736" customFormat="false" ht="15.25" hidden="false" customHeight="false" outlineLevel="0" collapsed="false">
      <c r="FG736" s="12" t="n">
        <f aca="false">Movilidad!FV734</f>
        <v>2004</v>
      </c>
      <c r="FH736" s="141" t="n">
        <f aca="false">Movilidad!FW734</f>
        <v>68.3945</v>
      </c>
      <c r="FI736" s="141" t="n">
        <f aca="false">Movilidad!FX734</f>
        <v>33.3951492492658</v>
      </c>
      <c r="FJ736" s="141" t="n">
        <f aca="false">Movilidad!FY734</f>
        <v>11.9033719174635</v>
      </c>
    </row>
    <row r="737" customFormat="false" ht="15.25" hidden="false" customHeight="false" outlineLevel="0" collapsed="false">
      <c r="FG737" s="35" t="n">
        <f aca="false">Movilidad!FV735</f>
        <v>2004</v>
      </c>
      <c r="FH737" s="144" t="n">
        <f aca="false">Movilidad!FW735</f>
        <v>68.4633</v>
      </c>
      <c r="FI737" s="144" t="n">
        <f aca="false">Movilidad!FX735</f>
        <v>33.4287423929886</v>
      </c>
      <c r="FJ737" s="144" t="n">
        <f aca="false">Movilidad!FY735</f>
        <v>11.9033719174635</v>
      </c>
    </row>
    <row r="738" customFormat="false" ht="15.25" hidden="false" customHeight="false" outlineLevel="0" collapsed="false">
      <c r="FG738" s="57" t="n">
        <f aca="false">Movilidad!FV736</f>
        <v>2004</v>
      </c>
      <c r="FH738" s="143" t="n">
        <f aca="false">Movilidad!FW736</f>
        <v>68.8695</v>
      </c>
      <c r="FI738" s="143" t="n">
        <f aca="false">Movilidad!FX736</f>
        <v>33.6270786572358</v>
      </c>
      <c r="FJ738" s="143" t="n">
        <f aca="false">Movilidad!FY736</f>
        <v>11.9033719174635</v>
      </c>
    </row>
    <row r="739" customFormat="false" ht="15.25" hidden="false" customHeight="false" outlineLevel="0" collapsed="false">
      <c r="FG739" s="12" t="n">
        <f aca="false">Movilidad!FV737</f>
        <v>2004</v>
      </c>
      <c r="FH739" s="141" t="n">
        <f aca="false">Movilidad!FW737</f>
        <v>69.4604</v>
      </c>
      <c r="FI739" s="141" t="n">
        <f aca="false">Movilidad!FX737</f>
        <v>33.9155988407504</v>
      </c>
      <c r="FJ739" s="141" t="n">
        <f aca="false">Movilidad!FY737</f>
        <v>11.9033719174635</v>
      </c>
    </row>
    <row r="740" customFormat="false" ht="15.25" hidden="false" customHeight="false" outlineLevel="0" collapsed="false">
      <c r="FG740" s="35" t="n">
        <f aca="false">Movilidad!FV738</f>
        <v>2004</v>
      </c>
      <c r="FH740" s="144" t="n">
        <f aca="false">Movilidad!FW738</f>
        <v>69.9679</v>
      </c>
      <c r="FI740" s="144" t="n">
        <f aca="false">Movilidad!FX738</f>
        <v>34.1633971029499</v>
      </c>
      <c r="FJ740" s="144" t="n">
        <f aca="false">Movilidad!FY738</f>
        <v>11.9033719174635</v>
      </c>
    </row>
    <row r="741" customFormat="false" ht="15.25" hidden="false" customHeight="false" outlineLevel="0" collapsed="false">
      <c r="FG741" s="57" t="n">
        <f aca="false">Movilidad!FV739</f>
        <v>2004</v>
      </c>
      <c r="FH741" s="143" t="n">
        <f aca="false">Movilidad!FW739</f>
        <v>70.3639</v>
      </c>
      <c r="FI741" s="143" t="n">
        <f aca="false">Movilidad!FX739</f>
        <v>34.3567529883311</v>
      </c>
      <c r="FJ741" s="143" t="n">
        <f aca="false">Movilidad!FY739</f>
        <v>11.9033719174635</v>
      </c>
    </row>
    <row r="742" customFormat="false" ht="15.25" hidden="false" customHeight="false" outlineLevel="0" collapsed="false">
      <c r="FG742" s="12" t="n">
        <f aca="false">Movilidad!FV740</f>
        <v>2004</v>
      </c>
      <c r="FH742" s="141" t="n">
        <f aca="false">Movilidad!FW740</f>
        <v>70.6882</v>
      </c>
      <c r="FI742" s="141" t="n">
        <f aca="false">Movilidad!FX740</f>
        <v>34.5150997399199</v>
      </c>
      <c r="FJ742" s="141" t="n">
        <f aca="false">Movilidad!FY740</f>
        <v>11.9033719174635</v>
      </c>
    </row>
    <row r="743" customFormat="false" ht="15.25" hidden="false" customHeight="false" outlineLevel="0" collapsed="false">
      <c r="FG743" s="35" t="n">
        <f aca="false">Movilidad!FV741</f>
        <v>2004</v>
      </c>
      <c r="FH743" s="144" t="n">
        <f aca="false">Movilidad!FW741</f>
        <v>70.931</v>
      </c>
      <c r="FI743" s="144" t="n">
        <f aca="false">Movilidad!FX741</f>
        <v>34.6336522878254</v>
      </c>
      <c r="FJ743" s="144" t="n">
        <f aca="false">Movilidad!FY741</f>
        <v>11.9033719174635</v>
      </c>
    </row>
    <row r="744" customFormat="false" ht="15.25" hidden="false" customHeight="false" outlineLevel="0" collapsed="false">
      <c r="FG744" s="57" t="n">
        <f aca="false">Movilidad!FV742</f>
        <v>2004</v>
      </c>
      <c r="FH744" s="143" t="n">
        <f aca="false">Movilidad!FW742</f>
        <v>71.3774</v>
      </c>
      <c r="FI744" s="143" t="n">
        <f aca="false">Movilidad!FX742</f>
        <v>34.8516171040734</v>
      </c>
      <c r="FJ744" s="143" t="n">
        <f aca="false">Movilidad!FY742</f>
        <v>11.9033719174635</v>
      </c>
    </row>
    <row r="745" customFormat="false" ht="15.25" hidden="false" customHeight="false" outlineLevel="0" collapsed="false">
      <c r="FG745" s="12" t="n">
        <f aca="false">Movilidad!FV743</f>
        <v>2004</v>
      </c>
      <c r="FH745" s="141" t="n">
        <f aca="false">Movilidad!FW743</f>
        <v>71.6599</v>
      </c>
      <c r="FI745" s="141" t="n">
        <f aca="false">Movilidad!FX743</f>
        <v>34.9895540677607</v>
      </c>
      <c r="FJ745" s="141" t="n">
        <f aca="false">Movilidad!FY743</f>
        <v>12.0378664495114</v>
      </c>
    </row>
    <row r="746" customFormat="false" ht="15.25" hidden="false" customHeight="false" outlineLevel="0" collapsed="false">
      <c r="FG746" s="35" t="n">
        <f aca="false">Movilidad!FV744</f>
        <v>2004</v>
      </c>
      <c r="FH746" s="144" t="n">
        <f aca="false">Movilidad!FW744</f>
        <v>71.6615</v>
      </c>
      <c r="FI746" s="144" t="n">
        <f aca="false">Movilidad!FX744</f>
        <v>34.9903353036613</v>
      </c>
      <c r="FJ746" s="144" t="n">
        <f aca="false">Movilidad!FY744</f>
        <v>12.1738056267564</v>
      </c>
    </row>
    <row r="747" customFormat="false" ht="15.25" hidden="false" customHeight="false" outlineLevel="0" collapsed="false">
      <c r="FG747" s="57" t="n">
        <f aca="false">Movilidad!FV745</f>
        <v>2004</v>
      </c>
      <c r="FH747" s="143" t="n">
        <f aca="false">Movilidad!FW745</f>
        <v>72.2606</v>
      </c>
      <c r="FI747" s="143" t="n">
        <f aca="false">Movilidad!FX745</f>
        <v>35.2828593211661</v>
      </c>
      <c r="FJ747" s="143" t="n">
        <f aca="false">Movilidad!FY745</f>
        <v>12.311440082451</v>
      </c>
    </row>
    <row r="748" customFormat="false" ht="15.25" hidden="false" customHeight="false" outlineLevel="0" collapsed="false">
      <c r="FG748" s="12" t="n">
        <f aca="false">Movilidad!FV746</f>
        <v>2005</v>
      </c>
      <c r="FH748" s="141" t="n">
        <f aca="false">Movilidad!FW746</f>
        <v>73.3343</v>
      </c>
      <c r="FI748" s="141" t="n">
        <f aca="false">Movilidad!FX746</f>
        <v>35.8071174376658</v>
      </c>
      <c r="FJ748" s="141" t="n">
        <f aca="false">Movilidad!FY746</f>
        <v>12.4505179819759</v>
      </c>
    </row>
    <row r="749" customFormat="false" ht="15.25" hidden="false" customHeight="false" outlineLevel="0" collapsed="false">
      <c r="FG749" s="35" t="n">
        <f aca="false">Movilidad!FV747</f>
        <v>2005</v>
      </c>
      <c r="FH749" s="144" t="n">
        <f aca="false">Movilidad!FW747</f>
        <v>74.028</v>
      </c>
      <c r="FI749" s="144" t="n">
        <f aca="false">Movilidad!FX747</f>
        <v>36.1458320277895</v>
      </c>
      <c r="FJ749" s="144" t="n">
        <f aca="false">Movilidad!FY747</f>
        <v>12.5912991631354</v>
      </c>
    </row>
    <row r="750" customFormat="false" ht="15.25" hidden="false" customHeight="false" outlineLevel="0" collapsed="false">
      <c r="FG750" s="57" t="n">
        <f aca="false">Movilidad!FV748</f>
        <v>2005</v>
      </c>
      <c r="FH750" s="143" t="n">
        <f aca="false">Movilidad!FW748</f>
        <v>75.1723</v>
      </c>
      <c r="FI750" s="143" t="n">
        <f aca="false">Movilidad!FX748</f>
        <v>36.7045621784001</v>
      </c>
      <c r="FJ750" s="143" t="n">
        <f aca="false">Movilidad!FY748</f>
        <v>12.7335178146501</v>
      </c>
    </row>
    <row r="751" customFormat="false" ht="15.25" hidden="false" customHeight="false" outlineLevel="0" collapsed="false">
      <c r="FG751" s="12" t="n">
        <f aca="false">Movilidad!FV749</f>
        <v>2005</v>
      </c>
      <c r="FH751" s="141" t="n">
        <f aca="false">Movilidad!FW749</f>
        <v>75.5409</v>
      </c>
      <c r="FI751" s="141" t="n">
        <f aca="false">Movilidad!FX749</f>
        <v>36.8845393989848</v>
      </c>
      <c r="FJ751" s="141" t="n">
        <f aca="false">Movilidad!FY749</f>
        <v>12.8774432405945</v>
      </c>
    </row>
    <row r="752" customFormat="false" ht="15.25" hidden="false" customHeight="false" outlineLevel="0" collapsed="false">
      <c r="FG752" s="35" t="n">
        <f aca="false">Movilidad!FV750</f>
        <v>2005</v>
      </c>
      <c r="FH752" s="144" t="n">
        <f aca="false">Movilidad!FW750</f>
        <v>75.9947</v>
      </c>
      <c r="FI752" s="144" t="n">
        <f aca="false">Movilidad!FX750</f>
        <v>37.1061174312727</v>
      </c>
      <c r="FJ752" s="144" t="n">
        <f aca="false">Movilidad!FY750</f>
        <v>13.0229382550188</v>
      </c>
    </row>
    <row r="753" customFormat="false" ht="15.25" hidden="false" customHeight="false" outlineLevel="0" collapsed="false">
      <c r="FG753" s="57" t="n">
        <f aca="false">Movilidad!FV751</f>
        <v>2005</v>
      </c>
      <c r="FH753" s="143" t="n">
        <f aca="false">Movilidad!FW751</f>
        <v>76.6907</v>
      </c>
      <c r="FI753" s="143" t="n">
        <f aca="false">Movilidad!FX751</f>
        <v>37.4459550480034</v>
      </c>
      <c r="FJ753" s="143" t="n">
        <f aca="false">Movilidad!FY751</f>
        <v>13.1701449985522</v>
      </c>
    </row>
    <row r="754" customFormat="false" ht="15.25" hidden="false" customHeight="false" outlineLevel="0" collapsed="false">
      <c r="FG754" s="12" t="n">
        <f aca="false">Movilidad!FV752</f>
        <v>2005</v>
      </c>
      <c r="FH754" s="141" t="n">
        <f aca="false">Movilidad!FW752</f>
        <v>77.4608</v>
      </c>
      <c r="FI754" s="141" t="n">
        <f aca="false">Movilidad!FX752</f>
        <v>37.8219736523774</v>
      </c>
      <c r="FJ754" s="141" t="n">
        <f aca="false">Movilidad!FY752</f>
        <v>13.3189174578505</v>
      </c>
    </row>
    <row r="755" customFormat="false" ht="15.25" hidden="false" customHeight="false" outlineLevel="0" collapsed="false">
      <c r="FG755" s="35" t="n">
        <f aca="false">Movilidad!FV753</f>
        <v>2005</v>
      </c>
      <c r="FH755" s="144" t="n">
        <f aca="false">Movilidad!FW753</f>
        <v>77.7992</v>
      </c>
      <c r="FI755" s="144" t="n">
        <f aca="false">Movilidad!FX753</f>
        <v>37.9872050453396</v>
      </c>
      <c r="FJ755" s="144" t="n">
        <f aca="false">Movilidad!FY753</f>
        <v>13.4694017016139</v>
      </c>
    </row>
    <row r="756" customFormat="false" ht="15.25" hidden="false" customHeight="false" outlineLevel="0" collapsed="false">
      <c r="FG756" s="57" t="n">
        <f aca="false">Movilidad!FV754</f>
        <v>2005</v>
      </c>
      <c r="FH756" s="143" t="n">
        <f aca="false">Movilidad!FW754</f>
        <v>78.704</v>
      </c>
      <c r="FI756" s="143" t="n">
        <f aca="false">Movilidad!FX754</f>
        <v>38.4289939470895</v>
      </c>
      <c r="FJ756" s="143" t="n">
        <f aca="false">Movilidad!FY754</f>
        <v>13.6215992075376</v>
      </c>
    </row>
    <row r="757" customFormat="false" ht="15.25" hidden="false" customHeight="false" outlineLevel="0" collapsed="false">
      <c r="FG757" s="12" t="n">
        <f aca="false">Movilidad!FV755</f>
        <v>2005</v>
      </c>
      <c r="FH757" s="141" t="n">
        <f aca="false">Movilidad!FW755</f>
        <v>79.319</v>
      </c>
      <c r="FI757" s="141" t="n">
        <f aca="false">Movilidad!FX755</f>
        <v>38.7292814963559</v>
      </c>
      <c r="FJ757" s="141" t="n">
        <f aca="false">Movilidad!FY755</f>
        <v>13.7755102040816</v>
      </c>
    </row>
    <row r="758" customFormat="false" ht="15.25" hidden="false" customHeight="false" outlineLevel="0" collapsed="false">
      <c r="FG758" s="35" t="n">
        <f aca="false">Movilidad!FV756</f>
        <v>2005</v>
      </c>
      <c r="FH758" s="144" t="n">
        <f aca="false">Movilidad!FW756</f>
        <v>80.2759</v>
      </c>
      <c r="FI758" s="144" t="n">
        <f aca="false">Movilidad!FX756</f>
        <v>39.1965093921169</v>
      </c>
      <c r="FJ758" s="144" t="n">
        <f aca="false">Movilidad!FY756</f>
        <v>13.9312977099237</v>
      </c>
    </row>
    <row r="759" customFormat="false" ht="15.25" hidden="false" customHeight="false" outlineLevel="0" collapsed="false">
      <c r="FG759" s="57" t="n">
        <f aca="false">Movilidad!FV757</f>
        <v>2005</v>
      </c>
      <c r="FH759" s="143" t="n">
        <f aca="false">Movilidad!FW757</f>
        <v>81.1696</v>
      </c>
      <c r="FI759" s="143" t="n">
        <f aca="false">Movilidad!FX757</f>
        <v>39.6328784698069</v>
      </c>
      <c r="FJ759" s="143" t="n">
        <f aca="false">Movilidad!FY757</f>
        <v>14.0886347390994</v>
      </c>
    </row>
    <row r="760" customFormat="false" ht="15.25" hidden="false" customHeight="false" outlineLevel="0" collapsed="false">
      <c r="FG760" s="12" t="n">
        <f aca="false">Movilidad!FV758</f>
        <v>2006</v>
      </c>
      <c r="FH760" s="141" t="n">
        <f aca="false">Movilidad!FW758</f>
        <v>82.2052</v>
      </c>
      <c r="FI760" s="141" t="n">
        <f aca="false">Movilidad!FX758</f>
        <v>40.1385334064252</v>
      </c>
      <c r="FJ760" s="141" t="n">
        <f aca="false">Movilidad!FY758</f>
        <v>14.2478494494109</v>
      </c>
    </row>
    <row r="761" customFormat="false" ht="15.25" hidden="false" customHeight="false" outlineLevel="0" collapsed="false">
      <c r="FG761" s="35" t="n">
        <f aca="false">Movilidad!FV759</f>
        <v>2006</v>
      </c>
      <c r="FH761" s="144" t="n">
        <f aca="false">Movilidad!FW759</f>
        <v>82.531</v>
      </c>
      <c r="FI761" s="144" t="n">
        <f aca="false">Movilidad!FX759</f>
        <v>40.2976125666707</v>
      </c>
      <c r="FJ761" s="144" t="n">
        <f aca="false">Movilidad!FY759</f>
        <v>14.4087724642096</v>
      </c>
    </row>
    <row r="762" customFormat="false" ht="15.25" hidden="false" customHeight="false" outlineLevel="0" collapsed="false">
      <c r="FG762" s="57" t="n">
        <f aca="false">Movilidad!FV760</f>
        <v>2006</v>
      </c>
      <c r="FH762" s="143" t="n">
        <f aca="false">Movilidad!FW760</f>
        <v>83.5258</v>
      </c>
      <c r="FI762" s="143" t="n">
        <f aca="false">Movilidad!FX760</f>
        <v>40.7833459878254</v>
      </c>
      <c r="FJ762" s="143" t="n">
        <f aca="false">Movilidad!FY760</f>
        <v>14.5717559791515</v>
      </c>
    </row>
    <row r="763" customFormat="false" ht="15.25" hidden="false" customHeight="false" outlineLevel="0" collapsed="false">
      <c r="FG763" s="12" t="n">
        <f aca="false">Movilidad!FV761</f>
        <v>2006</v>
      </c>
      <c r="FH763" s="141" t="n">
        <f aca="false">Movilidad!FW761</f>
        <v>84.3381</v>
      </c>
      <c r="FI763" s="141" t="n">
        <f aca="false">Movilidad!FX761</f>
        <v>41.1799696890759</v>
      </c>
      <c r="FJ763" s="141" t="n">
        <f aca="false">Movilidad!FY761</f>
        <v>14.7362649686608</v>
      </c>
    </row>
    <row r="764" customFormat="false" ht="15.25" hidden="false" customHeight="false" outlineLevel="0" collapsed="false">
      <c r="FG764" s="35" t="n">
        <f aca="false">Movilidad!FV762</f>
        <v>2006</v>
      </c>
      <c r="FH764" s="144" t="n">
        <f aca="false">Movilidad!FW762</f>
        <v>84.7328</v>
      </c>
      <c r="FI764" s="144" t="n">
        <f aca="false">Movilidad!FX762</f>
        <v>41.372690820288</v>
      </c>
      <c r="FJ764" s="144" t="n">
        <f aca="false">Movilidad!FY762</f>
        <v>14.9028404365249</v>
      </c>
    </row>
    <row r="765" customFormat="false" ht="15.25" hidden="false" customHeight="false" outlineLevel="0" collapsed="false">
      <c r="FG765" s="57" t="n">
        <f aca="false">Movilidad!FV763</f>
        <v>2006</v>
      </c>
      <c r="FH765" s="143" t="n">
        <f aca="false">Movilidad!FW763</f>
        <v>85.1431</v>
      </c>
      <c r="FI765" s="143" t="n">
        <f aca="false">Movilidad!FX763</f>
        <v>41.5730290015303</v>
      </c>
      <c r="FJ765" s="143" t="n">
        <f aca="false">Movilidad!FY763</f>
        <v>15.0713038602215</v>
      </c>
    </row>
    <row r="766" customFormat="false" ht="15.25" hidden="false" customHeight="false" outlineLevel="0" collapsed="false">
      <c r="FG766" s="12" t="n">
        <f aca="false">Movilidad!FV764</f>
        <v>2006</v>
      </c>
      <c r="FH766" s="141" t="n">
        <f aca="false">Movilidad!FW764</f>
        <v>85.6685</v>
      </c>
      <c r="FI766" s="141" t="n">
        <f aca="false">Movilidad!FX764</f>
        <v>41.829567340367</v>
      </c>
      <c r="FJ766" s="141" t="n">
        <f aca="false">Movilidad!FY764</f>
        <v>15.2416548524294</v>
      </c>
    </row>
    <row r="767" customFormat="false" ht="15.25" hidden="false" customHeight="false" outlineLevel="0" collapsed="false">
      <c r="FG767" s="35" t="n">
        <f aca="false">Movilidad!FV765</f>
        <v>2006</v>
      </c>
      <c r="FH767" s="144" t="n">
        <f aca="false">Movilidad!FW765</f>
        <v>86.1504</v>
      </c>
      <c r="FI767" s="144" t="n">
        <f aca="false">Movilidad!FX765</f>
        <v>42.064865828158</v>
      </c>
      <c r="FJ767" s="144" t="n">
        <f aca="false">Movilidad!FY765</f>
        <v>15.4138915318744</v>
      </c>
    </row>
    <row r="768" customFormat="false" ht="15.25" hidden="false" customHeight="false" outlineLevel="0" collapsed="false">
      <c r="FG768" s="57" t="n">
        <f aca="false">Movilidad!FV766</f>
        <v>2006</v>
      </c>
      <c r="FH768" s="143" t="n">
        <f aca="false">Movilidad!FW766</f>
        <v>86.9252</v>
      </c>
      <c r="FI768" s="143" t="n">
        <f aca="false">Movilidad!FX766</f>
        <v>42.4431793129898</v>
      </c>
      <c r="FJ768" s="143" t="n">
        <f aca="false">Movilidad!FY766</f>
        <v>15.588010439459</v>
      </c>
    </row>
    <row r="769" customFormat="false" ht="15.25" hidden="false" customHeight="false" outlineLevel="0" collapsed="false">
      <c r="FG769" s="12" t="n">
        <f aca="false">Movilidad!FV767</f>
        <v>2006</v>
      </c>
      <c r="FH769" s="141" t="n">
        <f aca="false">Movilidad!FW767</f>
        <v>87.6692</v>
      </c>
      <c r="FI769" s="141" t="n">
        <f aca="false">Movilidad!FX767</f>
        <v>42.8064540067364</v>
      </c>
      <c r="FJ769" s="141" t="n">
        <f aca="false">Movilidad!FY767</f>
        <v>15.7642165880189</v>
      </c>
    </row>
    <row r="770" customFormat="false" ht="15.25" hidden="false" customHeight="false" outlineLevel="0" collapsed="false">
      <c r="FG770" s="35" t="n">
        <f aca="false">Movilidad!FV768</f>
        <v>2006</v>
      </c>
      <c r="FH770" s="144" t="n">
        <f aca="false">Movilidad!FW768</f>
        <v>88.2896</v>
      </c>
      <c r="FI770" s="144" t="n">
        <f aca="false">Movilidad!FX768</f>
        <v>43.1093782271671</v>
      </c>
      <c r="FJ770" s="144" t="n">
        <f aca="false">Movilidad!FY768</f>
        <v>15.9423025074144</v>
      </c>
    </row>
    <row r="771" customFormat="false" ht="15.25" hidden="false" customHeight="false" outlineLevel="0" collapsed="false">
      <c r="FG771" s="57" t="n">
        <f aca="false">Movilidad!FV769</f>
        <v>2006</v>
      </c>
      <c r="FH771" s="143" t="n">
        <f aca="false">Movilidad!FW769</f>
        <v>89.1559</v>
      </c>
      <c r="FI771" s="143" t="n">
        <f aca="false">Movilidad!FX769</f>
        <v>43.5323686400605</v>
      </c>
      <c r="FJ771" s="143" t="n">
        <f aca="false">Movilidad!FY769</f>
        <v>16.1224795844637</v>
      </c>
    </row>
    <row r="772" customFormat="false" ht="15.25" hidden="false" customHeight="false" outlineLevel="0" collapsed="false">
      <c r="FG772" s="12" t="n">
        <f aca="false">Movilidad!FV770</f>
        <v>2007</v>
      </c>
      <c r="FH772" s="141" t="n">
        <f aca="false">Movilidad!FW770</f>
        <v>90.1761</v>
      </c>
      <c r="FI772" s="141" t="n">
        <f aca="false">Movilidad!FX770</f>
        <v>44.0305041811362</v>
      </c>
      <c r="FJ772" s="141" t="n">
        <f aca="false">Movilidad!FY770</f>
        <v>16.3045276567584</v>
      </c>
    </row>
    <row r="773" customFormat="false" ht="15.25" hidden="false" customHeight="false" outlineLevel="0" collapsed="false">
      <c r="FG773" s="35" t="n">
        <f aca="false">Movilidad!FV771</f>
        <v>2007</v>
      </c>
      <c r="FH773" s="144" t="n">
        <f aca="false">Movilidad!FW771</f>
        <v>90.4483</v>
      </c>
      <c r="FI773" s="144" t="n">
        <f aca="false">Movilidad!FX771</f>
        <v>44.1634119387139</v>
      </c>
      <c r="FJ773" s="144" t="n">
        <f aca="false">Movilidad!FY771</f>
        <v>16.488894466056</v>
      </c>
    </row>
    <row r="774" customFormat="false" ht="15.25" hidden="false" customHeight="false" outlineLevel="0" collapsed="false">
      <c r="FG774" s="57" t="n">
        <f aca="false">Movilidad!FV772</f>
        <v>2007</v>
      </c>
      <c r="FH774" s="143" t="n">
        <f aca="false">Movilidad!FW772</f>
        <v>91.1415</v>
      </c>
      <c r="FI774" s="143" t="n">
        <f aca="false">Movilidad!FX772</f>
        <v>44.5018823926187</v>
      </c>
      <c r="FJ774" s="143" t="n">
        <f aca="false">Movilidad!FY772</f>
        <v>16.6751269035533</v>
      </c>
    </row>
    <row r="775" customFormat="false" ht="15.25" hidden="false" customHeight="false" outlineLevel="0" collapsed="false">
      <c r="FG775" s="12" t="n">
        <f aca="false">Movilidad!FV773</f>
        <v>2007</v>
      </c>
      <c r="FH775" s="141" t="n">
        <f aca="false">Movilidad!FW773</f>
        <v>91.8198</v>
      </c>
      <c r="FI775" s="141" t="n">
        <f aca="false">Movilidad!FX773</f>
        <v>44.8330775871998</v>
      </c>
      <c r="FJ775" s="141" t="n">
        <f aca="false">Movilidad!FY773</f>
        <v>16.8636901621344</v>
      </c>
    </row>
    <row r="776" customFormat="false" ht="15.25" hidden="false" customHeight="false" outlineLevel="0" collapsed="false">
      <c r="FG776" s="35" t="n">
        <f aca="false">Movilidad!FV774</f>
        <v>2007</v>
      </c>
      <c r="FH776" s="144" t="n">
        <f aca="false">Movilidad!FW774</f>
        <v>92.2031</v>
      </c>
      <c r="FI776" s="144" t="n">
        <f aca="false">Movilidad!FX774</f>
        <v>45.0202324126206</v>
      </c>
      <c r="FJ776" s="144" t="n">
        <f aca="false">Movilidad!FY774</f>
        <v>17.0541070604522</v>
      </c>
    </row>
    <row r="777" customFormat="false" ht="15.25" hidden="false" customHeight="false" outlineLevel="0" collapsed="false">
      <c r="FG777" s="57" t="n">
        <f aca="false">Movilidad!FV775</f>
        <v>2007</v>
      </c>
      <c r="FH777" s="143" t="n">
        <f aca="false">Movilidad!FW775</f>
        <v>92.6105</v>
      </c>
      <c r="FI777" s="143" t="n">
        <f aca="false">Movilidad!FX775</f>
        <v>45.2191546037932</v>
      </c>
      <c r="FJ777" s="143" t="n">
        <f aca="false">Movilidad!FY775</f>
        <v>17.2468608263209</v>
      </c>
    </row>
    <row r="778" customFormat="false" ht="15.25" hidden="false" customHeight="false" outlineLevel="0" collapsed="false">
      <c r="FG778" s="12" t="n">
        <f aca="false">Movilidad!FV776</f>
        <v>2007</v>
      </c>
      <c r="FH778" s="141" t="n">
        <f aca="false">Movilidad!FW776</f>
        <v>93.0702</v>
      </c>
      <c r="FI778" s="141" t="n">
        <f aca="false">Movilidad!FX776</f>
        <v>45.4436134434643</v>
      </c>
      <c r="FJ778" s="141" t="n">
        <f aca="false">Movilidad!FY776</f>
        <v>17.4417061191983</v>
      </c>
    </row>
    <row r="779" customFormat="false" ht="15.25" hidden="false" customHeight="false" outlineLevel="0" collapsed="false">
      <c r="FG779" s="35" t="n">
        <f aca="false">Movilidad!FV777</f>
        <v>2007</v>
      </c>
      <c r="FH779" s="144" t="n">
        <f aca="false">Movilidad!FW777</f>
        <v>93.6166</v>
      </c>
      <c r="FI779" s="144" t="n">
        <f aca="false">Movilidad!FX777</f>
        <v>45.7104055034954</v>
      </c>
      <c r="FJ779" s="144" t="n">
        <f aca="false">Movilidad!FY777</f>
        <v>17.6388992467746</v>
      </c>
    </row>
    <row r="780" customFormat="false" ht="15.25" hidden="false" customHeight="false" outlineLevel="0" collapsed="false">
      <c r="FG780" s="57" t="n">
        <f aca="false">Movilidad!FV778</f>
        <v>2007</v>
      </c>
      <c r="FH780" s="143" t="n">
        <f aca="false">Movilidad!FW778</f>
        <v>94.3669</v>
      </c>
      <c r="FI780" s="143" t="n">
        <f aca="false">Movilidad!FX778</f>
        <v>46.0767563136004</v>
      </c>
      <c r="FJ780" s="143" t="n">
        <f aca="false">Movilidad!FY778</f>
        <v>17.83818028237</v>
      </c>
    </row>
    <row r="781" customFormat="false" ht="15.25" hidden="false" customHeight="false" outlineLevel="0" collapsed="false">
      <c r="FG781" s="12" t="n">
        <f aca="false">Movilidad!FV779</f>
        <v>2007</v>
      </c>
      <c r="FH781" s="141" t="n">
        <f aca="false">Movilidad!FW779</f>
        <v>95.0112</v>
      </c>
      <c r="FI781" s="141" t="n">
        <f aca="false">Movilidad!FX779</f>
        <v>46.3913502452952</v>
      </c>
      <c r="FJ781" s="141" t="n">
        <f aca="false">Movilidad!FY779</f>
        <v>18.0398138967279</v>
      </c>
    </row>
    <row r="782" customFormat="false" ht="15.25" hidden="false" customHeight="false" outlineLevel="0" collapsed="false">
      <c r="FG782" s="35" t="n">
        <f aca="false">Movilidad!FV780</f>
        <v>2007</v>
      </c>
      <c r="FH782" s="144" t="n">
        <f aca="false">Movilidad!FW780</f>
        <v>95.8219</v>
      </c>
      <c r="FI782" s="144" t="n">
        <f aca="false">Movilidad!FX780</f>
        <v>46.7871927106452</v>
      </c>
      <c r="FJ782" s="144" t="n">
        <f aca="false">Movilidad!FY780</f>
        <v>18.2435246748839</v>
      </c>
    </row>
    <row r="783" customFormat="false" ht="15.25" hidden="false" customHeight="false" outlineLevel="0" collapsed="false">
      <c r="FG783" s="57" t="n">
        <f aca="false">Movilidad!FV781</f>
        <v>2007</v>
      </c>
      <c r="FH783" s="143" t="n">
        <f aca="false">Movilidad!FW781</f>
        <v>96.7107</v>
      </c>
      <c r="FI783" s="143" t="n">
        <f aca="false">Movilidad!FX781</f>
        <v>47.2211692533898</v>
      </c>
      <c r="FJ783" s="143" t="n">
        <f aca="false">Movilidad!FY781</f>
        <v>18.4498736310025</v>
      </c>
    </row>
    <row r="784" customFormat="false" ht="15.25" hidden="false" customHeight="false" outlineLevel="0" collapsed="false">
      <c r="FG784" s="12" t="n">
        <f aca="false">Movilidad!FV782</f>
        <v>2008</v>
      </c>
      <c r="FH784" s="141" t="n">
        <f aca="false">Movilidad!FW782</f>
        <v>97.611</v>
      </c>
      <c r="FI784" s="141" t="n">
        <f aca="false">Movilidad!FX782</f>
        <v>47.6607609291695</v>
      </c>
      <c r="FJ784" s="141" t="n">
        <f aca="false">Movilidad!FY782</f>
        <v>18.6582941529141</v>
      </c>
    </row>
    <row r="785" customFormat="false" ht="15.25" hidden="false" customHeight="false" outlineLevel="0" collapsed="false">
      <c r="FG785" s="35" t="n">
        <f aca="false">Movilidad!FV783</f>
        <v>2008</v>
      </c>
      <c r="FH785" s="144" t="n">
        <f aca="false">Movilidad!FW783</f>
        <v>98.0667</v>
      </c>
      <c r="FI785" s="144" t="n">
        <f aca="false">Movilidad!FX783</f>
        <v>47.8832666790893</v>
      </c>
      <c r="FJ785" s="144" t="n">
        <f aca="false">Movilidad!FY783</f>
        <v>18.8690685132591</v>
      </c>
    </row>
    <row r="786" customFormat="false" ht="15.25" hidden="false" customHeight="false" outlineLevel="0" collapsed="false">
      <c r="FG786" s="57" t="n">
        <f aca="false">Movilidad!FV784</f>
        <v>2008</v>
      </c>
      <c r="FH786" s="143" t="n">
        <f aca="false">Movilidad!FW784</f>
        <v>99.1763</v>
      </c>
      <c r="FI786" s="143" t="n">
        <f aca="false">Movilidad!FX784</f>
        <v>48.4250537761072</v>
      </c>
      <c r="FJ786" s="143" t="n">
        <f aca="false">Movilidad!FY784</f>
        <v>19.0821957595121</v>
      </c>
    </row>
    <row r="787" customFormat="false" ht="15.25" hidden="false" customHeight="false" outlineLevel="0" collapsed="false">
      <c r="FG787" s="12" t="n">
        <f aca="false">Movilidad!FV785</f>
        <v>2008</v>
      </c>
      <c r="FH787" s="141" t="n">
        <f aca="false">Movilidad!FW785</f>
        <v>100</v>
      </c>
      <c r="FI787" s="141" t="n">
        <f aca="false">Movilidad!FX785</f>
        <v>48.827243783149</v>
      </c>
      <c r="FJ787" s="141" t="n">
        <f aca="false">Movilidad!FY785</f>
        <v>19.2979879571156</v>
      </c>
    </row>
    <row r="788" customFormat="false" ht="15.25" hidden="false" customHeight="false" outlineLevel="0" collapsed="false">
      <c r="FG788" s="35" t="n">
        <f aca="false">Movilidad!FV786</f>
        <v>2008</v>
      </c>
      <c r="FH788" s="144" t="n">
        <f aca="false">Movilidad!FW786</f>
        <v>100.56</v>
      </c>
      <c r="FI788" s="144" t="n">
        <f aca="false">Movilidad!FX786</f>
        <v>49.1006763483346</v>
      </c>
      <c r="FJ788" s="144" t="n">
        <f aca="false">Movilidad!FY786</f>
        <v>19.5161396791867</v>
      </c>
    </row>
    <row r="789" customFormat="false" ht="15.25" hidden="false" customHeight="false" outlineLevel="0" collapsed="false">
      <c r="FG789" s="57" t="n">
        <f aca="false">Movilidad!FV787</f>
        <v>2008</v>
      </c>
      <c r="FH789" s="143" t="n">
        <f aca="false">Movilidad!FW787</f>
        <v>101.2</v>
      </c>
      <c r="FI789" s="143" t="n">
        <f aca="false">Movilidad!FX787</f>
        <v>49.4131707085467</v>
      </c>
      <c r="FJ789" s="143" t="n">
        <f aca="false">Movilidad!FY787</f>
        <v>19.7366444700345</v>
      </c>
    </row>
    <row r="790" customFormat="false" ht="15.25" hidden="false" customHeight="false" outlineLevel="0" collapsed="false">
      <c r="FG790" s="12" t="n">
        <f aca="false">Movilidad!FV788</f>
        <v>2008</v>
      </c>
      <c r="FH790" s="141" t="n">
        <f aca="false">Movilidad!FW788</f>
        <v>101.57</v>
      </c>
      <c r="FI790" s="141" t="n">
        <f aca="false">Movilidad!FX788</f>
        <v>49.5938315105444</v>
      </c>
      <c r="FJ790" s="141" t="n">
        <f aca="false">Movilidad!FY788</f>
        <v>19.9594936708861</v>
      </c>
    </row>
    <row r="791" customFormat="false" ht="15.25" hidden="false" customHeight="false" outlineLevel="0" collapsed="false">
      <c r="FG791" s="35" t="n">
        <f aca="false">Movilidad!FV789</f>
        <v>2008</v>
      </c>
      <c r="FH791" s="144" t="n">
        <f aca="false">Movilidad!FW789</f>
        <v>102.05</v>
      </c>
      <c r="FI791" s="144" t="n">
        <f aca="false">Movilidad!FX789</f>
        <v>49.8282022807035</v>
      </c>
      <c r="FJ791" s="144" t="n">
        <f aca="false">Movilidad!FY789</f>
        <v>20.1850208233768</v>
      </c>
    </row>
    <row r="792" customFormat="false" ht="15.25" hidden="false" customHeight="false" outlineLevel="0" collapsed="false">
      <c r="FG792" s="57" t="n">
        <f aca="false">Movilidad!FV790</f>
        <v>2008</v>
      </c>
      <c r="FH792" s="143" t="n">
        <f aca="false">Movilidad!FW790</f>
        <v>102.57</v>
      </c>
      <c r="FI792" s="143" t="n">
        <f aca="false">Movilidad!FX790</f>
        <v>50.0821039483759</v>
      </c>
      <c r="FJ792" s="143" t="n">
        <f aca="false">Movilidad!FY790</f>
        <v>20.4132359794936</v>
      </c>
    </row>
    <row r="793" customFormat="false" ht="15.25" hidden="false" customHeight="false" outlineLevel="0" collapsed="false">
      <c r="FG793" s="12" t="n">
        <f aca="false">Movilidad!FV791</f>
        <v>2008</v>
      </c>
      <c r="FH793" s="141" t="n">
        <f aca="false">Movilidad!FW791</f>
        <v>103.01</v>
      </c>
      <c r="FI793" s="141" t="n">
        <f aca="false">Movilidad!FX791</f>
        <v>50.2969438210217</v>
      </c>
      <c r="FJ793" s="141" t="n">
        <f aca="false">Movilidad!FY791</f>
        <v>20.6437873127815</v>
      </c>
    </row>
    <row r="794" customFormat="false" ht="15.25" hidden="false" customHeight="false" outlineLevel="0" collapsed="false">
      <c r="FG794" s="35" t="n">
        <f aca="false">Movilidad!FV792</f>
        <v>2008</v>
      </c>
      <c r="FH794" s="144" t="n">
        <f aca="false">Movilidad!FW792</f>
        <v>103.36</v>
      </c>
      <c r="FI794" s="144" t="n">
        <f aca="false">Movilidad!FX792</f>
        <v>50.4678391742628</v>
      </c>
      <c r="FJ794" s="144" t="n">
        <f aca="false">Movilidad!FY792</f>
        <v>20.8770257387989</v>
      </c>
    </row>
    <row r="795" customFormat="false" ht="15.25" hidden="false" customHeight="false" outlineLevel="0" collapsed="false">
      <c r="FG795" s="57" t="n">
        <f aca="false">Movilidad!FV793</f>
        <v>2008</v>
      </c>
      <c r="FH795" s="143" t="n">
        <f aca="false">Movilidad!FW793</f>
        <v>103.71</v>
      </c>
      <c r="FI795" s="143" t="n">
        <f aca="false">Movilidad!FX793</f>
        <v>50.6387345275038</v>
      </c>
      <c r="FJ795" s="143" t="n">
        <f aca="false">Movilidad!FY793</f>
        <v>21.1129559209469</v>
      </c>
    </row>
    <row r="796" customFormat="false" ht="15.25" hidden="false" customHeight="false" outlineLevel="0" collapsed="false">
      <c r="FG796" s="12" t="n">
        <f aca="false">Movilidad!FV794</f>
        <v>2009</v>
      </c>
      <c r="FH796" s="141" t="n">
        <f aca="false">Movilidad!FW794</f>
        <v>104.26</v>
      </c>
      <c r="FI796" s="141" t="n">
        <f aca="false">Movilidad!FX794</f>
        <v>50.9072843683111</v>
      </c>
      <c r="FJ796" s="141" t="n">
        <f aca="false">Movilidad!FY794</f>
        <v>21.3515806958311</v>
      </c>
    </row>
    <row r="797" customFormat="false" ht="15.25" hidden="false" customHeight="false" outlineLevel="0" collapsed="false">
      <c r="FG797" s="35" t="n">
        <f aca="false">Movilidad!FV795</f>
        <v>2009</v>
      </c>
      <c r="FH797" s="144" t="n">
        <f aca="false">Movilidad!FW795</f>
        <v>104.71</v>
      </c>
      <c r="FI797" s="144" t="n">
        <f aca="false">Movilidad!FX795</f>
        <v>51.1270069653353</v>
      </c>
      <c r="FJ797" s="144" t="n">
        <f aca="false">Movilidad!FY795</f>
        <v>21.3515806958311</v>
      </c>
    </row>
    <row r="798" customFormat="false" ht="15.25" hidden="false" customHeight="false" outlineLevel="0" collapsed="false">
      <c r="FG798" s="57" t="n">
        <f aca="false">Movilidad!FV796</f>
        <v>2009</v>
      </c>
      <c r="FH798" s="143" t="n">
        <f aca="false">Movilidad!FW796</f>
        <v>105.38</v>
      </c>
      <c r="FI798" s="143" t="n">
        <f aca="false">Movilidad!FX796</f>
        <v>51.4541494986824</v>
      </c>
      <c r="FJ798" s="143" t="n">
        <f aca="false">Movilidad!FY796</f>
        <v>23.8475499092559</v>
      </c>
    </row>
    <row r="799" customFormat="false" ht="15.25" hidden="false" customHeight="false" outlineLevel="0" collapsed="false">
      <c r="FG799" s="12" t="n">
        <f aca="false">Movilidad!FV797</f>
        <v>2009</v>
      </c>
      <c r="FH799" s="141" t="n">
        <f aca="false">Movilidad!FW797</f>
        <v>105.73</v>
      </c>
      <c r="FI799" s="141" t="n">
        <f aca="false">Movilidad!FX797</f>
        <v>51.6250448519234</v>
      </c>
      <c r="FJ799" s="141" t="n">
        <f aca="false">Movilidad!FY797</f>
        <v>23.8475499092559</v>
      </c>
    </row>
    <row r="800" customFormat="false" ht="15.25" hidden="false" customHeight="false" outlineLevel="0" collapsed="false">
      <c r="FG800" s="35" t="n">
        <f aca="false">Movilidad!FV798</f>
        <v>2009</v>
      </c>
      <c r="FH800" s="144" t="n">
        <f aca="false">Movilidad!FW798</f>
        <v>106.08</v>
      </c>
      <c r="FI800" s="144" t="n">
        <f aca="false">Movilidad!FX798</f>
        <v>51.7959402051644</v>
      </c>
      <c r="FJ800" s="144" t="n">
        <f aca="false">Movilidad!FY798</f>
        <v>23.8475499092559</v>
      </c>
    </row>
    <row r="801" customFormat="false" ht="15.25" hidden="false" customHeight="false" outlineLevel="0" collapsed="false">
      <c r="FG801" s="57" t="n">
        <f aca="false">Movilidad!FV799</f>
        <v>2009</v>
      </c>
      <c r="FH801" s="143" t="n">
        <f aca="false">Movilidad!FW799</f>
        <v>106.53</v>
      </c>
      <c r="FI801" s="143" t="n">
        <f aca="false">Movilidad!FX799</f>
        <v>52.0156628021886</v>
      </c>
      <c r="FJ801" s="143" t="n">
        <f aca="false">Movilidad!FY799</f>
        <v>23.8475499092559</v>
      </c>
    </row>
    <row r="802" customFormat="false" ht="15.25" hidden="false" customHeight="false" outlineLevel="0" collapsed="false">
      <c r="FG802" s="12" t="n">
        <f aca="false">Movilidad!FV800</f>
        <v>2009</v>
      </c>
      <c r="FH802" s="141" t="n">
        <f aca="false">Movilidad!FW800</f>
        <v>107.19</v>
      </c>
      <c r="FI802" s="141" t="n">
        <f aca="false">Movilidad!FX800</f>
        <v>52.3379226111574</v>
      </c>
      <c r="FJ802" s="141" t="n">
        <f aca="false">Movilidad!FY800</f>
        <v>23.8475499092559</v>
      </c>
    </row>
    <row r="803" customFormat="false" ht="15.25" hidden="false" customHeight="false" outlineLevel="0" collapsed="false">
      <c r="FG803" s="35" t="n">
        <f aca="false">Movilidad!FV801</f>
        <v>2009</v>
      </c>
      <c r="FH803" s="144" t="n">
        <f aca="false">Movilidad!FW801</f>
        <v>108.08</v>
      </c>
      <c r="FI803" s="144" t="n">
        <f aca="false">Movilidad!FX801</f>
        <v>52.7724850808274</v>
      </c>
      <c r="FJ803" s="144" t="n">
        <f aca="false">Movilidad!FY801</f>
        <v>23.8475499092559</v>
      </c>
    </row>
    <row r="804" customFormat="false" ht="15.25" hidden="false" customHeight="false" outlineLevel="0" collapsed="false">
      <c r="FG804" s="57" t="n">
        <f aca="false">Movilidad!FV802</f>
        <v>2009</v>
      </c>
      <c r="FH804" s="143" t="n">
        <f aca="false">Movilidad!FW802</f>
        <v>108.88</v>
      </c>
      <c r="FI804" s="143" t="n">
        <f aca="false">Movilidad!FX802</f>
        <v>53.1631030310926</v>
      </c>
      <c r="FJ804" s="143" t="n">
        <f aca="false">Movilidad!FY802</f>
        <v>25.5979566657287</v>
      </c>
    </row>
    <row r="805" customFormat="false" ht="15.25" hidden="false" customHeight="false" outlineLevel="0" collapsed="false">
      <c r="FG805" s="12" t="n">
        <f aca="false">Movilidad!FV803</f>
        <v>2009</v>
      </c>
      <c r="FH805" s="141" t="n">
        <f aca="false">Movilidad!FW803</f>
        <v>109.75</v>
      </c>
      <c r="FI805" s="141" t="n">
        <f aca="false">Movilidad!FX803</f>
        <v>53.587900052006</v>
      </c>
      <c r="FJ805" s="141" t="n">
        <f aca="false">Movilidad!FY803</f>
        <v>25.5979566657287</v>
      </c>
    </row>
    <row r="806" customFormat="false" ht="15.25" hidden="false" customHeight="false" outlineLevel="0" collapsed="false">
      <c r="FG806" s="35" t="n">
        <f aca="false">Movilidad!FV804</f>
        <v>2009</v>
      </c>
      <c r="FH806" s="144" t="n">
        <f aca="false">Movilidad!FW804</f>
        <v>110.66</v>
      </c>
      <c r="FI806" s="144" t="n">
        <f aca="false">Movilidad!FX804</f>
        <v>54.0322279704326</v>
      </c>
      <c r="FJ806" s="144" t="n">
        <f aca="false">Movilidad!FY804</f>
        <v>25.5979566657287</v>
      </c>
    </row>
    <row r="807" customFormat="false" ht="15.25" hidden="false" customHeight="false" outlineLevel="0" collapsed="false">
      <c r="FG807" s="57" t="n">
        <f aca="false">Movilidad!FV805</f>
        <v>2009</v>
      </c>
      <c r="FH807" s="143" t="n">
        <f aca="false">Movilidad!FW805</f>
        <v>111.69</v>
      </c>
      <c r="FI807" s="143" t="n">
        <f aca="false">Movilidad!FX805</f>
        <v>54.5351485813991</v>
      </c>
      <c r="FJ807" s="143" t="n">
        <f aca="false">Movilidad!FY805</f>
        <v>25.5979566657287</v>
      </c>
    </row>
    <row r="808" customFormat="false" ht="15.25" hidden="false" customHeight="false" outlineLevel="0" collapsed="false">
      <c r="FG808" s="12" t="n">
        <f aca="false">Movilidad!FV806</f>
        <v>2010</v>
      </c>
      <c r="FH808" s="141" t="n">
        <f aca="false">Movilidad!FW806</f>
        <v>112.85</v>
      </c>
      <c r="FI808" s="141" t="n">
        <f aca="false">Movilidad!FX806</f>
        <v>55.1015446092836</v>
      </c>
      <c r="FJ808" s="141" t="n">
        <f aca="false">Movilidad!FY806</f>
        <v>25.5979566657287</v>
      </c>
    </row>
    <row r="809" customFormat="false" ht="15.25" hidden="false" customHeight="false" outlineLevel="0" collapsed="false">
      <c r="FG809" s="12" t="n">
        <f aca="false">Movilidad!FV807</f>
        <v>2010</v>
      </c>
      <c r="FH809" s="144" t="n">
        <f aca="false">Movilidad!FW807</f>
        <v>114.26</v>
      </c>
      <c r="FI809" s="144" t="n">
        <f aca="false">Movilidad!FX807</f>
        <v>55.790008746626</v>
      </c>
      <c r="FJ809" s="144" t="n">
        <f aca="false">Movilidad!FY807</f>
        <v>25.5979566657287</v>
      </c>
    </row>
    <row r="810" customFormat="false" ht="15.25" hidden="false" customHeight="false" outlineLevel="0" collapsed="false">
      <c r="FG810" s="12" t="n">
        <f aca="false">Movilidad!FV808</f>
        <v>2010</v>
      </c>
      <c r="FH810" s="143" t="n">
        <f aca="false">Movilidad!FW808</f>
        <v>115.56</v>
      </c>
      <c r="FI810" s="143" t="n">
        <f aca="false">Movilidad!FX808</f>
        <v>56.4247629158069</v>
      </c>
      <c r="FJ810" s="143" t="n">
        <f aca="false">Movilidad!FY808</f>
        <v>27.6994425446199</v>
      </c>
    </row>
    <row r="811" customFormat="false" ht="15.25" hidden="false" customHeight="false" outlineLevel="0" collapsed="false">
      <c r="FG811" s="12" t="n">
        <f aca="false">Movilidad!FV809</f>
        <v>2010</v>
      </c>
      <c r="FH811" s="141" t="n">
        <f aca="false">Movilidad!FW809</f>
        <v>116.52</v>
      </c>
      <c r="FI811" s="141" t="n">
        <f aca="false">Movilidad!FX809</f>
        <v>56.8935044561252</v>
      </c>
      <c r="FJ811" s="141" t="n">
        <f aca="false">Movilidad!FY809</f>
        <v>27.6994425446199</v>
      </c>
    </row>
    <row r="812" customFormat="false" ht="15.25" hidden="false" customHeight="false" outlineLevel="0" collapsed="false">
      <c r="FG812" s="12" t="n">
        <f aca="false">Movilidad!FV810</f>
        <v>2010</v>
      </c>
      <c r="FH812" s="144" t="n">
        <f aca="false">Movilidad!FW810</f>
        <v>117.39</v>
      </c>
      <c r="FI812" s="144" t="n">
        <f aca="false">Movilidad!FX810</f>
        <v>57.3183014770386</v>
      </c>
      <c r="FJ812" s="144" t="n">
        <f aca="false">Movilidad!FY810</f>
        <v>27.6994425446199</v>
      </c>
    </row>
    <row r="813" customFormat="false" ht="15.25" hidden="false" customHeight="false" outlineLevel="0" collapsed="false">
      <c r="FG813" s="12" t="n">
        <f aca="false">Movilidad!FV811</f>
        <v>2010</v>
      </c>
      <c r="FH813" s="143" t="n">
        <f aca="false">Movilidad!FW811</f>
        <v>118.25</v>
      </c>
      <c r="FI813" s="143" t="n">
        <f aca="false">Movilidad!FX811</f>
        <v>57.7382157735736</v>
      </c>
      <c r="FJ813" s="143" t="n">
        <f aca="false">Movilidad!FY811</f>
        <v>27.6994425446199</v>
      </c>
    </row>
    <row r="814" customFormat="false" ht="15.25" hidden="false" customHeight="false" outlineLevel="0" collapsed="false">
      <c r="FG814" s="12" t="n">
        <f aca="false">Movilidad!FV812</f>
        <v>2010</v>
      </c>
      <c r="FH814" s="145" t="n">
        <f aca="false">Movilidad!FW812</f>
        <v>119.2</v>
      </c>
      <c r="FI814" s="145" t="n">
        <f aca="false">Movilidad!FX812</f>
        <v>58.2020745895135</v>
      </c>
      <c r="FJ814" s="145" t="n">
        <f aca="false">Movilidad!FY812</f>
        <v>27.6994425446199</v>
      </c>
    </row>
    <row r="815" customFormat="false" ht="15.25" hidden="false" customHeight="false" outlineLevel="0" collapsed="false">
      <c r="FG815" s="12" t="n">
        <f aca="false">Movilidad!FV813</f>
        <v>2010</v>
      </c>
      <c r="FH815" s="146" t="n">
        <f aca="false">Movilidad!FW813</f>
        <v>120.08</v>
      </c>
      <c r="FI815" s="146" t="n">
        <f aca="false">Movilidad!FX813</f>
        <v>58.6317543348053</v>
      </c>
      <c r="FJ815" s="146" t="n">
        <f aca="false">Movilidad!FY813</f>
        <v>27.6994425446199</v>
      </c>
    </row>
    <row r="816" customFormat="false" ht="15.25" hidden="false" customHeight="false" outlineLevel="0" collapsed="false">
      <c r="FG816" s="12" t="n">
        <f aca="false">Movilidad!FV814</f>
        <v>2010</v>
      </c>
      <c r="FH816" s="143" t="n">
        <f aca="false">Movilidad!FW814</f>
        <v>120.95</v>
      </c>
      <c r="FI816" s="143" t="n">
        <f aca="false">Movilidad!FX814</f>
        <v>59.0565513557187</v>
      </c>
      <c r="FJ816" s="143" t="n">
        <f aca="false">Movilidad!FY814</f>
        <v>32.3813696229567</v>
      </c>
    </row>
    <row r="817" customFormat="false" ht="15.25" hidden="false" customHeight="false" outlineLevel="0" collapsed="false">
      <c r="FG817" s="12" t="n">
        <f aca="false">Movilidad!FV815</f>
        <v>2010</v>
      </c>
      <c r="FH817" s="141" t="n">
        <f aca="false">Movilidad!FW815</f>
        <v>121.97</v>
      </c>
      <c r="FI817" s="141" t="n">
        <f aca="false">Movilidad!FX815</f>
        <v>59.5545892423068</v>
      </c>
      <c r="FJ817" s="141" t="n">
        <f aca="false">Movilidad!FY815</f>
        <v>32.3813696229567</v>
      </c>
    </row>
    <row r="818" customFormat="false" ht="15.25" hidden="false" customHeight="false" outlineLevel="0" collapsed="false">
      <c r="FG818" s="12" t="n">
        <f aca="false">Movilidad!FV816</f>
        <v>2010</v>
      </c>
      <c r="FH818" s="146" t="n">
        <f aca="false">Movilidad!FW816</f>
        <v>122.86</v>
      </c>
      <c r="FI818" s="146" t="n">
        <f aca="false">Movilidad!FX816</f>
        <v>59.9891517119768</v>
      </c>
      <c r="FJ818" s="146" t="n">
        <f aca="false">Movilidad!FY816</f>
        <v>32.3813696229567</v>
      </c>
    </row>
    <row r="819" customFormat="false" ht="15.25" hidden="false" customHeight="false" outlineLevel="0" collapsed="false">
      <c r="FG819" s="12" t="n">
        <f aca="false">Movilidad!FV817</f>
        <v>2010</v>
      </c>
      <c r="FH819" s="143" t="n">
        <f aca="false">Movilidad!FW817</f>
        <v>123.89</v>
      </c>
      <c r="FI819" s="143" t="n">
        <f aca="false">Movilidad!FX817</f>
        <v>60.4920723229432</v>
      </c>
      <c r="FJ819" s="143" t="n">
        <f aca="false">Movilidad!FY817</f>
        <v>32.3813696229567</v>
      </c>
    </row>
    <row r="820" customFormat="false" ht="15.25" hidden="false" customHeight="false" outlineLevel="0" collapsed="false">
      <c r="FG820" s="12" t="n">
        <f aca="false">Movilidad!FV818</f>
        <v>2011</v>
      </c>
      <c r="FH820" s="145" t="n">
        <f aca="false">Movilidad!FW818</f>
        <v>124.79</v>
      </c>
      <c r="FI820" s="145" t="n">
        <f aca="false">Movilidad!FX818</f>
        <v>60.9315175169916</v>
      </c>
      <c r="FJ820" s="145" t="n">
        <f aca="false">Movilidad!FY818</f>
        <v>32.3813696229567</v>
      </c>
    </row>
    <row r="821" customFormat="false" ht="15.25" hidden="false" customHeight="false" outlineLevel="0" collapsed="false">
      <c r="FG821" s="12" t="n">
        <f aca="false">Movilidad!FV819</f>
        <v>2011</v>
      </c>
      <c r="FH821" s="147" t="n">
        <f aca="false">Movilidad!FW819</f>
        <v>125.71</v>
      </c>
      <c r="FI821" s="147" t="n">
        <f aca="false">Movilidad!FX819</f>
        <v>61.3807281597965</v>
      </c>
      <c r="FJ821" s="147" t="n">
        <f aca="false">Movilidad!FY819</f>
        <v>32.3813696229567</v>
      </c>
    </row>
    <row r="822" customFormat="false" ht="15.25" hidden="false" customHeight="false" outlineLevel="0" collapsed="false">
      <c r="FG822" s="12" t="n">
        <f aca="false">Movilidad!FV820</f>
        <v>2011</v>
      </c>
      <c r="FH822" s="143" t="n">
        <f aca="false">Movilidad!FW820</f>
        <v>126.77</v>
      </c>
      <c r="FI822" s="143" t="n">
        <f aca="false">Movilidad!FX820</f>
        <v>61.8982969438979</v>
      </c>
      <c r="FJ822" s="143" t="n">
        <f aca="false">Movilidad!FY820</f>
        <v>37.9927394223664</v>
      </c>
    </row>
    <row r="823" customFormat="false" ht="15.25" hidden="false" customHeight="false" outlineLevel="0" collapsed="false">
      <c r="FG823" s="12" t="n">
        <f aca="false">Movilidad!FV821</f>
        <v>2011</v>
      </c>
      <c r="FH823" s="141" t="n">
        <f aca="false">Movilidad!FW821</f>
        <v>127.83</v>
      </c>
      <c r="FI823" s="141" t="n">
        <f aca="false">Movilidad!FX821</f>
        <v>62.4158657279993</v>
      </c>
      <c r="FJ823" s="141" t="n">
        <f aca="false">Movilidad!FY821</f>
        <v>37.9927394223664</v>
      </c>
    </row>
    <row r="824" customFormat="false" ht="15.25" hidden="false" customHeight="false" outlineLevel="0" collapsed="false">
      <c r="FG824" s="12" t="n">
        <f aca="false">Movilidad!FV822</f>
        <v>2011</v>
      </c>
      <c r="FH824" s="144" t="n">
        <f aca="false">Movilidad!FW822</f>
        <v>128.77</v>
      </c>
      <c r="FI824" s="144" t="n">
        <f aca="false">Movilidad!FX822</f>
        <v>62.8748418195609</v>
      </c>
      <c r="FJ824" s="144" t="n">
        <f aca="false">Movilidad!FY822</f>
        <v>37.9927394223664</v>
      </c>
    </row>
    <row r="825" customFormat="false" ht="15.25" hidden="false" customHeight="false" outlineLevel="0" collapsed="false">
      <c r="FG825" s="12" t="n">
        <f aca="false">Movilidad!FV823</f>
        <v>2011</v>
      </c>
      <c r="FH825" s="143" t="n">
        <f aca="false">Movilidad!FW823</f>
        <v>129.69</v>
      </c>
      <c r="FI825" s="143" t="n">
        <f aca="false">Movilidad!FX823</f>
        <v>63.3240524623659</v>
      </c>
      <c r="FJ825" s="143" t="n">
        <f aca="false">Movilidad!FY823</f>
        <v>37.9927394223664</v>
      </c>
    </row>
    <row r="826" customFormat="false" ht="15.25" hidden="false" customHeight="false" outlineLevel="0" collapsed="false">
      <c r="FG826" s="12" t="n">
        <f aca="false">Movilidad!FV824</f>
        <v>2011</v>
      </c>
      <c r="FH826" s="141" t="n">
        <f aca="false">Movilidad!FW824</f>
        <v>130.72</v>
      </c>
      <c r="FI826" s="141" t="n">
        <f aca="false">Movilidad!FX824</f>
        <v>63.8269730733323</v>
      </c>
      <c r="FJ826" s="141" t="n">
        <f aca="false">Movilidad!FY824</f>
        <v>37.9927394223664</v>
      </c>
    </row>
    <row r="827" customFormat="false" ht="15.25" hidden="false" customHeight="false" outlineLevel="0" collapsed="false">
      <c r="FG827" s="12" t="n">
        <f aca="false">Movilidad!FV825</f>
        <v>2011</v>
      </c>
      <c r="FH827" s="144" t="n">
        <f aca="false">Movilidad!FW825</f>
        <v>131.81</v>
      </c>
      <c r="FI827" s="144" t="n">
        <f aca="false">Movilidad!FX825</f>
        <v>64.3591900305686</v>
      </c>
      <c r="FJ827" s="144" t="n">
        <f aca="false">Movilidad!FY825</f>
        <v>37.9927394223664</v>
      </c>
    </row>
    <row r="828" customFormat="false" ht="15.25" hidden="false" customHeight="false" outlineLevel="0" collapsed="false">
      <c r="FG828" s="12" t="n">
        <f aca="false">Movilidad!FV826</f>
        <v>2011</v>
      </c>
      <c r="FH828" s="143" t="n">
        <f aca="false">Movilidad!FW826</f>
        <v>132.91</v>
      </c>
      <c r="FI828" s="143" t="n">
        <f aca="false">Movilidad!FX826</f>
        <v>64.8962897121833</v>
      </c>
      <c r="FJ828" s="143" t="n">
        <f aca="false">Movilidad!FY826</f>
        <v>44.3835616438356</v>
      </c>
    </row>
    <row r="829" customFormat="false" ht="15.25" hidden="false" customHeight="false" outlineLevel="0" collapsed="false">
      <c r="FG829" s="12" t="n">
        <f aca="false">Movilidad!FV827</f>
        <v>2011</v>
      </c>
      <c r="FH829" s="141" t="n">
        <f aca="false">Movilidad!FW827</f>
        <v>133.75</v>
      </c>
      <c r="FI829" s="141" t="n">
        <f aca="false">Movilidad!FX827</f>
        <v>65.3064385599617</v>
      </c>
      <c r="FJ829" s="141" t="n">
        <f aca="false">Movilidad!FY827</f>
        <v>44.3835616438356</v>
      </c>
    </row>
    <row r="830" customFormat="false" ht="15.25" hidden="false" customHeight="false" outlineLevel="0" collapsed="false">
      <c r="FG830" s="12" t="n">
        <f aca="false">Movilidad!FV828</f>
        <v>2011</v>
      </c>
      <c r="FH830" s="144" t="n">
        <f aca="false">Movilidad!FW828</f>
        <v>134.54</v>
      </c>
      <c r="FI830" s="144" t="n">
        <f aca="false">Movilidad!FX828</f>
        <v>65.6921737858486</v>
      </c>
      <c r="FJ830" s="144" t="n">
        <f aca="false">Movilidad!FY828</f>
        <v>44.3835616438356</v>
      </c>
    </row>
    <row r="831" customFormat="false" ht="15.25" hidden="false" customHeight="false" outlineLevel="0" collapsed="false">
      <c r="FG831" s="12" t="n">
        <f aca="false">Movilidad!FV829</f>
        <v>2011</v>
      </c>
      <c r="FH831" s="143" t="n">
        <f aca="false">Movilidad!FW829</f>
        <v>135.67</v>
      </c>
      <c r="FI831" s="143" t="n">
        <f aca="false">Movilidad!FX829</f>
        <v>66.2439216405982</v>
      </c>
      <c r="FJ831" s="143" t="n">
        <f aca="false">Movilidad!FY829</f>
        <v>44.3835616438356</v>
      </c>
    </row>
    <row r="832" customFormat="false" ht="15.25" hidden="false" customHeight="false" outlineLevel="0" collapsed="false">
      <c r="FG832" s="12" t="n">
        <f aca="false">Movilidad!FV830</f>
        <v>2012</v>
      </c>
      <c r="FH832" s="141" t="n">
        <f aca="false">Movilidad!FW830</f>
        <v>136.91</v>
      </c>
      <c r="FI832" s="141" t="n">
        <f aca="false">Movilidad!FX830</f>
        <v>66.8493794635092</v>
      </c>
      <c r="FJ832" s="141" t="n">
        <f aca="false">Movilidad!FY830</f>
        <v>44.3835616438356</v>
      </c>
    </row>
    <row r="833" customFormat="false" ht="15.25" hidden="false" customHeight="false" outlineLevel="0" collapsed="false">
      <c r="FG833" s="12" t="n">
        <f aca="false">Movilidad!FV831</f>
        <v>2012</v>
      </c>
      <c r="FH833" s="144" t="n">
        <f aca="false">Movilidad!FW831</f>
        <v>137.92</v>
      </c>
      <c r="FI833" s="144" t="n">
        <f aca="false">Movilidad!FX831</f>
        <v>67.342534625719</v>
      </c>
      <c r="FJ833" s="144" t="n">
        <f aca="false">Movilidad!FY831</f>
        <v>44.3835616438356</v>
      </c>
    </row>
    <row r="834" customFormat="false" ht="15.25" hidden="false" customHeight="false" outlineLevel="0" collapsed="false">
      <c r="FG834" s="12" t="n">
        <f aca="false">Movilidad!FV832</f>
        <v>2012</v>
      </c>
      <c r="FH834" s="143" t="n">
        <f aca="false">Movilidad!FW832</f>
        <v>139.21</v>
      </c>
      <c r="FI834" s="143" t="n">
        <f aca="false">Movilidad!FX832</f>
        <v>67.9724060705216</v>
      </c>
      <c r="FJ834" s="143" t="n">
        <f aca="false">Movilidad!FY832</f>
        <v>52.2027015096672</v>
      </c>
    </row>
    <row r="835" customFormat="false" ht="15.25" hidden="false" customHeight="false" outlineLevel="0" collapsed="false">
      <c r="FG835" s="12" t="n">
        <f aca="false">Movilidad!FV833</f>
        <v>2012</v>
      </c>
      <c r="FH835" s="141" t="n">
        <f aca="false">Movilidad!FW833</f>
        <v>140.37</v>
      </c>
      <c r="FI835" s="141" t="n">
        <f aca="false">Movilidad!FX833</f>
        <v>68.5388020984062</v>
      </c>
      <c r="FJ835" s="141" t="n">
        <f aca="false">Movilidad!FY833</f>
        <v>52.2027015096672</v>
      </c>
    </row>
    <row r="836" customFormat="false" ht="15.25" hidden="false" customHeight="false" outlineLevel="0" collapsed="false">
      <c r="FG836" s="12" t="n">
        <f aca="false">Movilidad!FV834</f>
        <v>2012</v>
      </c>
      <c r="FH836" s="144" t="n">
        <f aca="false">Movilidad!FW834</f>
        <v>141.51</v>
      </c>
      <c r="FI836" s="144" t="n">
        <f aca="false">Movilidad!FX834</f>
        <v>69.0954326775341</v>
      </c>
      <c r="FJ836" s="144" t="n">
        <f aca="false">Movilidad!FY834</f>
        <v>52.2027015096672</v>
      </c>
    </row>
    <row r="837" customFormat="false" ht="15.25" hidden="false" customHeight="false" outlineLevel="0" collapsed="false">
      <c r="FG837" s="12" t="n">
        <f aca="false">Movilidad!FV835</f>
        <v>2012</v>
      </c>
      <c r="FH837" s="143" t="n">
        <f aca="false">Movilidad!FW835</f>
        <v>142.53</v>
      </c>
      <c r="FI837" s="143" t="n">
        <f aca="false">Movilidad!FX835</f>
        <v>69.5934705641222</v>
      </c>
      <c r="FJ837" s="143" t="n">
        <f aca="false">Movilidad!FY835</f>
        <v>52.2027015096672</v>
      </c>
    </row>
    <row r="838" customFormat="false" ht="15.25" hidden="false" customHeight="false" outlineLevel="0" collapsed="false">
      <c r="FG838" s="12" t="n">
        <f aca="false">Movilidad!FV836</f>
        <v>2012</v>
      </c>
      <c r="FH838" s="141" t="n">
        <f aca="false">Movilidad!FW836</f>
        <v>143.66</v>
      </c>
      <c r="FI838" s="141" t="n">
        <f aca="false">Movilidad!FX836</f>
        <v>70.1452184188718</v>
      </c>
      <c r="FJ838" s="141" t="n">
        <f aca="false">Movilidad!FY836</f>
        <v>52.2027015096672</v>
      </c>
    </row>
    <row r="839" customFormat="false" ht="15.25" hidden="false" customHeight="false" outlineLevel="0" collapsed="false">
      <c r="FG839" s="12" t="n">
        <f aca="false">Movilidad!FV837</f>
        <v>2012</v>
      </c>
      <c r="FH839" s="144" t="n">
        <f aca="false">Movilidad!FW837</f>
        <v>144.94</v>
      </c>
      <c r="FI839" s="144" t="n">
        <f aca="false">Movilidad!FX837</f>
        <v>70.7702071392961</v>
      </c>
      <c r="FJ839" s="144" t="n">
        <f aca="false">Movilidad!FY837</f>
        <v>52.2027015096672</v>
      </c>
    </row>
    <row r="840" customFormat="false" ht="15.25" hidden="false" customHeight="false" outlineLevel="0" collapsed="false">
      <c r="FG840" s="12" t="n">
        <f aca="false">Movilidad!FV838</f>
        <v>2012</v>
      </c>
      <c r="FH840" s="143" t="n">
        <f aca="false">Movilidad!FW838</f>
        <v>146.22</v>
      </c>
      <c r="FI840" s="143" t="n">
        <f aca="false">Movilidad!FX838</f>
        <v>71.3951958597204</v>
      </c>
      <c r="FJ840" s="143" t="n">
        <f aca="false">Movilidad!FY838</f>
        <v>58.1644698012985</v>
      </c>
    </row>
    <row r="841" customFormat="false" ht="15.25" hidden="false" customHeight="false" outlineLevel="0" collapsed="false">
      <c r="FG841" s="12" t="n">
        <f aca="false">Movilidad!FV839</f>
        <v>2012</v>
      </c>
      <c r="FH841" s="141" t="n">
        <f aca="false">Movilidad!FW839</f>
        <v>147.45</v>
      </c>
      <c r="FI841" s="141" t="n">
        <f aca="false">Movilidad!FX839</f>
        <v>71.9957709582531</v>
      </c>
      <c r="FJ841" s="141" t="n">
        <f aca="false">Movilidad!FY839</f>
        <v>58.1644698012985</v>
      </c>
    </row>
    <row r="842" customFormat="false" ht="15.25" hidden="false" customHeight="false" outlineLevel="0" collapsed="false">
      <c r="FG842" s="12" t="n">
        <f aca="false">Movilidad!FV840</f>
        <v>2012</v>
      </c>
      <c r="FH842" s="144" t="n">
        <f aca="false">Movilidad!FW840</f>
        <v>148.83</v>
      </c>
      <c r="FI842" s="144" t="n">
        <f aca="false">Movilidad!FX840</f>
        <v>72.6695869224606</v>
      </c>
      <c r="FJ842" s="144" t="n">
        <f aca="false">Movilidad!FY840</f>
        <v>58.1644698012985</v>
      </c>
    </row>
    <row r="843" customFormat="false" ht="15.25" hidden="false" customHeight="false" outlineLevel="0" collapsed="false">
      <c r="FG843" s="12" t="n">
        <f aca="false">Movilidad!FV841</f>
        <v>2012</v>
      </c>
      <c r="FH843" s="143" t="n">
        <f aca="false">Movilidad!FW841</f>
        <v>150.38</v>
      </c>
      <c r="FI843" s="143" t="n">
        <f aca="false">Movilidad!FX841</f>
        <v>73.4264092010994</v>
      </c>
      <c r="FJ843" s="143" t="n">
        <f aca="false">Movilidad!FY841</f>
        <v>58.1644698012985</v>
      </c>
    </row>
    <row r="844" customFormat="false" ht="15.25" hidden="false" customHeight="false" outlineLevel="0" collapsed="false">
      <c r="FG844" s="12" t="n">
        <f aca="false">Movilidad!FV842</f>
        <v>2013</v>
      </c>
      <c r="FH844" s="141" t="n">
        <f aca="false">Movilidad!FW842</f>
        <v>152.09</v>
      </c>
      <c r="FI844" s="141" t="n">
        <f aca="false">Movilidad!FX842</f>
        <v>74.2613550697912</v>
      </c>
      <c r="FJ844" s="141" t="n">
        <f aca="false">Movilidad!FY842</f>
        <v>58.1644698012985</v>
      </c>
    </row>
    <row r="845" customFormat="false" ht="15.25" hidden="false" customHeight="false" outlineLevel="0" collapsed="false">
      <c r="FG845" s="12" t="n">
        <f aca="false">Movilidad!FV843</f>
        <v>2013</v>
      </c>
      <c r="FH845" s="144" t="n">
        <f aca="false">Movilidad!FW843</f>
        <v>152.84</v>
      </c>
      <c r="FI845" s="144" t="n">
        <f aca="false">Movilidad!FX843</f>
        <v>74.6275593981648</v>
      </c>
      <c r="FJ845" s="144" t="n">
        <f aca="false">Movilidad!FY843</f>
        <v>58.1644698012985</v>
      </c>
    </row>
    <row r="846" customFormat="false" ht="15.25" hidden="false" customHeight="false" outlineLevel="0" collapsed="false">
      <c r="FG846" s="12" t="n">
        <f aca="false">Movilidad!FV844</f>
        <v>2013</v>
      </c>
      <c r="FH846" s="143" t="n">
        <f aca="false">Movilidad!FW844</f>
        <v>153.95</v>
      </c>
      <c r="FI846" s="143" t="n">
        <f aca="false">Movilidad!FX844</f>
        <v>75.1695418041578</v>
      </c>
      <c r="FJ846" s="143" t="n">
        <f aca="false">Movilidad!FY844</f>
        <v>66.9952413324269</v>
      </c>
    </row>
    <row r="847" customFormat="false" ht="15.25" hidden="false" customHeight="false" outlineLevel="0" collapsed="false">
      <c r="FG847" s="12" t="n">
        <f aca="false">Movilidad!FV845</f>
        <v>2013</v>
      </c>
      <c r="FH847" s="141" t="n">
        <f aca="false">Movilidad!FW845</f>
        <v>155.07</v>
      </c>
      <c r="FI847" s="141" t="n">
        <f aca="false">Movilidad!FX845</f>
        <v>75.7164069345291</v>
      </c>
      <c r="FJ847" s="141" t="n">
        <f aca="false">Movilidad!FY845</f>
        <v>66.9952413324269</v>
      </c>
    </row>
    <row r="848" customFormat="false" ht="15.25" hidden="false" customHeight="false" outlineLevel="0" collapsed="false">
      <c r="FG848" s="12" t="n">
        <f aca="false">Movilidad!FV846</f>
        <v>2013</v>
      </c>
      <c r="FH848" s="144" t="n">
        <f aca="false">Movilidad!FW846</f>
        <v>156.14</v>
      </c>
      <c r="FI848" s="144" t="n">
        <f aca="false">Movilidad!FX846</f>
        <v>76.2388584430088</v>
      </c>
      <c r="FJ848" s="144" t="n">
        <f aca="false">Movilidad!FY846</f>
        <v>66.9952413324269</v>
      </c>
    </row>
    <row r="849" customFormat="false" ht="15.25" hidden="false" customHeight="false" outlineLevel="0" collapsed="false">
      <c r="FG849" s="12" t="n">
        <f aca="false">Movilidad!FV847</f>
        <v>2013</v>
      </c>
      <c r="FH849" s="143" t="n">
        <f aca="false">Movilidad!FW847</f>
        <v>157.44</v>
      </c>
      <c r="FI849" s="143" t="n">
        <f aca="false">Movilidad!FX847</f>
        <v>76.8736126121897</v>
      </c>
      <c r="FJ849" s="143" t="n">
        <f aca="false">Movilidad!FY847</f>
        <v>66.9952413324269</v>
      </c>
    </row>
    <row r="850" customFormat="false" ht="15.25" hidden="false" customHeight="false" outlineLevel="0" collapsed="false">
      <c r="FG850" s="12" t="n">
        <f aca="false">Movilidad!FV848</f>
        <v>2013</v>
      </c>
      <c r="FH850" s="141" t="n">
        <f aca="false">Movilidad!FW848</f>
        <v>158.9</v>
      </c>
      <c r="FI850" s="141" t="n">
        <f aca="false">Movilidad!FX848</f>
        <v>77.5864903714237</v>
      </c>
      <c r="FJ850" s="141" t="n">
        <f aca="false">Movilidad!FY848</f>
        <v>66.9952413324269</v>
      </c>
    </row>
    <row r="851" customFormat="false" ht="15.25" hidden="false" customHeight="false" outlineLevel="0" collapsed="false">
      <c r="FG851" s="12" t="n">
        <f aca="false">Movilidad!FV849</f>
        <v>2013</v>
      </c>
      <c r="FH851" s="144" t="n">
        <f aca="false">Movilidad!FW849</f>
        <v>160.23</v>
      </c>
      <c r="FI851" s="144" t="n">
        <f aca="false">Movilidad!FX849</f>
        <v>78.2358927137395</v>
      </c>
      <c r="FJ851" s="144" t="n">
        <f aca="false">Movilidad!FY849</f>
        <v>66.9952413324269</v>
      </c>
    </row>
    <row r="852" customFormat="false" ht="15.25" hidden="false" customHeight="false" outlineLevel="0" collapsed="false">
      <c r="FG852" s="12" t="n">
        <f aca="false">Movilidad!FV850</f>
        <v>2013</v>
      </c>
      <c r="FH852" s="143" t="n">
        <f aca="false">Movilidad!FW850</f>
        <v>161.56</v>
      </c>
      <c r="FI852" s="143" t="n">
        <f aca="false">Movilidad!FX850</f>
        <v>78.8852950560554</v>
      </c>
      <c r="FJ852" s="143" t="n">
        <f aca="false">Movilidad!FY850</f>
        <v>76.6478708924752</v>
      </c>
    </row>
    <row r="853" customFormat="false" ht="15.25" hidden="false" customHeight="false" outlineLevel="0" collapsed="false">
      <c r="FG853" s="12" t="n">
        <f aca="false">Movilidad!FV851</f>
        <v>2013</v>
      </c>
      <c r="FH853" s="141" t="n">
        <f aca="false">Movilidad!FW851</f>
        <v>163</v>
      </c>
      <c r="FI853" s="141" t="n">
        <f aca="false">Movilidad!FX851</f>
        <v>79.5884073665328</v>
      </c>
      <c r="FJ853" s="141" t="n">
        <f aca="false">Movilidad!FY851</f>
        <v>76.6478708924752</v>
      </c>
    </row>
    <row r="854" customFormat="false" ht="15.25" hidden="false" customHeight="false" outlineLevel="0" collapsed="false">
      <c r="FG854" s="12" t="n">
        <f aca="false">Movilidad!FV852</f>
        <v>2013</v>
      </c>
      <c r="FH854" s="144" t="n">
        <f aca="false">Movilidad!FW852</f>
        <v>164.51</v>
      </c>
      <c r="FI854" s="144" t="n">
        <f aca="false">Movilidad!FX852</f>
        <v>80.3256987476583</v>
      </c>
      <c r="FJ854" s="144" t="n">
        <f aca="false">Movilidad!FY852</f>
        <v>76.6478708924752</v>
      </c>
    </row>
    <row r="855" customFormat="false" ht="15.25" hidden="false" customHeight="false" outlineLevel="0" collapsed="false">
      <c r="FG855" s="12" t="n">
        <f aca="false">Movilidad!FV853</f>
        <v>2013</v>
      </c>
      <c r="FH855" s="143" t="n">
        <f aca="false">Movilidad!FW853</f>
        <v>166.84</v>
      </c>
      <c r="FI855" s="143" t="n">
        <f aca="false">Movilidad!FX853</f>
        <v>81.4633735278057</v>
      </c>
      <c r="FJ855" s="143" t="n">
        <f aca="false">Movilidad!FY853</f>
        <v>76.6478708924752</v>
      </c>
    </row>
    <row r="856" customFormat="false" ht="15.25" hidden="false" customHeight="false" outlineLevel="0" collapsed="false">
      <c r="FG856" s="12" t="n">
        <f aca="false">Movilidad!FV854</f>
        <v>2014</v>
      </c>
      <c r="FH856" s="141" t="n">
        <f aca="false">Movilidad!FW854</f>
        <v>173.01308</v>
      </c>
      <c r="FI856" s="141" t="n">
        <f aca="false">Movilidad!FX854</f>
        <v>84.4775183483345</v>
      </c>
      <c r="FJ856" s="141" t="n">
        <f aca="false">Movilidad!FY854</f>
        <v>76.6478708924752</v>
      </c>
    </row>
    <row r="857" customFormat="false" ht="15.25" hidden="false" customHeight="false" outlineLevel="0" collapsed="false">
      <c r="FG857" s="12" t="n">
        <f aca="false">Movilidad!FV855</f>
        <v>2014</v>
      </c>
      <c r="FH857" s="148" t="n">
        <f aca="false">Movilidad!FW855</f>
        <v>178.92472565099</v>
      </c>
      <c r="FI857" s="148" t="n">
        <f aca="false">Movilidad!FX855</f>
        <v>87.3640119819393</v>
      </c>
      <c r="FJ857" s="148" t="n">
        <f aca="false">Movilidad!FY855</f>
        <v>76.6478708924752</v>
      </c>
    </row>
    <row r="858" customFormat="false" ht="15.25" hidden="false" customHeight="false" outlineLevel="0" collapsed="false">
      <c r="FG858" s="12" t="n">
        <f aca="false">Movilidad!FV856</f>
        <v>2014</v>
      </c>
      <c r="FH858" s="143" t="n">
        <f aca="false">Movilidad!FW856</f>
        <v>183.569590091055</v>
      </c>
      <c r="FI858" s="143" t="n">
        <f aca="false">Movilidad!FX856</f>
        <v>89.6319712654867</v>
      </c>
      <c r="FJ858" s="143" t="n">
        <f aca="false">Movilidad!FY856</f>
        <v>85.3185195873314</v>
      </c>
    </row>
    <row r="859" customFormat="false" ht="15.25" hidden="false" customHeight="false" outlineLevel="0" collapsed="false">
      <c r="FG859" s="12" t="n">
        <f aca="false">Movilidad!FV857</f>
        <v>2014</v>
      </c>
      <c r="FH859" s="141" t="n">
        <f aca="false">Movilidad!FW857</f>
        <v>186.850228611658</v>
      </c>
      <c r="FI859" s="141" t="n">
        <f aca="false">Movilidad!FX857</f>
        <v>91.2338166335854</v>
      </c>
      <c r="FJ859" s="141" t="n">
        <f aca="false">Movilidad!FY857</f>
        <v>85.3185195873314</v>
      </c>
    </row>
    <row r="860" customFormat="false" ht="15.25" hidden="false" customHeight="false" outlineLevel="0" collapsed="false">
      <c r="FG860" s="12" t="n">
        <f aca="false">Movilidad!FV858</f>
        <v>2014</v>
      </c>
      <c r="FH860" s="148" t="n">
        <f aca="false">Movilidad!FW858</f>
        <v>189.52995809631</v>
      </c>
      <c r="FI860" s="148" t="n">
        <f aca="false">Movilidad!FX858</f>
        <v>92.5422546817853</v>
      </c>
      <c r="FJ860" s="148" t="n">
        <f aca="false">Movilidad!FY858</f>
        <v>85.3185195873314</v>
      </c>
    </row>
    <row r="861" customFormat="false" ht="15.25" hidden="false" customHeight="false" outlineLevel="0" collapsed="false">
      <c r="FG861" s="12" t="n">
        <f aca="false">Movilidad!FV859</f>
        <v>2014</v>
      </c>
      <c r="FH861" s="143" t="n">
        <f aca="false">Movilidad!FW859</f>
        <v>191.982316594387</v>
      </c>
      <c r="FI861" s="143" t="n">
        <f aca="false">Movilidad!FX859</f>
        <v>93.7396737440782</v>
      </c>
      <c r="FJ861" s="143" t="n">
        <f aca="false">Movilidad!FY859</f>
        <v>85.3185195873314</v>
      </c>
    </row>
    <row r="862" customFormat="false" ht="15.25" hidden="false" customHeight="false" outlineLevel="0" collapsed="false">
      <c r="FG862" s="12" t="n">
        <f aca="false">Movilidad!FV860</f>
        <v>2014</v>
      </c>
      <c r="FH862" s="141" t="n">
        <f aca="false">Movilidad!FW860</f>
        <v>194.72700921806</v>
      </c>
      <c r="FI862" s="141" t="n">
        <f aca="false">Movilidad!FX860</f>
        <v>95.0798315025371</v>
      </c>
      <c r="FJ862" s="141" t="n">
        <f aca="false">Movilidad!FY860</f>
        <v>85.3185195873314</v>
      </c>
    </row>
    <row r="863" customFormat="false" ht="15.25" hidden="false" customHeight="false" outlineLevel="0" collapsed="false">
      <c r="FG863" s="12" t="n">
        <f aca="false">Movilidad!FV861</f>
        <v>2014</v>
      </c>
      <c r="FH863" s="148" t="n">
        <f aca="false">Movilidad!FW861</f>
        <v>197.325534778935</v>
      </c>
      <c r="FI863" s="148" t="n">
        <f aca="false">Movilidad!FX861</f>
        <v>96.348619912913</v>
      </c>
      <c r="FJ863" s="148" t="n">
        <f aca="false">Movilidad!FY861</f>
        <v>85.3185195873314</v>
      </c>
    </row>
    <row r="864" customFormat="false" ht="15.25" hidden="false" customHeight="false" outlineLevel="0" collapsed="false">
      <c r="FG864" s="12" t="n">
        <f aca="false">Movilidad!FV862</f>
        <v>2014</v>
      </c>
      <c r="FH864" s="143" t="n">
        <f aca="false">Movilidad!FW862</f>
        <v>200.037745833098</v>
      </c>
      <c r="FI864" s="143" t="n">
        <f aca="false">Movilidad!FX862</f>
        <v>97.6729178162426</v>
      </c>
      <c r="FJ864" s="143" t="n">
        <f aca="false">Movilidad!FY862</f>
        <v>100</v>
      </c>
    </row>
    <row r="865" customFormat="false" ht="15.25" hidden="false" customHeight="false" outlineLevel="0" collapsed="false">
      <c r="FG865" s="12" t="n">
        <f aca="false">Movilidad!FV863</f>
        <v>2014</v>
      </c>
      <c r="FH865" s="141" t="n">
        <f aca="false">Movilidad!FW863</f>
        <v>202.523234549326</v>
      </c>
      <c r="FI865" s="141" t="n">
        <f aca="false">Movilidad!FX863</f>
        <v>98.8865134509179</v>
      </c>
      <c r="FJ865" s="141" t="n">
        <f aca="false">Movilidad!FY863</f>
        <v>100</v>
      </c>
    </row>
    <row r="866" customFormat="false" ht="15.25" hidden="false" customHeight="false" outlineLevel="0" collapsed="false">
      <c r="FG866" s="12" t="n">
        <f aca="false">Movilidad!FV864</f>
        <v>2014</v>
      </c>
      <c r="FH866" s="148" t="n">
        <f aca="false">Movilidad!FW864</f>
        <v>204.803696158069</v>
      </c>
      <c r="FI866" s="148" t="n">
        <f aca="false">Movilidad!FX864</f>
        <v>100</v>
      </c>
      <c r="FJ866" s="148" t="n">
        <f aca="false">Movilidad!FY864</f>
        <v>100</v>
      </c>
    </row>
    <row r="867" customFormat="false" ht="15.25" hidden="false" customHeight="false" outlineLevel="0" collapsed="false">
      <c r="FG867" s="12" t="n">
        <f aca="false">Movilidad!FV865</f>
        <v>2014</v>
      </c>
      <c r="FH867" s="143" t="n">
        <f aca="false">Movilidad!FW865</f>
        <v>206.846989759504</v>
      </c>
      <c r="FI867" s="143" t="n">
        <f aca="false">Movilidad!FX865</f>
        <v>100.997683947978</v>
      </c>
      <c r="FJ867" s="143" t="n">
        <f aca="false">Movilidad!FY865</f>
        <v>100</v>
      </c>
    </row>
    <row r="868" customFormat="false" ht="15.25" hidden="false" customHeight="false" outlineLevel="0" collapsed="false">
      <c r="FG868" s="12" t="n">
        <f aca="false">Movilidad!FV866</f>
        <v>2015</v>
      </c>
      <c r="FH868" s="141" t="n">
        <f aca="false">Movilidad!FW866</f>
        <v>209.182182446858</v>
      </c>
      <c r="FI868" s="141" t="n">
        <f aca="false">Movilidad!FX866</f>
        <v>102.137894174239</v>
      </c>
      <c r="FJ868" s="141" t="n">
        <f aca="false">Movilidad!FY866</f>
        <v>100</v>
      </c>
    </row>
    <row r="869" customFormat="false" ht="15.25" hidden="false" customHeight="false" outlineLevel="0" collapsed="false">
      <c r="FG869" s="12" t="n">
        <f aca="false">Movilidad!FV867</f>
        <v>2015</v>
      </c>
      <c r="FH869" s="148" t="n">
        <f aca="false">Movilidad!FW867</f>
        <v>211.134257583942</v>
      </c>
      <c r="FI869" s="148" t="n">
        <f aca="false">Movilidad!FX867</f>
        <v>103.091038660253</v>
      </c>
      <c r="FJ869" s="148" t="n">
        <f aca="false">Movilidad!FY867</f>
        <v>100</v>
      </c>
    </row>
    <row r="870" customFormat="false" ht="15.25" hidden="false" customHeight="false" outlineLevel="0" collapsed="false">
      <c r="FG870" s="12" t="n">
        <f aca="false">Movilidad!FV868</f>
        <v>2015</v>
      </c>
      <c r="FH870" s="143" t="n">
        <f aca="false">Movilidad!FW868</f>
        <v>213.925542593045</v>
      </c>
      <c r="FI870" s="143" t="n">
        <f aca="false">Movilidad!FX868</f>
        <v>104.45394619633</v>
      </c>
      <c r="FJ870" s="143" t="n">
        <f aca="false">Movilidad!FY868</f>
        <v>118.26</v>
      </c>
    </row>
    <row r="871" customFormat="false" ht="15.25" hidden="false" customHeight="false" outlineLevel="0" collapsed="false">
      <c r="FG871" s="12" t="n">
        <f aca="false">Movilidad!FV869</f>
        <v>2015</v>
      </c>
      <c r="FH871" s="141" t="n">
        <f aca="false">Movilidad!FW869</f>
        <v>216.370197437618</v>
      </c>
      <c r="FI871" s="141" t="n">
        <f aca="false">Movilidad!FX869</f>
        <v>105.647603776946</v>
      </c>
      <c r="FJ871" s="141" t="n">
        <f aca="false">Movilidad!FY869</f>
        <v>118.26</v>
      </c>
    </row>
    <row r="872" customFormat="false" ht="15.25" hidden="false" customHeight="false" outlineLevel="0" collapsed="false">
      <c r="FG872" s="12" t="n">
        <f aca="false">Movilidad!FV870</f>
        <v>2015</v>
      </c>
      <c r="FH872" s="148" t="n">
        <f aca="false">Movilidad!FW870</f>
        <v>218.595927967753</v>
      </c>
      <c r="FI872" s="148" t="n">
        <f aca="false">Movilidad!FX870</f>
        <v>106.734366648851</v>
      </c>
      <c r="FJ872" s="148" t="n">
        <f aca="false">Movilidad!FY870</f>
        <v>118.26</v>
      </c>
    </row>
    <row r="873" customFormat="false" ht="15.25" hidden="false" customHeight="false" outlineLevel="0" collapsed="false">
      <c r="FG873" s="12" t="n">
        <f aca="false">Movilidad!FV871</f>
        <v>2015</v>
      </c>
      <c r="FH873" s="143" t="n">
        <f aca="false">Movilidad!FW871</f>
        <v>220.712196340666</v>
      </c>
      <c r="FI873" s="143" t="n">
        <f aca="false">Movilidad!FX871</f>
        <v>107.767682166399</v>
      </c>
      <c r="FJ873" s="143" t="n">
        <f aca="false">Movilidad!FY871</f>
        <v>118.26</v>
      </c>
    </row>
    <row r="874" customFormat="false" ht="15.25" hidden="false" customHeight="false" outlineLevel="0" collapsed="false">
      <c r="FG874" s="12" t="n">
        <f aca="false">Movilidad!FV872</f>
        <v>2015</v>
      </c>
      <c r="FH874" s="141" t="n">
        <f aca="false">Movilidad!FW872</f>
        <v>223.649430892728</v>
      </c>
      <c r="FI874" s="141" t="n">
        <f aca="false">Movilidad!FX872</f>
        <v>109.201852841618</v>
      </c>
      <c r="FJ874" s="141" t="n">
        <f aca="false">Movilidad!FY872</f>
        <v>118.26</v>
      </c>
    </row>
    <row r="875" customFormat="false" ht="15.25" hidden="false" customHeight="false" outlineLevel="0" collapsed="false">
      <c r="FG875" s="12" t="n">
        <f aca="false">Movilidad!FV873</f>
        <v>2015</v>
      </c>
      <c r="FH875" s="148" t="n">
        <f aca="false">Movilidad!FW873</f>
        <v>226.276522666001</v>
      </c>
      <c r="FI875" s="148" t="n">
        <f aca="false">Movilidad!FX873</f>
        <v>110.484589346161</v>
      </c>
      <c r="FJ875" s="148" t="n">
        <f aca="false">Movilidad!FY873</f>
        <v>118.26</v>
      </c>
    </row>
    <row r="876" customFormat="false" ht="15.25" hidden="false" customHeight="false" outlineLevel="0" collapsed="false">
      <c r="FG876" s="12" t="n">
        <f aca="false">Movilidad!FV874</f>
        <v>2015</v>
      </c>
      <c r="FH876" s="143" t="n">
        <f aca="false">Movilidad!FW874</f>
        <v>228.940101825015</v>
      </c>
      <c r="FI876" s="143" t="n">
        <f aca="false">Movilidad!FX874</f>
        <v>111.78514163549</v>
      </c>
      <c r="FJ876" s="143" t="n">
        <f aca="false">Movilidad!FY874</f>
        <v>133.030674</v>
      </c>
    </row>
    <row r="877" customFormat="false" ht="15.25" hidden="false" customHeight="false" outlineLevel="0" collapsed="false">
      <c r="FG877" s="12" t="n">
        <f aca="false">Movilidad!FV875</f>
        <v>2015</v>
      </c>
      <c r="FH877" s="141" t="n">
        <f aca="false">Movilidad!FW875</f>
        <v>231.475975133937</v>
      </c>
      <c r="FI877" s="141" t="n">
        <f aca="false">Movilidad!FX875</f>
        <v>113.023338678069</v>
      </c>
      <c r="FJ877" s="141" t="n">
        <f aca="false">Movilidad!FY875</f>
        <v>133.030674</v>
      </c>
    </row>
    <row r="878" customFormat="false" ht="15.25" hidden="false" customHeight="false" outlineLevel="0" collapsed="false">
      <c r="FG878" s="12" t="n">
        <f aca="false">Movilidad!FV876</f>
        <v>2015</v>
      </c>
      <c r="FH878" s="148" t="n">
        <f aca="false">Movilidad!FW876</f>
        <v>237.147136524718</v>
      </c>
      <c r="FI878" s="148" t="n">
        <f aca="false">Movilidad!FX876</f>
        <v>115.792410475681</v>
      </c>
      <c r="FJ878" s="148" t="n">
        <f aca="false">Movilidad!FY876</f>
        <v>133.030674</v>
      </c>
    </row>
    <row r="879" customFormat="false" ht="15.25" hidden="false" customHeight="false" outlineLevel="0" collapsed="false">
      <c r="FG879" s="12" t="n">
        <f aca="false">Movilidad!FV877</f>
        <v>2015</v>
      </c>
      <c r="FH879" s="143" t="n">
        <f aca="false">Movilidad!FW877</f>
        <v>249.478787624003</v>
      </c>
      <c r="FI879" s="143" t="n">
        <f aca="false">Movilidad!FX877</f>
        <v>121.813615820416</v>
      </c>
      <c r="FJ879" s="143" t="n">
        <f aca="false">Movilidad!FY877</f>
        <v>133.030674</v>
      </c>
    </row>
    <row r="880" customFormat="false" ht="15.25" hidden="false" customHeight="false" outlineLevel="0" collapsed="false">
      <c r="FG880" s="12" t="n">
        <f aca="false">Movilidad!FV878</f>
        <v>2016</v>
      </c>
      <c r="FH880" s="141" t="n">
        <f aca="false">Movilidad!FW878</f>
        <v>259.8321573104</v>
      </c>
      <c r="FI880" s="141" t="n">
        <f aca="false">Movilidad!FX878</f>
        <v>126.868880876964</v>
      </c>
      <c r="FJ880" s="141" t="n">
        <f aca="false">Movilidad!FY878</f>
        <v>133.030674</v>
      </c>
    </row>
    <row r="881" customFormat="false" ht="15.25" hidden="false" customHeight="false" outlineLevel="0" collapsed="false">
      <c r="FG881" s="12" t="n">
        <f aca="false">Movilidad!FV879</f>
        <v>2016</v>
      </c>
      <c r="FH881" s="148" t="n">
        <f aca="false">Movilidad!FW879</f>
        <v>268.536534580298</v>
      </c>
      <c r="FI881" s="148" t="n">
        <f aca="false">Movilidad!FX879</f>
        <v>131.118988386342</v>
      </c>
      <c r="FJ881" s="148" t="n">
        <f aca="false">Movilidad!FY879</f>
        <v>133.030674</v>
      </c>
    </row>
    <row r="882" customFormat="false" ht="15.25" hidden="false" customHeight="false" outlineLevel="0" collapsed="false">
      <c r="FG882" s="12" t="n">
        <f aca="false">Movilidad!FV880</f>
        <v>2016</v>
      </c>
      <c r="FH882" s="143" t="n">
        <f aca="false">Movilidad!FW880</f>
        <v>276.995435419577</v>
      </c>
      <c r="FI882" s="143" t="n">
        <f aca="false">Movilidad!FX880</f>
        <v>135.249236520512</v>
      </c>
      <c r="FJ882" s="143" t="n">
        <f aca="false">Movilidad!FY880</f>
        <v>153.450882459</v>
      </c>
    </row>
    <row r="883" customFormat="false" ht="15.25" hidden="false" customHeight="false" outlineLevel="0" collapsed="false">
      <c r="FG883" s="12" t="n">
        <f aca="false">Movilidad!FV881</f>
        <v>2016</v>
      </c>
      <c r="FH883" s="141" t="n">
        <f aca="false">Movilidad!FW881</f>
        <v>290.706709472846</v>
      </c>
      <c r="FI883" s="141" t="n">
        <f aca="false">Movilidad!FX881</f>
        <v>141.944073728277</v>
      </c>
      <c r="FJ883" s="141" t="n">
        <f aca="false">Movilidad!FY881</f>
        <v>153.450882459</v>
      </c>
    </row>
    <row r="884" customFormat="false" ht="15.25" hidden="false" customHeight="false" outlineLevel="0" collapsed="false">
      <c r="FG884" s="12" t="n">
        <f aca="false">Movilidad!FV882</f>
        <v>2016</v>
      </c>
      <c r="FH884" s="148" t="n">
        <f aca="false">Movilidad!FW882</f>
        <v>302.897204627881</v>
      </c>
      <c r="FI884" s="148" t="n">
        <f aca="false">Movilidad!FX882</f>
        <v>147.896356515999</v>
      </c>
      <c r="FJ884" s="148" t="n">
        <f aca="false">Movilidad!FY882</f>
        <v>153.450882459</v>
      </c>
    </row>
    <row r="885" customFormat="false" ht="15.25" hidden="false" customHeight="false" outlineLevel="0" collapsed="false">
      <c r="FG885" s="12" t="n">
        <f aca="false">Movilidad!FV883</f>
        <v>2016</v>
      </c>
      <c r="FH885" s="143" t="n">
        <f aca="false">Movilidad!FW883</f>
        <v>312.213773253067</v>
      </c>
      <c r="FI885" s="143" t="n">
        <f aca="false">Movilidad!FX883</f>
        <v>152.445380190843</v>
      </c>
      <c r="FJ885" s="143" t="n">
        <f aca="false">Movilidad!FY883</f>
        <v>153.450882459</v>
      </c>
    </row>
    <row r="886" customFormat="false" ht="15.25" hidden="false" customHeight="false" outlineLevel="0" collapsed="false">
      <c r="FG886" s="12" t="n">
        <f aca="false">Movilidad!FV884</f>
        <v>2016</v>
      </c>
      <c r="FH886" s="141" t="n">
        <f aca="false">Movilidad!FW884</f>
        <v>318.614155604754</v>
      </c>
      <c r="FI886" s="141" t="n">
        <f aca="false">Movilidad!FX884</f>
        <v>155.570510484755</v>
      </c>
      <c r="FJ886" s="141" t="n">
        <f aca="false">Movilidad!FY884</f>
        <v>153.450882459</v>
      </c>
    </row>
    <row r="887" customFormat="false" ht="15.25" hidden="false" customHeight="false" outlineLevel="0" collapsed="false">
      <c r="FG887" s="12" t="n">
        <f aca="false">Movilidad!FV885</f>
        <v>2016</v>
      </c>
      <c r="FH887" s="148" t="n">
        <f aca="false">Movilidad!FW885</f>
        <v>319.251383915964</v>
      </c>
      <c r="FI887" s="148" t="n">
        <f aca="false">Movilidad!FX885</f>
        <v>155.881651505725</v>
      </c>
      <c r="FJ887" s="148" t="n">
        <f aca="false">Movilidad!FY885</f>
        <v>153.450882459</v>
      </c>
    </row>
    <row r="888" customFormat="false" ht="15.25" hidden="false" customHeight="false" outlineLevel="0" collapsed="false">
      <c r="FG888" s="12" t="n">
        <f aca="false">Movilidad!FV886</f>
        <v>2016</v>
      </c>
      <c r="FH888" s="143" t="n">
        <f aca="false">Movilidad!FW886</f>
        <v>322.922774830998</v>
      </c>
      <c r="FI888" s="143" t="n">
        <f aca="false">Movilidad!FX886</f>
        <v>157.674290498041</v>
      </c>
      <c r="FJ888" s="143" t="n">
        <f aca="false">Movilidad!FY886</f>
        <v>175.179527415194</v>
      </c>
    </row>
    <row r="889" customFormat="false" ht="15.25" hidden="false" customHeight="false" outlineLevel="0" collapsed="false">
      <c r="FG889" s="12" t="n">
        <f aca="false">Movilidad!FV887</f>
        <v>2016</v>
      </c>
      <c r="FH889" s="141" t="n">
        <f aca="false">Movilidad!FW887</f>
        <v>330.543752317009</v>
      </c>
      <c r="FI889" s="141" t="n">
        <f aca="false">Movilidad!FX887</f>
        <v>161.395403753794</v>
      </c>
      <c r="FJ889" s="141" t="n">
        <f aca="false">Movilidad!FY887</f>
        <v>175.179527415194</v>
      </c>
    </row>
    <row r="890" customFormat="false" ht="15.25" hidden="false" customHeight="false" outlineLevel="0" collapsed="false">
      <c r="FG890" s="12" t="n">
        <f aca="false">Movilidad!FV888</f>
        <v>2016</v>
      </c>
      <c r="FH890" s="148" t="n">
        <f aca="false">Movilidad!FW888</f>
        <v>335.898561104545</v>
      </c>
      <c r="FI890" s="148" t="n">
        <f aca="false">Movilidad!FX888</f>
        <v>164.010009294606</v>
      </c>
      <c r="FJ890" s="148" t="n">
        <f aca="false">Movilidad!FY888</f>
        <v>175.179527415194</v>
      </c>
    </row>
    <row r="891" customFormat="false" ht="15.25" hidden="false" customHeight="false" outlineLevel="0" collapsed="false">
      <c r="FG891" s="12" t="n">
        <f aca="false">Movilidad!FV889</f>
        <v>2016</v>
      </c>
      <c r="FH891" s="143" t="n">
        <f aca="false">Movilidad!FW889</f>
        <v>339.929343837799</v>
      </c>
      <c r="FI891" s="143" t="n">
        <f aca="false">Movilidad!FX889</f>
        <v>165.978129406141</v>
      </c>
      <c r="FJ891" s="143" t="n">
        <f aca="false">Movilidad!FY889</f>
        <v>175.179527415194</v>
      </c>
    </row>
    <row r="892" customFormat="false" ht="15.25" hidden="false" customHeight="false" outlineLevel="0" collapsed="false">
      <c r="FG892" s="12" t="n">
        <f aca="false">Movilidad!FV890</f>
        <v>2017</v>
      </c>
      <c r="FH892" s="141" t="n">
        <f aca="false">Movilidad!FW890</f>
        <v>345.320283301723</v>
      </c>
      <c r="FI892" s="141" t="n">
        <f aca="false">Movilidad!FX890</f>
        <v>168.610376560393</v>
      </c>
      <c r="FJ892" s="141" t="n">
        <f aca="false">Movilidad!FY890</f>
        <v>175.179527415194</v>
      </c>
    </row>
    <row r="893" customFormat="false" ht="15.25" hidden="false" customHeight="false" outlineLevel="0" collapsed="false">
      <c r="FG893" s="12" t="n">
        <f aca="false">Movilidad!FV891</f>
        <v>2017</v>
      </c>
      <c r="FH893" s="148" t="n">
        <f aca="false">Movilidad!FW891</f>
        <v>352.458799522317</v>
      </c>
      <c r="FI893" s="148" t="n">
        <f aca="false">Movilidad!FX891</f>
        <v>172.095917277922</v>
      </c>
      <c r="FJ893" s="148" t="n">
        <f aca="false">Movilidad!FY891</f>
        <v>175.179527415194</v>
      </c>
    </row>
    <row r="894" customFormat="false" ht="15.25" hidden="false" customHeight="false" outlineLevel="0" collapsed="false">
      <c r="FG894" s="12" t="n">
        <f aca="false">Movilidad!FV892</f>
        <v>2017</v>
      </c>
      <c r="FH894" s="143" t="n">
        <f aca="false">Movilidad!FW892</f>
        <v>360.826840179572</v>
      </c>
      <c r="FI894" s="143" t="n">
        <f aca="false">Movilidad!FX892</f>
        <v>176.181800889513</v>
      </c>
      <c r="FJ894" s="143" t="n">
        <f aca="false">Movilidad!FY892</f>
        <v>197.882794168204</v>
      </c>
    </row>
    <row r="895" customFormat="false" ht="15.25" hidden="false" customHeight="false" outlineLevel="0" collapsed="false">
      <c r="FG895" s="12" t="n">
        <f aca="false">Movilidad!FV893</f>
        <v>2017</v>
      </c>
      <c r="FH895" s="141" t="n">
        <f aca="false">Movilidad!FW893</f>
        <v>370.409788311703</v>
      </c>
      <c r="FI895" s="141" t="n">
        <f aca="false">Movilidad!FX893</f>
        <v>180.860890335601</v>
      </c>
      <c r="FJ895" s="141" t="n">
        <f aca="false">Movilidad!FY893</f>
        <v>197.882794168203</v>
      </c>
    </row>
    <row r="896" customFormat="false" ht="15.25" hidden="false" customHeight="false" outlineLevel="0" collapsed="false">
      <c r="FG896" s="12" t="n">
        <f aca="false">Movilidad!FV894</f>
        <v>2017</v>
      </c>
      <c r="FH896" s="148" t="n">
        <f aca="false">Movilidad!FW894</f>
        <v>375.724243673263</v>
      </c>
      <c r="FI896" s="148" t="n">
        <f aca="false">Movilidad!FX894</f>
        <v>183.455792410737</v>
      </c>
      <c r="FJ896" s="148" t="n">
        <f aca="false">Movilidad!FY894</f>
        <v>197.882794168203</v>
      </c>
    </row>
    <row r="897" customFormat="false" ht="15.25" hidden="false" customHeight="false" outlineLevel="0" collapsed="false">
      <c r="FG897" s="12" t="n">
        <f aca="false">Movilidad!FV895</f>
        <v>2017</v>
      </c>
      <c r="FH897" s="143" t="n">
        <f aca="false">Movilidad!FW895</f>
        <v>380.20315270767</v>
      </c>
      <c r="FI897" s="143" t="n">
        <f aca="false">Movilidad!FX895</f>
        <v>185.642720243792</v>
      </c>
      <c r="FJ897" s="143" t="n">
        <f aca="false">Movilidad!FY895</f>
        <v>197.882794168203</v>
      </c>
    </row>
    <row r="898" customFormat="false" ht="15.25" hidden="false" customHeight="false" outlineLevel="0" collapsed="false">
      <c r="FG898" s="12" t="n">
        <f aca="false">Movilidad!FV896</f>
        <v>2017</v>
      </c>
      <c r="FH898" s="141" t="n">
        <f aca="false">Movilidad!FW896</f>
        <v>386.789283744528</v>
      </c>
      <c r="FI898" s="141" t="n">
        <f aca="false">Movilidad!FX896</f>
        <v>188.858546501036</v>
      </c>
      <c r="FJ898" s="141" t="n">
        <f aca="false">Movilidad!FY896</f>
        <v>197.882794168203</v>
      </c>
    </row>
    <row r="899" customFormat="false" ht="15.25" hidden="false" customHeight="false" outlineLevel="0" collapsed="false">
      <c r="FG899" s="12" t="n">
        <f aca="false">Movilidad!FV897</f>
        <v>2017</v>
      </c>
      <c r="FH899" s="148" t="n">
        <f aca="false">Movilidad!FW897</f>
        <v>392.216935577586</v>
      </c>
      <c r="FI899" s="148" t="n">
        <f aca="false">Movilidad!FX897</f>
        <v>191.508719293264</v>
      </c>
      <c r="FJ899" s="148" t="n">
        <f aca="false">Movilidad!FY897</f>
        <v>197.882794168203</v>
      </c>
    </row>
    <row r="900" customFormat="false" ht="15.25" hidden="false" customHeight="false" outlineLevel="0" collapsed="false">
      <c r="FG900" s="12" t="n">
        <f aca="false">Movilidad!FV898</f>
        <v>2017</v>
      </c>
      <c r="FH900" s="143" t="n">
        <f aca="false">Movilidad!FW898</f>
        <v>399.661388207634</v>
      </c>
      <c r="FI900" s="143" t="n">
        <f aca="false">Movilidad!FX898</f>
        <v>195.143640327259</v>
      </c>
      <c r="FJ900" s="143" t="n">
        <f aca="false">Movilidad!FY898</f>
        <v>224.240782351408</v>
      </c>
    </row>
    <row r="901" customFormat="false" ht="15.25" hidden="false" customHeight="false" outlineLevel="0" collapsed="false">
      <c r="FG901" s="12" t="n">
        <f aca="false">Movilidad!FV899</f>
        <v>2017</v>
      </c>
      <c r="FH901" s="141" t="n">
        <f aca="false">Movilidad!FW899</f>
        <v>405.715189892041</v>
      </c>
      <c r="FI901" s="141" t="n">
        <f aca="false">Movilidad!FX899</f>
        <v>198.099544833853</v>
      </c>
      <c r="FJ901" s="141" t="n">
        <f aca="false">Movilidad!FY899</f>
        <v>224.240782351408</v>
      </c>
    </row>
    <row r="902" customFormat="false" ht="15.25" hidden="false" customHeight="false" outlineLevel="0" collapsed="false">
      <c r="FG902" s="12" t="n">
        <f aca="false">Movilidad!FV900</f>
        <v>2017</v>
      </c>
      <c r="FH902" s="148" t="n">
        <f aca="false">Movilidad!FW900</f>
        <v>411.314059512551</v>
      </c>
      <c r="FI902" s="148" t="n">
        <f aca="false">Movilidad!FX900</f>
        <v>200.83331855256</v>
      </c>
      <c r="FJ902" s="148" t="n">
        <f aca="false">Movilidad!FY900</f>
        <v>224.240782351408</v>
      </c>
    </row>
    <row r="903" customFormat="false" ht="15.25" hidden="false" customHeight="false" outlineLevel="0" collapsed="false">
      <c r="FG903" s="12" t="n">
        <f aca="false">Movilidad!FV901</f>
        <v>2017</v>
      </c>
      <c r="FH903" s="143" t="n">
        <f aca="false">Movilidad!FW901</f>
        <v>424.229320981245</v>
      </c>
      <c r="FI903" s="143" t="n">
        <f aca="false">Movilidad!FX901</f>
        <v>207.13948475511</v>
      </c>
      <c r="FJ903" s="143" t="n">
        <f aca="false">Movilidad!FY901</f>
        <v>224.240782351408</v>
      </c>
    </row>
    <row r="904" customFormat="false" ht="15.25" hidden="false" customHeight="false" outlineLevel="0" collapsed="false">
      <c r="FG904" s="12" t="n">
        <f aca="false">Movilidad!FV902</f>
        <v>2018</v>
      </c>
      <c r="FH904" s="141" t="n">
        <f aca="false">Movilidad!FW902</f>
        <v>431.695757030515</v>
      </c>
      <c r="FI904" s="141" t="n">
        <f aca="false">Movilidad!FX902</f>
        <v>210.7851396868</v>
      </c>
      <c r="FJ904" s="141" t="n">
        <f aca="false">Movilidad!FY902</f>
        <v>224.240782351408</v>
      </c>
    </row>
    <row r="905" customFormat="false" ht="15.25" hidden="false" customHeight="false" outlineLevel="0" collapsed="false">
      <c r="FG905" s="12" t="n">
        <f aca="false">Movilidad!FV903</f>
        <v>2018</v>
      </c>
      <c r="FH905" s="148" t="n">
        <f aca="false">Movilidad!FW903</f>
        <v>442.142794350654</v>
      </c>
      <c r="FI905" s="148" t="n">
        <f aca="false">Movilidad!FX903</f>
        <v>215.886140067221</v>
      </c>
      <c r="FJ905" s="148" t="n">
        <f aca="false">Movilidad!FY903</f>
        <v>224.240782351408</v>
      </c>
    </row>
    <row r="906" customFormat="false" ht="15.25" hidden="false" customHeight="false" outlineLevel="0" collapsed="false">
      <c r="FG906" s="12" t="n">
        <f aca="false">Movilidad!FV904</f>
        <v>2018</v>
      </c>
      <c r="FH906" s="143" t="n">
        <f aca="false">Movilidad!FW904</f>
        <v>452.488935738459</v>
      </c>
      <c r="FI906" s="143" t="n">
        <f aca="false">Movilidad!FX904</f>
        <v>220.937875744794</v>
      </c>
      <c r="FJ906" s="143" t="n">
        <f aca="false">Movilidad!FY904</f>
        <v>237.050522298026</v>
      </c>
    </row>
    <row r="907" customFormat="false" ht="15.25" hidden="false" customHeight="false" outlineLevel="0" collapsed="false">
      <c r="FG907" s="12" t="n">
        <f aca="false">Movilidad!FV905</f>
        <v>2018</v>
      </c>
      <c r="FH907" s="141" t="n">
        <f aca="false">Movilidad!FW905</f>
        <v>464.887132577693</v>
      </c>
      <c r="FI907" s="141" t="n">
        <f aca="false">Movilidad!FX905</f>
        <v>226.991573540201</v>
      </c>
      <c r="FJ907" s="141" t="n">
        <f aca="false">Movilidad!FY905</f>
        <v>237.050522298026</v>
      </c>
    </row>
    <row r="908" customFormat="false" ht="15.25" hidden="false" customHeight="false" outlineLevel="0" collapsed="false">
      <c r="FG908" s="12" t="n">
        <f aca="false">Movilidad!FV906</f>
        <v>2018</v>
      </c>
      <c r="FH908" s="148" t="n">
        <f aca="false">Movilidad!FW906</f>
        <v>474.556784935309</v>
      </c>
      <c r="FI908" s="148" t="n">
        <f aca="false">Movilidad!FX906</f>
        <v>231.712998269837</v>
      </c>
      <c r="FJ908" s="148" t="n">
        <f aca="false">Movilidad!FY906</f>
        <v>237.050522298026</v>
      </c>
    </row>
    <row r="909" customFormat="false" ht="15.25" hidden="false" customHeight="false" outlineLevel="0" collapsed="false">
      <c r="FG909" s="12" t="n">
        <f aca="false">Movilidad!FV907</f>
        <v>2018</v>
      </c>
      <c r="FH909" s="143" t="n">
        <f aca="false">Movilidad!FW907</f>
        <v>0</v>
      </c>
      <c r="FI909" s="143" t="n">
        <f aca="false">Movilidad!FX907</f>
        <v>236.834886791991</v>
      </c>
      <c r="FJ909" s="143" t="n">
        <f aca="false">Movilidad!FY907</f>
        <v>250.538697016784</v>
      </c>
    </row>
    <row r="910" customFormat="false" ht="15.25" hidden="false" customHeight="false" outlineLevel="0" collapsed="false">
      <c r="FG910" s="12" t="n">
        <f aca="false">Movilidad!FV908</f>
        <v>2018</v>
      </c>
      <c r="FH910" s="141" t="n">
        <f aca="false">Movilidad!FW908</f>
        <v>0</v>
      </c>
      <c r="FI910" s="141" t="n">
        <f aca="false">Movilidad!FX908</f>
        <v>242.06999184593</v>
      </c>
      <c r="FJ910" s="141" t="n">
        <f aca="false">Movilidad!FY908</f>
        <v>250.538697016784</v>
      </c>
    </row>
    <row r="911" customFormat="false" ht="15.25" hidden="false" customHeight="false" outlineLevel="0" collapsed="false">
      <c r="FG911" s="12" t="n">
        <f aca="false">Movilidad!FV909</f>
        <v>2018</v>
      </c>
      <c r="FH911" s="148" t="n">
        <f aca="false">Movilidad!FW909</f>
        <v>0</v>
      </c>
      <c r="FI911" s="148" t="n">
        <f aca="false">Movilidad!FX909</f>
        <v>247.420816020885</v>
      </c>
      <c r="FJ911" s="148" t="n">
        <f aca="false">Movilidad!FY909</f>
        <v>250.538697016784</v>
      </c>
    </row>
    <row r="912" customFormat="false" ht="15.25" hidden="false" customHeight="false" outlineLevel="0" collapsed="false">
      <c r="FG912" s="12" t="n">
        <f aca="false">Movilidad!FV910</f>
        <v>2018</v>
      </c>
      <c r="FH912" s="143" t="n">
        <f aca="false">Movilidad!FW910</f>
        <v>0</v>
      </c>
      <c r="FI912" s="143" t="n">
        <f aca="false">Movilidad!FX910</f>
        <v>252.889917224451</v>
      </c>
      <c r="FJ912" s="143" t="n">
        <f aca="false">Movilidad!FY910</f>
        <v>267.282010502212</v>
      </c>
    </row>
    <row r="913" customFormat="false" ht="15.25" hidden="false" customHeight="false" outlineLevel="0" collapsed="false">
      <c r="FG913" s="12" t="n">
        <f aca="false">Movilidad!FV911</f>
        <v>2018</v>
      </c>
      <c r="FH913" s="141" t="n">
        <f aca="false">Movilidad!FW911</f>
        <v>0</v>
      </c>
      <c r="FI913" s="141" t="n">
        <f aca="false">Movilidad!FX911</f>
        <v>258.479909905362</v>
      </c>
      <c r="FJ913" s="141" t="n">
        <f aca="false">Movilidad!FY911</f>
        <v>267.282010502212</v>
      </c>
    </row>
    <row r="914" customFormat="false" ht="15.25" hidden="false" customHeight="false" outlineLevel="0" collapsed="false">
      <c r="FG914" s="12" t="n">
        <f aca="false">Movilidad!FV912</f>
        <v>2018</v>
      </c>
      <c r="FH914" s="148" t="n">
        <f aca="false">Movilidad!FW912</f>
        <v>0</v>
      </c>
      <c r="FI914" s="148" t="n">
        <f aca="false">Movilidad!FX912</f>
        <v>264.193466303307</v>
      </c>
      <c r="FJ914" s="148" t="n">
        <f aca="false">Movilidad!FY912</f>
        <v>267.282010502212</v>
      </c>
    </row>
    <row r="915" customFormat="false" ht="15.25" hidden="false" customHeight="false" outlineLevel="0" collapsed="false">
      <c r="FG915" s="12" t="n">
        <f aca="false">Movilidad!FV913</f>
        <v>2018</v>
      </c>
      <c r="FH915" s="143" t="n">
        <f aca="false">Movilidad!FW913</f>
        <v>0</v>
      </c>
      <c r="FI915" s="143" t="n">
        <f aca="false">Movilidad!FX913</f>
        <v>270.033317726365</v>
      </c>
      <c r="FJ915" s="143" t="n">
        <f aca="false">Movilidad!FY913</f>
        <v>0</v>
      </c>
    </row>
    <row r="916" customFormat="false" ht="15.25" hidden="false" customHeight="false" outlineLevel="0" collapsed="false">
      <c r="FG916" s="12" t="n">
        <f aca="false">Movilidad!FV914</f>
        <v>0</v>
      </c>
      <c r="FH916" s="141" t="n">
        <f aca="false">Movilidad!FW914</f>
        <v>0</v>
      </c>
      <c r="FI916" s="141" t="n">
        <f aca="false">Movilidad!FX914</f>
        <v>0</v>
      </c>
      <c r="FJ916" s="141" t="n">
        <f aca="false">Movilidad!FY914</f>
        <v>0</v>
      </c>
    </row>
    <row r="917" customFormat="false" ht="15.25" hidden="false" customHeight="false" outlineLevel="0" collapsed="false">
      <c r="FG917" s="12" t="n">
        <f aca="false">Movilidad!FV915</f>
        <v>0</v>
      </c>
      <c r="FH917" s="148" t="n">
        <f aca="false">Movilidad!FW915</f>
        <v>0</v>
      </c>
      <c r="FI917" s="148" t="n">
        <f aca="false">Movilidad!FX915</f>
        <v>0</v>
      </c>
      <c r="FJ917" s="148" t="n">
        <f aca="false">Movilidad!FY915</f>
        <v>0</v>
      </c>
    </row>
    <row r="918" customFormat="false" ht="15.25" hidden="false" customHeight="false" outlineLevel="0" collapsed="false">
      <c r="FG918" s="12" t="n">
        <f aca="false">Movilidad!FV916</f>
        <v>0</v>
      </c>
      <c r="FH918" s="143" t="n">
        <f aca="false">Movilidad!FW916</f>
        <v>0</v>
      </c>
      <c r="FI918" s="143" t="n">
        <f aca="false">Movilidad!FX916</f>
        <v>0</v>
      </c>
      <c r="FJ918" s="143" t="n">
        <f aca="false">Movilidad!FY916</f>
        <v>0</v>
      </c>
    </row>
  </sheetData>
  <mergeCells count="154">
    <mergeCell ref="E1:E2"/>
    <mergeCell ref="F1:F2"/>
    <mergeCell ref="G1:G2"/>
    <mergeCell ref="H1:H2"/>
    <mergeCell ref="I1:I2"/>
    <mergeCell ref="W3:W4"/>
    <mergeCell ref="X3:X4"/>
    <mergeCell ref="Y3:Z3"/>
    <mergeCell ref="AA3:AB3"/>
    <mergeCell ref="AC3:AD3"/>
    <mergeCell ref="AE3:AF3"/>
    <mergeCell ref="AG3:AH3"/>
    <mergeCell ref="AI3:AJ3"/>
    <mergeCell ref="AK3:AL3"/>
    <mergeCell ref="AM3:AN3"/>
    <mergeCell ref="AQ3:AQ4"/>
    <mergeCell ref="AR3:AR4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P3:BP4"/>
    <mergeCell ref="BQ3:BQ4"/>
    <mergeCell ref="BR3:BS3"/>
    <mergeCell ref="BT3:BU3"/>
    <mergeCell ref="BV3:BW3"/>
    <mergeCell ref="BX3:BY3"/>
    <mergeCell ref="BZ3:CA3"/>
    <mergeCell ref="CB3:CC3"/>
    <mergeCell ref="CD3:CE3"/>
    <mergeCell ref="CF3:CG3"/>
    <mergeCell ref="CI3:CI4"/>
    <mergeCell ref="CJ3:CJ4"/>
    <mergeCell ref="CK3:CL3"/>
    <mergeCell ref="CM3:CN3"/>
    <mergeCell ref="CO3:CP3"/>
    <mergeCell ref="CQ3:CR3"/>
    <mergeCell ref="CS3:CT3"/>
    <mergeCell ref="CU3:CV3"/>
    <mergeCell ref="CW3:CX3"/>
    <mergeCell ref="CY3:CZ3"/>
    <mergeCell ref="DA3:DB3"/>
    <mergeCell ref="DC3:DD3"/>
    <mergeCell ref="DE3:DF3"/>
    <mergeCell ref="DG3:DH3"/>
    <mergeCell ref="DO3:DP3"/>
    <mergeCell ref="DQ3:DR3"/>
    <mergeCell ref="DS3:DT3"/>
    <mergeCell ref="DU3:DV3"/>
    <mergeCell ref="DW3:DX3"/>
    <mergeCell ref="DY3:DZ3"/>
    <mergeCell ref="EA3:EB3"/>
    <mergeCell ref="EC3:ED3"/>
    <mergeCell ref="EE3:EE4"/>
    <mergeCell ref="EI3:EJ3"/>
    <mergeCell ref="EK3:EL3"/>
    <mergeCell ref="EM3:EN3"/>
    <mergeCell ref="EO3:EP3"/>
    <mergeCell ref="EQ3:ER3"/>
    <mergeCell ref="ES3:ET3"/>
    <mergeCell ref="EU3:EV3"/>
    <mergeCell ref="EW3:EX3"/>
    <mergeCell ref="EY3:EZ3"/>
    <mergeCell ref="FA3:FB3"/>
    <mergeCell ref="FC3:FD3"/>
    <mergeCell ref="FE3:FE4"/>
    <mergeCell ref="E20:E21"/>
    <mergeCell ref="F20:F21"/>
    <mergeCell ref="G20:G21"/>
    <mergeCell ref="H20:H21"/>
    <mergeCell ref="I20:J20"/>
    <mergeCell ref="K20:K21"/>
    <mergeCell ref="L20:L21"/>
    <mergeCell ref="I22:J22"/>
    <mergeCell ref="I23:J23"/>
    <mergeCell ref="E39:E40"/>
    <mergeCell ref="F39:F40"/>
    <mergeCell ref="G39:G40"/>
    <mergeCell ref="H39:H40"/>
    <mergeCell ref="I39:J39"/>
    <mergeCell ref="K39:K40"/>
    <mergeCell ref="L39:L40"/>
    <mergeCell ref="M39:N39"/>
    <mergeCell ref="I41:J41"/>
    <mergeCell ref="I42:J42"/>
    <mergeCell ref="E56:E57"/>
    <mergeCell ref="F56:F57"/>
    <mergeCell ref="G56:G57"/>
    <mergeCell ref="H56:H57"/>
    <mergeCell ref="I56:J56"/>
    <mergeCell ref="K56:K57"/>
    <mergeCell ref="L56:L57"/>
    <mergeCell ref="M56:N56"/>
    <mergeCell ref="I58:J58"/>
    <mergeCell ref="I59:J59"/>
    <mergeCell ref="E73:E74"/>
    <mergeCell ref="F73:F74"/>
    <mergeCell ref="G73:G74"/>
    <mergeCell ref="H73:H74"/>
    <mergeCell ref="I73:J73"/>
    <mergeCell ref="K73:K74"/>
    <mergeCell ref="L73:L74"/>
    <mergeCell ref="M73:N73"/>
    <mergeCell ref="I75:J75"/>
    <mergeCell ref="I76:J76"/>
    <mergeCell ref="E90:E91"/>
    <mergeCell ref="F90:F91"/>
    <mergeCell ref="G90:G91"/>
    <mergeCell ref="H90:H91"/>
    <mergeCell ref="I90:J90"/>
    <mergeCell ref="K90:K91"/>
    <mergeCell ref="L90:L91"/>
    <mergeCell ref="M90:N90"/>
    <mergeCell ref="I92:J92"/>
    <mergeCell ref="I93:J93"/>
    <mergeCell ref="E107:E108"/>
    <mergeCell ref="F107:F108"/>
    <mergeCell ref="G107:G108"/>
    <mergeCell ref="H107:H108"/>
    <mergeCell ref="I107:J107"/>
    <mergeCell ref="K107:K108"/>
    <mergeCell ref="L107:L108"/>
    <mergeCell ref="M107:N107"/>
    <mergeCell ref="I109:J109"/>
    <mergeCell ref="I110:J110"/>
    <mergeCell ref="B126:B127"/>
    <mergeCell ref="C126:C127"/>
    <mergeCell ref="D126:D127"/>
    <mergeCell ref="E126:E127"/>
    <mergeCell ref="F126:F127"/>
    <mergeCell ref="G126:G127"/>
    <mergeCell ref="H126:H127"/>
    <mergeCell ref="I126:J126"/>
    <mergeCell ref="M126:N126"/>
    <mergeCell ref="I128:J128"/>
    <mergeCell ref="I129:J129"/>
    <mergeCell ref="B141:B142"/>
    <mergeCell ref="C141:C142"/>
    <mergeCell ref="D141:D142"/>
    <mergeCell ref="E141:E142"/>
    <mergeCell ref="F141:F142"/>
    <mergeCell ref="G141:G142"/>
    <mergeCell ref="H141:H142"/>
    <mergeCell ref="I141:J141"/>
    <mergeCell ref="M141:N141"/>
    <mergeCell ref="I143:J143"/>
    <mergeCell ref="I144:J144"/>
  </mergeCells>
  <hyperlinks>
    <hyperlink ref="CR50" r:id="rId1" location="ver" display="Normalmente, no pagan SIPA los de ciudades de menos de 40000 habitantes, salvo excepciones (dixit afip, http://www.afip.gob.ar/monotributo/categorias.asp#ver 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2" activeCellId="0" sqref="E102"/>
    </sheetView>
  </sheetViews>
  <sheetFormatPr defaultColWidth="9.328125" defaultRowHeight="12.8" zeroHeight="false" outlineLevelRow="0" outlineLevelCol="0"/>
  <cols>
    <col collapsed="false" customWidth="true" hidden="false" outlineLevel="0" max="3" min="2" style="0" width="26.8"/>
    <col collapsed="false" customWidth="true" hidden="false" outlineLevel="0" max="12" min="10" style="0" width="10.32"/>
    <col collapsed="false" customWidth="true" hidden="false" outlineLevel="0" max="20" min="20" style="0" width="19.17"/>
    <col collapsed="false" customWidth="true" hidden="false" outlineLevel="0" max="21" min="21" style="0" width="19.71"/>
    <col collapsed="false" customWidth="true" hidden="false" outlineLevel="0" max="22" min="22" style="0" width="22.41"/>
  </cols>
  <sheetData>
    <row r="1" customFormat="false" ht="49.6" hidden="false" customHeight="false" outlineLevel="0" collapsed="false">
      <c r="B1" s="201"/>
      <c r="C1" s="201" t="s">
        <v>471</v>
      </c>
      <c r="D1" s="202"/>
      <c r="E1" s="202"/>
      <c r="G1" s="201" t="s">
        <v>472</v>
      </c>
      <c r="H1" s="201"/>
      <c r="I1" s="202"/>
      <c r="J1" s="202"/>
      <c r="K1" s="202"/>
      <c r="L1" s="202"/>
      <c r="S1" s="5" t="n">
        <f aca="false">Movilidad!FV1</f>
        <v>0</v>
      </c>
      <c r="T1" s="5" t="n">
        <f aca="false">Movilidad!FW1</f>
        <v>0</v>
      </c>
      <c r="U1" s="5" t="str">
        <f aca="false">Movilidad!FX1</f>
        <v>IPC mensuel base novembre 2014</v>
      </c>
      <c r="V1" s="5" t="str">
        <f aca="false">Movilidad!FY1</f>
        <v>Actualisation ANSES de février 2015, base novembre 2014</v>
      </c>
      <c r="X1" s="201"/>
      <c r="Y1" s="201" t="s">
        <v>473</v>
      </c>
      <c r="Z1" s="202"/>
      <c r="AA1" s="202"/>
      <c r="AB1" s="202"/>
    </row>
    <row r="2" customFormat="false" ht="13.5" hidden="false" customHeight="true" outlineLevel="0" collapsed="false">
      <c r="B2" s="203" t="s">
        <v>101</v>
      </c>
      <c r="C2" s="203" t="s">
        <v>102</v>
      </c>
      <c r="D2" s="203" t="s">
        <v>103</v>
      </c>
      <c r="E2" s="203" t="s">
        <v>104</v>
      </c>
      <c r="G2" s="203" t="s">
        <v>101</v>
      </c>
      <c r="H2" s="203" t="s">
        <v>102</v>
      </c>
      <c r="I2" s="203" t="s">
        <v>474</v>
      </c>
      <c r="J2" s="203" t="s">
        <v>475</v>
      </c>
      <c r="K2" s="203" t="s">
        <v>476</v>
      </c>
      <c r="L2" s="203" t="s">
        <v>477</v>
      </c>
      <c r="M2" s="0" t="n">
        <f aca="false">2.5*J5</f>
        <v>157.5</v>
      </c>
      <c r="S2" s="12" t="n">
        <f aca="false">Movilidad!FV2</f>
        <v>1943</v>
      </c>
      <c r="T2" s="12" t="n">
        <f aca="false">Movilidad!FW2</f>
        <v>9.79337547027833E-013</v>
      </c>
      <c r="U2" s="12" t="n">
        <f aca="false">Movilidad!FX2</f>
        <v>4.78183531547191E-013</v>
      </c>
      <c r="V2" s="12"/>
      <c r="X2" s="203" t="s">
        <v>101</v>
      </c>
      <c r="Y2" s="203" t="s">
        <v>102</v>
      </c>
      <c r="Z2" s="203" t="s">
        <v>103</v>
      </c>
      <c r="AA2" s="203" t="s">
        <v>104</v>
      </c>
      <c r="AB2" s="203" t="s">
        <v>478</v>
      </c>
    </row>
    <row r="3" customFormat="false" ht="15.25" hidden="false" customHeight="false" outlineLevel="0" collapsed="false">
      <c r="B3" s="204" t="s">
        <v>109</v>
      </c>
      <c r="C3" s="204" t="s">
        <v>110</v>
      </c>
      <c r="D3" s="204" t="s">
        <v>111</v>
      </c>
      <c r="E3" s="204" t="n">
        <v>150</v>
      </c>
      <c r="G3" s="205" t="n">
        <v>34336</v>
      </c>
      <c r="H3" s="204" t="s">
        <v>479</v>
      </c>
      <c r="I3" s="204" t="s">
        <v>480</v>
      </c>
      <c r="J3" s="204" t="n">
        <v>61</v>
      </c>
      <c r="K3" s="204" t="s">
        <v>481</v>
      </c>
      <c r="L3" s="204" t="n">
        <v>3660</v>
      </c>
      <c r="M3" s="13"/>
      <c r="O3" s="0" t="n">
        <f aca="false">K5/J5</f>
        <v>3</v>
      </c>
      <c r="S3" s="35" t="n">
        <f aca="false">Movilidad!FV3</f>
        <v>1943</v>
      </c>
      <c r="T3" s="35" t="n">
        <f aca="false">Movilidad!FW3</f>
        <v>9.73671464995696E-013</v>
      </c>
      <c r="U3" s="35" t="n">
        <f aca="false">Movilidad!FX3</f>
        <v>4.75416939860406E-013</v>
      </c>
      <c r="V3" s="35"/>
      <c r="X3" s="204" t="s">
        <v>482</v>
      </c>
      <c r="Y3" s="204" t="s">
        <v>483</v>
      </c>
      <c r="Z3" s="204" t="s">
        <v>484</v>
      </c>
      <c r="AA3" s="204" t="n">
        <v>3100</v>
      </c>
      <c r="AB3" s="204"/>
      <c r="AC3" s="0" t="s">
        <v>485</v>
      </c>
    </row>
    <row r="4" customFormat="false" ht="15" hidden="false" customHeight="false" outlineLevel="0" collapsed="false">
      <c r="B4" s="206" t="s">
        <v>110</v>
      </c>
      <c r="C4" s="206" t="s">
        <v>116</v>
      </c>
      <c r="D4" s="206" t="s">
        <v>117</v>
      </c>
      <c r="E4" s="206" t="n">
        <v>200</v>
      </c>
      <c r="G4" s="207" t="n">
        <v>34338</v>
      </c>
      <c r="H4" s="206" t="s">
        <v>486</v>
      </c>
      <c r="I4" s="206" t="s">
        <v>487</v>
      </c>
      <c r="J4" s="206" t="n">
        <v>63</v>
      </c>
      <c r="K4" s="206" t="s">
        <v>488</v>
      </c>
      <c r="L4" s="206" t="n">
        <v>3780</v>
      </c>
      <c r="M4" s="13" t="s">
        <v>489</v>
      </c>
      <c r="O4" s="0" t="n">
        <f aca="false">J5/K5</f>
        <v>0.333333333333333</v>
      </c>
      <c r="S4" s="57" t="n">
        <f aca="false">Movilidad!FV4</f>
        <v>1943</v>
      </c>
      <c r="T4" s="57" t="n">
        <f aca="false">Movilidad!FW4</f>
        <v>9.89029529451217E-013</v>
      </c>
      <c r="U4" s="57" t="n">
        <f aca="false">Movilidad!FX4</f>
        <v>4.82915859432477E-013</v>
      </c>
      <c r="V4" s="57"/>
      <c r="X4" s="206" t="s">
        <v>154</v>
      </c>
      <c r="Y4" s="206" t="s">
        <v>490</v>
      </c>
      <c r="Z4" s="206" t="s">
        <v>491</v>
      </c>
      <c r="AA4" s="206" t="n">
        <f aca="false">AA3*(1+AB4)</f>
        <v>3441</v>
      </c>
      <c r="AB4" s="208" t="n">
        <v>0.11</v>
      </c>
      <c r="AC4" s="0" t="s">
        <v>492</v>
      </c>
      <c r="AD4" s="209" t="s">
        <v>493</v>
      </c>
    </row>
    <row r="5" customFormat="false" ht="15" hidden="false" customHeight="false" outlineLevel="0" collapsed="false">
      <c r="B5" s="204" t="s">
        <v>116</v>
      </c>
      <c r="C5" s="204" t="s">
        <v>121</v>
      </c>
      <c r="D5" s="204" t="s">
        <v>122</v>
      </c>
      <c r="E5" s="204" t="n">
        <v>220</v>
      </c>
      <c r="G5" s="205" t="n">
        <v>34344</v>
      </c>
      <c r="H5" s="204" t="s">
        <v>494</v>
      </c>
      <c r="I5" s="204" t="s">
        <v>495</v>
      </c>
      <c r="J5" s="204" t="n">
        <v>63</v>
      </c>
      <c r="K5" s="204" t="n">
        <v>189</v>
      </c>
      <c r="L5" s="204" t="n">
        <v>3780</v>
      </c>
      <c r="M5" s="13" t="s">
        <v>496</v>
      </c>
      <c r="S5" s="12" t="n">
        <f aca="false">Movilidad!FV5</f>
        <v>1943</v>
      </c>
      <c r="T5" s="12" t="n">
        <f aca="false">Movilidad!FW5</f>
        <v>9.95590256014742E-013</v>
      </c>
      <c r="U5" s="12" t="n">
        <f aca="false">Movilidad!FX5</f>
        <v>4.86119281385595E-013</v>
      </c>
      <c r="V5" s="12"/>
      <c r="X5" s="204" t="s">
        <v>160</v>
      </c>
      <c r="Y5" s="204" t="s">
        <v>497</v>
      </c>
      <c r="Z5" s="204" t="s">
        <v>498</v>
      </c>
      <c r="AA5" s="204" t="n">
        <f aca="false">AA4*(1+AB5)</f>
        <v>3888.33</v>
      </c>
      <c r="AB5" s="210" t="n">
        <v>0.13</v>
      </c>
    </row>
    <row r="6" customFormat="false" ht="15" hidden="false" customHeight="false" outlineLevel="0" collapsed="false">
      <c r="B6" s="206" t="s">
        <v>121</v>
      </c>
      <c r="C6" s="206" t="s">
        <v>127</v>
      </c>
      <c r="D6" s="206" t="s">
        <v>128</v>
      </c>
      <c r="E6" s="206" t="n">
        <v>240</v>
      </c>
      <c r="G6" s="207" t="n">
        <v>34703</v>
      </c>
      <c r="H6" s="206" t="s">
        <v>499</v>
      </c>
      <c r="I6" s="206" t="s">
        <v>500</v>
      </c>
      <c r="J6" s="206" t="n">
        <v>72</v>
      </c>
      <c r="K6" s="206" t="n">
        <v>216</v>
      </c>
      <c r="L6" s="206" t="n">
        <v>4320</v>
      </c>
      <c r="M6" s="13" t="s">
        <v>501</v>
      </c>
      <c r="S6" s="35" t="n">
        <f aca="false">Movilidad!FV6</f>
        <v>1943</v>
      </c>
      <c r="T6" s="35" t="n">
        <f aca="false">Movilidad!FW6</f>
        <v>9.86942025544644E-013</v>
      </c>
      <c r="U6" s="35" t="n">
        <f aca="false">Movilidad!FX6</f>
        <v>4.81896588811032E-013</v>
      </c>
      <c r="V6" s="35"/>
      <c r="X6" s="206" t="s">
        <v>166</v>
      </c>
      <c r="Y6" s="206" t="s">
        <v>502</v>
      </c>
      <c r="Z6" s="206" t="s">
        <v>172</v>
      </c>
      <c r="AA6" s="206" t="n">
        <f aca="false">AA5*(1+AB6)</f>
        <v>4374.37125</v>
      </c>
      <c r="AB6" s="208" t="n">
        <v>0.125</v>
      </c>
    </row>
    <row r="7" customFormat="false" ht="15" hidden="false" customHeight="false" outlineLevel="0" collapsed="false">
      <c r="B7" s="204" t="s">
        <v>127</v>
      </c>
      <c r="C7" s="204" t="s">
        <v>131</v>
      </c>
      <c r="D7" s="204" t="s">
        <v>132</v>
      </c>
      <c r="E7" s="204" t="n">
        <v>260</v>
      </c>
      <c r="G7" s="205" t="n">
        <v>34709</v>
      </c>
      <c r="H7" s="204" t="s">
        <v>503</v>
      </c>
      <c r="I7" s="204" t="s">
        <v>504</v>
      </c>
      <c r="J7" s="204" t="n">
        <v>75</v>
      </c>
      <c r="K7" s="204" t="n">
        <v>225</v>
      </c>
      <c r="L7" s="204" t="n">
        <v>4500</v>
      </c>
      <c r="M7" s="211"/>
      <c r="S7" s="57" t="n">
        <f aca="false">Movilidad!FV7</f>
        <v>1943</v>
      </c>
      <c r="T7" s="57" t="n">
        <f aca="false">Movilidad!FW7</f>
        <v>9.87985777497931E-013</v>
      </c>
      <c r="U7" s="57" t="n">
        <f aca="false">Movilidad!FX7</f>
        <v>4.82406224121754E-013</v>
      </c>
      <c r="V7" s="57"/>
      <c r="X7" s="204" t="s">
        <v>171</v>
      </c>
      <c r="Y7" s="204" t="s">
        <v>505</v>
      </c>
      <c r="Z7" s="204" t="s">
        <v>177</v>
      </c>
      <c r="AA7" s="204" t="n">
        <f aca="false">AA6*(1+AB7)</f>
        <v>4702.44909375</v>
      </c>
      <c r="AB7" s="210" t="n">
        <v>0.075</v>
      </c>
    </row>
    <row r="8" customFormat="false" ht="15" hidden="false" customHeight="false" outlineLevel="0" collapsed="false">
      <c r="B8" s="206" t="s">
        <v>131</v>
      </c>
      <c r="C8" s="206"/>
      <c r="D8" s="206" t="s">
        <v>132</v>
      </c>
      <c r="E8" s="206" t="n">
        <v>280</v>
      </c>
      <c r="G8" s="207" t="n">
        <v>35068</v>
      </c>
      <c r="H8" s="206" t="s">
        <v>506</v>
      </c>
      <c r="I8" s="206" t="s">
        <v>507</v>
      </c>
      <c r="J8" s="206" t="n">
        <v>76</v>
      </c>
      <c r="K8" s="206" t="n">
        <v>228</v>
      </c>
      <c r="L8" s="206" t="n">
        <v>4560</v>
      </c>
      <c r="M8" s="211"/>
      <c r="S8" s="12" t="n">
        <f aca="false">Movilidad!FV8</f>
        <v>1943</v>
      </c>
      <c r="T8" s="12" t="n">
        <f aca="false">Movilidad!FW8</f>
        <v>9.32219601707978E-013</v>
      </c>
      <c r="U8" s="12" t="n">
        <f aca="false">Movilidad!FX8</f>
        <v>4.55177137520254E-013</v>
      </c>
      <c r="V8" s="12"/>
      <c r="X8" s="206" t="s">
        <v>176</v>
      </c>
      <c r="Y8" s="206" t="s">
        <v>508</v>
      </c>
      <c r="Z8" s="206" t="s">
        <v>177</v>
      </c>
      <c r="AA8" s="206" t="n">
        <f aca="false">AA7*(1+AB8)</f>
        <v>5055.13277578125</v>
      </c>
      <c r="AB8" s="208" t="n">
        <v>0.075</v>
      </c>
    </row>
    <row r="9" customFormat="false" ht="25.55" hidden="false" customHeight="false" outlineLevel="0" collapsed="false">
      <c r="A9" s="0" t="s">
        <v>509</v>
      </c>
      <c r="B9" s="204" t="s">
        <v>510</v>
      </c>
      <c r="C9" s="204"/>
      <c r="D9" s="212" t="s">
        <v>511</v>
      </c>
      <c r="E9" s="204" t="s">
        <v>512</v>
      </c>
      <c r="G9" s="205" t="n">
        <v>35074</v>
      </c>
      <c r="H9" s="204" t="s">
        <v>513</v>
      </c>
      <c r="I9" s="212" t="s">
        <v>514</v>
      </c>
      <c r="J9" s="204" t="n">
        <v>76</v>
      </c>
      <c r="K9" s="204" t="n">
        <v>228</v>
      </c>
      <c r="L9" s="204" t="n">
        <v>4560</v>
      </c>
      <c r="M9" s="211"/>
      <c r="S9" s="35" t="n">
        <f aca="false">Movilidad!FV9</f>
        <v>1943</v>
      </c>
      <c r="T9" s="35" t="n">
        <f aca="false">Movilidad!FW9</f>
        <v>9.41911584131367E-013</v>
      </c>
      <c r="U9" s="35" t="n">
        <f aca="false">Movilidad!FX9</f>
        <v>4.59909465405543E-013</v>
      </c>
      <c r="V9" s="35"/>
    </row>
    <row r="10" customFormat="false" ht="15.25" hidden="false" customHeight="false" outlineLevel="0" collapsed="false">
      <c r="B10" s="206" t="s">
        <v>131</v>
      </c>
      <c r="C10" s="206" t="s">
        <v>145</v>
      </c>
      <c r="D10" s="206"/>
      <c r="E10" s="206" t="n">
        <v>308</v>
      </c>
      <c r="G10" s="207" t="n">
        <v>35434</v>
      </c>
      <c r="H10" s="206" t="s">
        <v>515</v>
      </c>
      <c r="I10" s="213" t="s">
        <v>516</v>
      </c>
      <c r="J10" s="206" t="n">
        <v>80</v>
      </c>
      <c r="K10" s="206" t="n">
        <v>240</v>
      </c>
      <c r="L10" s="206" t="n">
        <v>4800</v>
      </c>
      <c r="M10" s="211"/>
      <c r="S10" s="57" t="n">
        <f aca="false">Movilidad!FV10</f>
        <v>1943</v>
      </c>
      <c r="T10" s="57" t="n">
        <f aca="false">Movilidad!FW10</f>
        <v>9.33263353661265E-013</v>
      </c>
      <c r="U10" s="57" t="n">
        <f aca="false">Movilidad!FX10</f>
        <v>4.55686772830978E-013</v>
      </c>
      <c r="V10" s="57"/>
    </row>
    <row r="11" customFormat="false" ht="15" hidden="false" customHeight="false" outlineLevel="0" collapsed="false">
      <c r="B11" s="204" t="s">
        <v>145</v>
      </c>
      <c r="C11" s="204" t="s">
        <v>149</v>
      </c>
      <c r="D11" s="204" t="s">
        <v>517</v>
      </c>
      <c r="E11" s="204" t="n">
        <v>350</v>
      </c>
      <c r="G11" s="205" t="n">
        <v>35439</v>
      </c>
      <c r="H11" s="204" t="s">
        <v>518</v>
      </c>
      <c r="I11" s="204" t="s">
        <v>519</v>
      </c>
      <c r="J11" s="204" t="n">
        <v>80</v>
      </c>
      <c r="K11" s="204" t="n">
        <v>240</v>
      </c>
      <c r="L11" s="204" t="n">
        <v>4800</v>
      </c>
      <c r="M11" s="211"/>
      <c r="S11" s="12" t="n">
        <f aca="false">Movilidad!FV11</f>
        <v>1943</v>
      </c>
      <c r="T11" s="12" t="n">
        <f aca="false">Movilidad!FW11</f>
        <v>9.42955336084654E-013</v>
      </c>
      <c r="U11" s="12" t="n">
        <f aca="false">Movilidad!FX11</f>
        <v>4.60419100716266E-013</v>
      </c>
      <c r="V11" s="12"/>
    </row>
    <row r="12" customFormat="false" ht="15" hidden="false" customHeight="false" outlineLevel="0" collapsed="false">
      <c r="B12" s="206" t="s">
        <v>149</v>
      </c>
      <c r="C12" s="206" t="s">
        <v>154</v>
      </c>
      <c r="D12" s="206" t="s">
        <v>155</v>
      </c>
      <c r="E12" s="206" t="n">
        <v>390</v>
      </c>
      <c r="G12" s="207" t="n">
        <v>35796</v>
      </c>
      <c r="H12" s="206" t="s">
        <v>520</v>
      </c>
      <c r="I12" s="206" t="s">
        <v>521</v>
      </c>
      <c r="J12" s="206" t="n">
        <v>80</v>
      </c>
      <c r="K12" s="206" t="n">
        <v>240</v>
      </c>
      <c r="L12" s="206" t="n">
        <v>4800</v>
      </c>
      <c r="M12" s="211"/>
      <c r="S12" s="35" t="n">
        <f aca="false">Movilidad!FV12</f>
        <v>1943</v>
      </c>
      <c r="T12" s="35" t="n">
        <f aca="false">Movilidad!FW12</f>
        <v>9.42955336084654E-013</v>
      </c>
      <c r="U12" s="35" t="n">
        <f aca="false">Movilidad!FX12</f>
        <v>4.60419100716266E-013</v>
      </c>
      <c r="V12" s="35"/>
    </row>
    <row r="13" customFormat="false" ht="15" hidden="false" customHeight="false" outlineLevel="0" collapsed="false">
      <c r="B13" s="204" t="s">
        <v>154</v>
      </c>
      <c r="C13" s="204" t="s">
        <v>160</v>
      </c>
      <c r="D13" s="204" t="s">
        <v>161</v>
      </c>
      <c r="E13" s="204" t="n">
        <v>470</v>
      </c>
      <c r="G13" s="205" t="n">
        <v>36161</v>
      </c>
      <c r="H13" s="204" t="s">
        <v>522</v>
      </c>
      <c r="I13" s="204" t="s">
        <v>523</v>
      </c>
      <c r="J13" s="204" t="n">
        <v>80</v>
      </c>
      <c r="K13" s="204" t="n">
        <v>240</v>
      </c>
      <c r="L13" s="204" t="n">
        <v>4800</v>
      </c>
      <c r="M13" s="211" t="s">
        <v>524</v>
      </c>
      <c r="S13" s="57" t="n">
        <f aca="false">Movilidad!FV13</f>
        <v>1943</v>
      </c>
      <c r="T13" s="57" t="n">
        <f aca="false">Movilidad!FW13</f>
        <v>9.39973187646688E-013</v>
      </c>
      <c r="U13" s="57" t="n">
        <f aca="false">Movilidad!FX13</f>
        <v>4.58962999828485E-013</v>
      </c>
      <c r="V13" s="57"/>
    </row>
    <row r="14" customFormat="false" ht="15" hidden="false" customHeight="false" outlineLevel="0" collapsed="false">
      <c r="B14" s="206" t="s">
        <v>160</v>
      </c>
      <c r="C14" s="206" t="s">
        <v>166</v>
      </c>
      <c r="D14" s="206" t="s">
        <v>525</v>
      </c>
      <c r="E14" s="206" t="n">
        <v>530</v>
      </c>
      <c r="G14" s="207" t="n">
        <v>36526</v>
      </c>
      <c r="H14" s="206" t="s">
        <v>526</v>
      </c>
      <c r="I14" s="206" t="s">
        <v>527</v>
      </c>
      <c r="J14" s="206" t="n">
        <v>80</v>
      </c>
      <c r="K14" s="206" t="n">
        <v>240</v>
      </c>
      <c r="L14" s="206" t="s">
        <v>528</v>
      </c>
      <c r="M14" s="211"/>
      <c r="S14" s="12" t="n">
        <f aca="false">Movilidad!FV14</f>
        <v>1944</v>
      </c>
      <c r="T14" s="12" t="n">
        <f aca="false">Movilidad!FW14</f>
        <v>9.46533914210213E-013</v>
      </c>
      <c r="U14" s="12" t="n">
        <f aca="false">Movilidad!FX14</f>
        <v>4.62166421781603E-013</v>
      </c>
      <c r="V14" s="12"/>
    </row>
    <row r="15" customFormat="false" ht="15" hidden="false" customHeight="false" outlineLevel="0" collapsed="false">
      <c r="B15" s="204" t="s">
        <v>166</v>
      </c>
      <c r="C15" s="204" t="s">
        <v>171</v>
      </c>
      <c r="D15" s="204" t="s">
        <v>172</v>
      </c>
      <c r="E15" s="204" t="n">
        <v>596.2</v>
      </c>
      <c r="G15" s="205" t="n">
        <v>36898</v>
      </c>
      <c r="H15" s="204" t="s">
        <v>529</v>
      </c>
      <c r="I15" s="204" t="s">
        <v>530</v>
      </c>
      <c r="J15" s="204" t="n">
        <v>80</v>
      </c>
      <c r="K15" s="204" t="n">
        <v>240</v>
      </c>
      <c r="L15" s="204" t="s">
        <v>528</v>
      </c>
      <c r="M15" s="214" t="n">
        <v>37992</v>
      </c>
      <c r="N15" s="215" t="s">
        <v>531</v>
      </c>
      <c r="O15" s="215" t="s">
        <v>532</v>
      </c>
      <c r="P15" s="215" t="n">
        <v>80</v>
      </c>
      <c r="Q15" s="215" t="n">
        <v>240</v>
      </c>
      <c r="R15" s="216" t="n">
        <v>6</v>
      </c>
      <c r="S15" s="35" t="n">
        <f aca="false">Movilidad!FV15</f>
        <v>1944</v>
      </c>
      <c r="T15" s="35" t="n">
        <f aca="false">Movilidad!FW15</f>
        <v>9.48472310694891E-013</v>
      </c>
      <c r="U15" s="35" t="n">
        <f aca="false">Movilidad!FX15</f>
        <v>4.6311288735866E-013</v>
      </c>
      <c r="V15" s="35"/>
    </row>
    <row r="16" customFormat="false" ht="15" hidden="false" customHeight="false" outlineLevel="0" collapsed="false">
      <c r="B16" s="206" t="s">
        <v>171</v>
      </c>
      <c r="C16" s="206" t="s">
        <v>176</v>
      </c>
      <c r="D16" s="206" t="s">
        <v>177</v>
      </c>
      <c r="E16" s="206" t="n">
        <v>655</v>
      </c>
      <c r="G16" s="207" t="n">
        <v>39086</v>
      </c>
      <c r="H16" s="206" t="s">
        <v>533</v>
      </c>
      <c r="I16" s="206" t="s">
        <v>534</v>
      </c>
      <c r="J16" s="206" t="n">
        <v>80</v>
      </c>
      <c r="K16" s="206" t="n">
        <v>240</v>
      </c>
      <c r="L16" s="206" t="n">
        <v>6000</v>
      </c>
      <c r="M16" s="214" t="n">
        <v>37996</v>
      </c>
      <c r="N16" s="215" t="s">
        <v>535</v>
      </c>
      <c r="O16" s="215" t="s">
        <v>532</v>
      </c>
      <c r="P16" s="215" t="n">
        <v>80</v>
      </c>
      <c r="Q16" s="215" t="n">
        <v>240</v>
      </c>
      <c r="R16" s="216" t="n">
        <v>8</v>
      </c>
      <c r="S16" s="57" t="n">
        <f aca="false">Movilidad!FV16</f>
        <v>1944</v>
      </c>
      <c r="T16" s="57" t="n">
        <f aca="false">Movilidad!FW16</f>
        <v>9.54585714992717E-013</v>
      </c>
      <c r="U16" s="57" t="n">
        <f aca="false">Movilidad!FX16</f>
        <v>4.66097894178609E-013</v>
      </c>
      <c r="V16" s="57"/>
    </row>
    <row r="17" customFormat="false" ht="15" hidden="false" customHeight="false" outlineLevel="0" collapsed="false">
      <c r="B17" s="204" t="s">
        <v>176</v>
      </c>
      <c r="C17" s="204" t="s">
        <v>183</v>
      </c>
      <c r="D17" s="204" t="s">
        <v>177</v>
      </c>
      <c r="E17" s="204" t="n">
        <v>690</v>
      </c>
      <c r="G17" s="205" t="n">
        <v>39091</v>
      </c>
      <c r="H17" s="204" t="s">
        <v>536</v>
      </c>
      <c r="I17" s="204" t="s">
        <v>537</v>
      </c>
      <c r="J17" s="204" t="n">
        <v>80</v>
      </c>
      <c r="K17" s="204" t="n">
        <v>240</v>
      </c>
      <c r="L17" s="204" t="n">
        <v>6750</v>
      </c>
      <c r="M17" s="214" t="n">
        <v>38356</v>
      </c>
      <c r="N17" s="215" t="s">
        <v>538</v>
      </c>
      <c r="O17" s="215" t="s">
        <v>532</v>
      </c>
      <c r="P17" s="215" t="n">
        <v>80</v>
      </c>
      <c r="Q17" s="215" t="n">
        <v>240</v>
      </c>
      <c r="R17" s="216" t="n">
        <v>10</v>
      </c>
      <c r="S17" s="12" t="n">
        <f aca="false">Movilidad!FV17</f>
        <v>1944</v>
      </c>
      <c r="T17" s="12" t="n">
        <f aca="false">Movilidad!FW17</f>
        <v>9.43849980616046E-013</v>
      </c>
      <c r="U17" s="12" t="n">
        <f aca="false">Movilidad!FX17</f>
        <v>4.60855930982601E-013</v>
      </c>
      <c r="V17" s="12"/>
    </row>
    <row r="18" customFormat="false" ht="15" hidden="false" customHeight="false" outlineLevel="0" collapsed="false">
      <c r="A18" s="0" t="s">
        <v>539</v>
      </c>
      <c r="B18" s="206"/>
      <c r="C18" s="206"/>
      <c r="D18" s="206"/>
      <c r="E18" s="206"/>
      <c r="G18" s="206"/>
      <c r="H18" s="206"/>
      <c r="I18" s="206"/>
      <c r="J18" s="206"/>
      <c r="K18" s="206"/>
      <c r="L18" s="206"/>
      <c r="M18" s="214" t="n">
        <v>38362</v>
      </c>
      <c r="N18" s="215" t="s">
        <v>540</v>
      </c>
      <c r="O18" s="215" t="s">
        <v>532</v>
      </c>
      <c r="P18" s="215" t="n">
        <v>80</v>
      </c>
      <c r="Q18" s="215" t="n">
        <v>240</v>
      </c>
      <c r="R18" s="216" t="s">
        <v>541</v>
      </c>
      <c r="S18" s="35" t="n">
        <f aca="false">Movilidad!FV18</f>
        <v>1944</v>
      </c>
      <c r="T18" s="35" t="n">
        <f aca="false">Movilidad!FW18</f>
        <v>9.39973187646688E-013</v>
      </c>
      <c r="U18" s="35" t="n">
        <f aca="false">Movilidad!FX18</f>
        <v>4.58962999828485E-013</v>
      </c>
      <c r="V18" s="35"/>
    </row>
    <row r="19" customFormat="false" ht="15" hidden="false" customHeight="false" outlineLevel="0" collapsed="false">
      <c r="B19" s="204" t="s">
        <v>542</v>
      </c>
      <c r="C19" s="204" t="s">
        <v>543</v>
      </c>
      <c r="D19" s="204"/>
      <c r="E19" s="204"/>
      <c r="G19" s="204"/>
      <c r="H19" s="204"/>
      <c r="I19" s="204"/>
      <c r="J19" s="204"/>
      <c r="K19" s="204"/>
      <c r="L19" s="204"/>
      <c r="S19" s="57" t="n">
        <f aca="false">Movilidad!FV19</f>
        <v>1944</v>
      </c>
      <c r="T19" s="57" t="n">
        <f aca="false">Movilidad!FW19</f>
        <v>9.57120541164989E-013</v>
      </c>
      <c r="U19" s="57" t="n">
        <f aca="false">Movilidad!FX19</f>
        <v>4.67335579933224E-013</v>
      </c>
      <c r="V19" s="57"/>
    </row>
    <row r="20" customFormat="false" ht="37.55" hidden="false" customHeight="false" outlineLevel="0" collapsed="false">
      <c r="B20" s="206" t="s">
        <v>542</v>
      </c>
      <c r="C20" s="217" t="s">
        <v>544</v>
      </c>
      <c r="D20" s="217"/>
      <c r="E20" s="217"/>
      <c r="G20" s="206"/>
      <c r="H20" s="217"/>
      <c r="I20" s="217"/>
      <c r="J20" s="217"/>
      <c r="K20" s="217"/>
      <c r="L20" s="217"/>
      <c r="S20" s="12" t="n">
        <f aca="false">Movilidad!FV23</f>
        <v>1944</v>
      </c>
      <c r="T20" s="12" t="n">
        <f aca="false">Movilidad!FW23</f>
        <v>9.74417002105189E-013</v>
      </c>
      <c r="U20" s="12" t="n">
        <f aca="false">Movilidad!FX23</f>
        <v>4.75780965082352E-013</v>
      </c>
      <c r="V20" s="12"/>
    </row>
    <row r="21" customFormat="false" ht="73.65" hidden="false" customHeight="false" outlineLevel="0" collapsed="false">
      <c r="B21" s="218" t="s">
        <v>545</v>
      </c>
      <c r="C21" s="218"/>
      <c r="D21" s="218"/>
      <c r="E21" s="218"/>
      <c r="G21" s="218"/>
      <c r="H21" s="218"/>
      <c r="I21" s="218"/>
      <c r="J21" s="218"/>
      <c r="K21" s="218"/>
      <c r="L21" s="218"/>
      <c r="S21" s="35" t="n">
        <f aca="false">Movilidad!FV24</f>
        <v>1944</v>
      </c>
      <c r="T21" s="35" t="n">
        <f aca="false">Movilidad!FW24</f>
        <v>9.74417002105189E-013</v>
      </c>
      <c r="U21" s="35" t="n">
        <f aca="false">Movilidad!FX24</f>
        <v>4.75780965082352E-013</v>
      </c>
      <c r="V21" s="35"/>
    </row>
    <row r="22" customFormat="false" ht="15" hidden="false" customHeight="false" outlineLevel="0" collapsed="false">
      <c r="S22" s="57" t="n">
        <f aca="false">Movilidad!FV25</f>
        <v>1944</v>
      </c>
      <c r="T22" s="57" t="n">
        <f aca="false">Movilidad!FW25</f>
        <v>9.76355398589868E-013</v>
      </c>
      <c r="U22" s="57" t="n">
        <f aca="false">Movilidad!FX25</f>
        <v>4.7672743065941E-013</v>
      </c>
      <c r="V22" s="57"/>
    </row>
    <row r="23" customFormat="false" ht="15" hidden="false" customHeight="false" outlineLevel="0" collapsed="false">
      <c r="B23" s="219"/>
      <c r="C23" s="220"/>
      <c r="D23" s="221" t="s">
        <v>50</v>
      </c>
      <c r="E23" s="221"/>
      <c r="F23" s="221"/>
      <c r="G23" s="221" t="s">
        <v>546</v>
      </c>
      <c r="H23" s="221"/>
      <c r="I23" s="221"/>
      <c r="J23" s="221" t="s">
        <v>473</v>
      </c>
      <c r="K23" s="221"/>
      <c r="L23" s="221"/>
      <c r="S23" s="12" t="n">
        <f aca="false">Movilidad!FV26</f>
        <v>1945</v>
      </c>
      <c r="T23" s="12" t="n">
        <f aca="false">Movilidad!FW26</f>
        <v>1.05240018375799E-012</v>
      </c>
      <c r="U23" s="57" t="n">
        <f aca="false">Movilidad!FX26</f>
        <v>5.13858003297821E-013</v>
      </c>
      <c r="V23" s="57"/>
    </row>
    <row r="24" customFormat="false" ht="15" hidden="false" customHeight="false" outlineLevel="0" collapsed="false">
      <c r="B24" s="222"/>
      <c r="C24" s="223"/>
      <c r="D24" s="221" t="s">
        <v>547</v>
      </c>
      <c r="E24" s="224" t="s">
        <v>548</v>
      </c>
      <c r="F24" s="224" t="s">
        <v>549</v>
      </c>
      <c r="G24" s="224" t="s">
        <v>547</v>
      </c>
      <c r="H24" s="224" t="s">
        <v>548</v>
      </c>
      <c r="I24" s="224" t="s">
        <v>549</v>
      </c>
      <c r="J24" s="224" t="s">
        <v>547</v>
      </c>
      <c r="K24" s="224" t="s">
        <v>548</v>
      </c>
      <c r="L24" s="224" t="s">
        <v>549</v>
      </c>
      <c r="S24" s="35" t="n">
        <f aca="false">Movilidad!FV27</f>
        <v>1945</v>
      </c>
      <c r="T24" s="35" t="n">
        <f aca="false">Movilidad!FW27</f>
        <v>1.07252968571425E-012</v>
      </c>
      <c r="U24" s="35" t="n">
        <f aca="false">Movilidad!FX27</f>
        <v>5.23686684290338E-013</v>
      </c>
      <c r="V24" s="35"/>
    </row>
    <row r="25" customFormat="false" ht="15" hidden="false" customHeight="false" outlineLevel="0" collapsed="false">
      <c r="B25" s="225" t="s">
        <v>26</v>
      </c>
      <c r="C25" s="226" t="s">
        <v>550</v>
      </c>
      <c r="D25" s="221"/>
      <c r="E25" s="224"/>
      <c r="F25" s="224"/>
      <c r="G25" s="224"/>
      <c r="H25" s="224"/>
      <c r="I25" s="224"/>
      <c r="J25" s="224"/>
      <c r="K25" s="224"/>
      <c r="L25" s="224"/>
      <c r="M25" s="0" t="s">
        <v>551</v>
      </c>
      <c r="S25" s="57" t="n">
        <f aca="false">Movilidad!FV28</f>
        <v>1945</v>
      </c>
      <c r="T25" s="57" t="n">
        <f aca="false">Movilidad!FW28</f>
        <v>1.15245126385172E-012</v>
      </c>
      <c r="U25" s="57" t="n">
        <f aca="false">Movilidad!FX28</f>
        <v>5.6271018808286E-013</v>
      </c>
      <c r="V25" s="57"/>
    </row>
    <row r="26" customFormat="false" ht="32.75" hidden="false" customHeight="true" outlineLevel="0" collapsed="false">
      <c r="B26" s="227"/>
      <c r="C26" s="228"/>
      <c r="D26" s="221"/>
      <c r="E26" s="224"/>
      <c r="F26" s="224"/>
      <c r="G26" s="224"/>
      <c r="H26" s="224"/>
      <c r="I26" s="224"/>
      <c r="J26" s="224"/>
      <c r="K26" s="224"/>
      <c r="L26" s="224"/>
      <c r="M26" s="83" t="s">
        <v>552</v>
      </c>
      <c r="S26" s="12" t="n">
        <f aca="false">Movilidad!FV29</f>
        <v>1945</v>
      </c>
      <c r="T26" s="12" t="n">
        <f aca="false">Movilidad!FW29</f>
        <v>1.15349501580501E-012</v>
      </c>
      <c r="U26" s="57" t="n">
        <f aca="false">Movilidad!FX29</f>
        <v>5.63219823393585E-013</v>
      </c>
      <c r="V26" s="57"/>
    </row>
    <row r="27" customFormat="false" ht="15" hidden="false" customHeight="false" outlineLevel="0" collapsed="false">
      <c r="B27" s="229" t="n">
        <v>1994</v>
      </c>
      <c r="C27" s="229" t="n">
        <v>3</v>
      </c>
      <c r="D27" s="229"/>
      <c r="E27" s="229"/>
      <c r="F27" s="229"/>
      <c r="G27" s="229" t="n">
        <f aca="false">J4*2.5</f>
        <v>157.5</v>
      </c>
      <c r="H27" s="230" t="n">
        <f aca="false">G27*100/U618</f>
        <v>691.73819556211</v>
      </c>
      <c r="I27" s="230" t="n">
        <f aca="false">G27*100/V618</f>
        <v>1323.15449010655</v>
      </c>
      <c r="J27" s="229"/>
      <c r="K27" s="229"/>
      <c r="L27" s="229"/>
      <c r="S27" s="35" t="n">
        <f aca="false">Movilidad!FV30</f>
        <v>1945</v>
      </c>
      <c r="T27" s="35" t="n">
        <f aca="false">Movilidad!FW30</f>
        <v>1.15752091619627E-012</v>
      </c>
      <c r="U27" s="35" t="n">
        <f aca="false">Movilidad!FX30</f>
        <v>5.65185559592092E-013</v>
      </c>
      <c r="V27" s="35"/>
    </row>
    <row r="28" customFormat="false" ht="15" hidden="false" customHeight="false" outlineLevel="0" collapsed="false">
      <c r="B28" s="231" t="n">
        <v>1994</v>
      </c>
      <c r="C28" s="231" t="n">
        <v>4</v>
      </c>
      <c r="D28" s="231"/>
      <c r="E28" s="232"/>
      <c r="F28" s="231"/>
      <c r="G28" s="231" t="n">
        <f aca="false">G27</f>
        <v>157.5</v>
      </c>
      <c r="H28" s="233" t="n">
        <f aca="false">G28*100/U621</f>
        <v>683.296629501415</v>
      </c>
      <c r="I28" s="233" t="n">
        <f aca="false">G28*100/V621</f>
        <v>1323.15449010655</v>
      </c>
      <c r="J28" s="231"/>
      <c r="K28" s="232"/>
      <c r="L28" s="231"/>
      <c r="M28" s="234" t="s">
        <v>553</v>
      </c>
      <c r="N28" s="0" t="s">
        <v>554</v>
      </c>
      <c r="S28" s="57" t="n">
        <f aca="false">Movilidad!FV31</f>
        <v>1945</v>
      </c>
      <c r="T28" s="57" t="n">
        <f aca="false">Movilidad!FW31</f>
        <v>1.15811734588385E-012</v>
      </c>
      <c r="U28" s="57" t="n">
        <f aca="false">Movilidad!FX31</f>
        <v>5.65476779769642E-013</v>
      </c>
      <c r="V28" s="57"/>
    </row>
    <row r="29" customFormat="false" ht="25.55" hidden="false" customHeight="false" outlineLevel="0" collapsed="false">
      <c r="B29" s="229" t="n">
        <v>1995</v>
      </c>
      <c r="C29" s="229" t="n">
        <v>1</v>
      </c>
      <c r="D29" s="229"/>
      <c r="E29" s="229"/>
      <c r="F29" s="229"/>
      <c r="G29" s="229" t="n">
        <f aca="false">G28</f>
        <v>157.5</v>
      </c>
      <c r="H29" s="230" t="n">
        <f aca="false">G29*100/U624</f>
        <v>673.441648217348</v>
      </c>
      <c r="I29" s="230" t="n">
        <f aca="false">G29*100/V624</f>
        <v>1323.15449010655</v>
      </c>
      <c r="J29" s="229"/>
      <c r="K29" s="229"/>
      <c r="L29" s="229"/>
      <c r="M29" s="196" t="s">
        <v>555</v>
      </c>
      <c r="N29" s="0" t="s">
        <v>556</v>
      </c>
      <c r="S29" s="12" t="n">
        <f aca="false">Movilidad!FV32</f>
        <v>1945</v>
      </c>
      <c r="T29" s="12" t="n">
        <f aca="false">Movilidad!FW32</f>
        <v>1.1716861212766E-012</v>
      </c>
      <c r="U29" s="12" t="n">
        <f aca="false">Movilidad!FX32</f>
        <v>5.72102038809048E-013</v>
      </c>
      <c r="V29" s="12"/>
    </row>
    <row r="30" customFormat="false" ht="15" hidden="false" customHeight="false" outlineLevel="0" collapsed="false">
      <c r="B30" s="231" t="n">
        <v>1995</v>
      </c>
      <c r="C30" s="231" t="n">
        <v>2</v>
      </c>
      <c r="D30" s="231"/>
      <c r="E30" s="232"/>
      <c r="F30" s="231"/>
      <c r="G30" s="231" t="n">
        <f aca="false">J6*2.5</f>
        <v>180</v>
      </c>
      <c r="H30" s="233" t="n">
        <f aca="false">G30*100/U627</f>
        <v>769.439728589802</v>
      </c>
      <c r="I30" s="233" t="n">
        <f aca="false">G30*100/V627</f>
        <v>1512.17656012177</v>
      </c>
      <c r="J30" s="231" t="n">
        <f aca="false">AA3</f>
        <v>3100</v>
      </c>
      <c r="K30" s="233" t="n">
        <f aca="false">J30*100/U627</f>
        <v>13251.4619923799</v>
      </c>
      <c r="L30" s="233" t="n">
        <f aca="false">J30*100/V627</f>
        <v>26043.0407576527</v>
      </c>
      <c r="M30" s="0" t="s">
        <v>557</v>
      </c>
      <c r="N30" s="0" t="s">
        <v>558</v>
      </c>
      <c r="O30" s="118" t="n">
        <v>0.13</v>
      </c>
      <c r="S30" s="35" t="n">
        <f aca="false">Movilidad!FV33</f>
        <v>1945</v>
      </c>
      <c r="T30" s="35" t="n">
        <f aca="false">Movilidad!FW33</f>
        <v>1.16109949432182E-012</v>
      </c>
      <c r="U30" s="35" t="n">
        <f aca="false">Movilidad!FX33</f>
        <v>5.66932880657425E-013</v>
      </c>
      <c r="V30" s="35"/>
    </row>
    <row r="31" customFormat="false" ht="15.25" hidden="false" customHeight="false" outlineLevel="0" collapsed="false">
      <c r="B31" s="229" t="n">
        <f aca="false">B27+1</f>
        <v>1995</v>
      </c>
      <c r="C31" s="229" t="n">
        <f aca="false">C27</f>
        <v>3</v>
      </c>
      <c r="D31" s="229" t="n">
        <v>150</v>
      </c>
      <c r="E31" s="230" t="n">
        <f aca="false">D31*100/U630</f>
        <v>641.481344624837</v>
      </c>
      <c r="F31" s="230" t="n">
        <f aca="false">D31*100/V630</f>
        <v>1260.14713343481</v>
      </c>
      <c r="G31" s="229" t="n">
        <f aca="false">G30</f>
        <v>180</v>
      </c>
      <c r="H31" s="230" t="n">
        <f aca="false">G31*100/U630</f>
        <v>769.777613549805</v>
      </c>
      <c r="I31" s="230" t="n">
        <f aca="false">G31*100/V630</f>
        <v>1512.17656012177</v>
      </c>
      <c r="J31" s="229" t="n">
        <f aca="false">J30</f>
        <v>3100</v>
      </c>
      <c r="K31" s="230" t="n">
        <f aca="false">J31*100/U630</f>
        <v>13257.2811222466</v>
      </c>
      <c r="L31" s="230" t="n">
        <f aca="false">J31*100/V630</f>
        <v>26043.0407576527</v>
      </c>
      <c r="S31" s="57" t="n">
        <f aca="false">Movilidad!FV34</f>
        <v>1945</v>
      </c>
      <c r="T31" s="57" t="n">
        <f aca="false">Movilidad!FW34</f>
        <v>1.16780932830724E-012</v>
      </c>
      <c r="U31" s="57" t="n">
        <f aca="false">Movilidad!FX34</f>
        <v>5.7020910765493E-013</v>
      </c>
      <c r="V31" s="57"/>
    </row>
    <row r="32" customFormat="false" ht="25.55" hidden="false" customHeight="false" outlineLevel="0" collapsed="false">
      <c r="B32" s="231" t="n">
        <f aca="false">B28+1</f>
        <v>1995</v>
      </c>
      <c r="C32" s="231" t="n">
        <f aca="false">C28</f>
        <v>4</v>
      </c>
      <c r="D32" s="231" t="n">
        <f aca="false">D31</f>
        <v>150</v>
      </c>
      <c r="E32" s="235" t="n">
        <f aca="false">D32*100/U633</f>
        <v>639.719545176574</v>
      </c>
      <c r="F32" s="235" t="n">
        <f aca="false">D32*100/V633</f>
        <v>1260.14713343481</v>
      </c>
      <c r="G32" s="231" t="n">
        <f aca="false">J7*2.5</f>
        <v>187.5</v>
      </c>
      <c r="H32" s="235" t="n">
        <f aca="false">G32*100/U633</f>
        <v>799.649431470717</v>
      </c>
      <c r="I32" s="235" t="n">
        <f aca="false">G32*100/V633</f>
        <v>1575.18391679351</v>
      </c>
      <c r="J32" s="231" t="n">
        <f aca="false">J31</f>
        <v>3100</v>
      </c>
      <c r="K32" s="235" t="n">
        <f aca="false">J32*100/U633</f>
        <v>13220.8706003159</v>
      </c>
      <c r="L32" s="235" t="n">
        <f aca="false">J32*100/V633</f>
        <v>26043.0407576527</v>
      </c>
      <c r="M32" s="196" t="s">
        <v>559</v>
      </c>
      <c r="N32" s="0" t="s">
        <v>560</v>
      </c>
      <c r="S32" s="12" t="n">
        <f aca="false">Movilidad!FV35</f>
        <v>1945</v>
      </c>
      <c r="T32" s="12" t="n">
        <f aca="false">Movilidad!FW35</f>
        <v>1.16870397283864E-012</v>
      </c>
      <c r="U32" s="12" t="n">
        <f aca="false">Movilidad!FX35</f>
        <v>5.7064593792127E-013</v>
      </c>
      <c r="V32" s="12"/>
    </row>
    <row r="33" customFormat="false" ht="15" hidden="false" customHeight="false" outlineLevel="0" collapsed="false">
      <c r="B33" s="229" t="n">
        <f aca="false">B29+1</f>
        <v>1996</v>
      </c>
      <c r="C33" s="229" t="n">
        <f aca="false">C29</f>
        <v>1</v>
      </c>
      <c r="D33" s="229" t="n">
        <f aca="false">D32</f>
        <v>150</v>
      </c>
      <c r="E33" s="230" t="n">
        <f aca="false">D33*100/U636</f>
        <v>639.239003523249</v>
      </c>
      <c r="F33" s="230" t="n">
        <f aca="false">D33*100/V636</f>
        <v>1260.14713343481</v>
      </c>
      <c r="G33" s="229" t="n">
        <f aca="false">G32</f>
        <v>187.5</v>
      </c>
      <c r="H33" s="230" t="n">
        <f aca="false">G33*100/U636</f>
        <v>799.048754404062</v>
      </c>
      <c r="I33" s="230" t="n">
        <f aca="false">G33*100/V636</f>
        <v>1575.18391679351</v>
      </c>
      <c r="J33" s="229" t="n">
        <f aca="false">J32</f>
        <v>3100</v>
      </c>
      <c r="K33" s="230" t="n">
        <f aca="false">J33*100/U636</f>
        <v>13210.9394061471</v>
      </c>
      <c r="L33" s="230" t="n">
        <f aca="false">J33*100/V636</f>
        <v>26043.0407576527</v>
      </c>
      <c r="M33" s="0" t="s">
        <v>561</v>
      </c>
      <c r="S33" s="35" t="n">
        <f aca="false">Movilidad!FV36</f>
        <v>1945</v>
      </c>
      <c r="T33" s="35" t="n">
        <f aca="false">Movilidad!FW36</f>
        <v>1.17079147674521E-012</v>
      </c>
      <c r="U33" s="35" t="n">
        <f aca="false">Movilidad!FX36</f>
        <v>5.71665208542713E-013</v>
      </c>
      <c r="V33" s="35"/>
    </row>
    <row r="34" customFormat="false" ht="15" hidden="false" customHeight="false" outlineLevel="0" collapsed="false">
      <c r="B34" s="231" t="n">
        <f aca="false">B30+1</f>
        <v>1996</v>
      </c>
      <c r="C34" s="231" t="n">
        <f aca="false">C30</f>
        <v>2</v>
      </c>
      <c r="D34" s="231" t="n">
        <f aca="false">D33</f>
        <v>150</v>
      </c>
      <c r="E34" s="235" t="n">
        <f aca="false">D34*100/U639</f>
        <v>643.270250370635</v>
      </c>
      <c r="F34" s="235" t="n">
        <f aca="false">D34*100/V639</f>
        <v>1260.14713343481</v>
      </c>
      <c r="G34" s="231" t="n">
        <f aca="false">J8*2.5</f>
        <v>190</v>
      </c>
      <c r="H34" s="235" t="n">
        <f aca="false">G34*100/U639</f>
        <v>814.808983802804</v>
      </c>
      <c r="I34" s="235" t="n">
        <f aca="false">G34*100/V639</f>
        <v>1596.18636901742</v>
      </c>
      <c r="J34" s="231" t="n">
        <f aca="false">J33</f>
        <v>3100</v>
      </c>
      <c r="K34" s="235" t="n">
        <f aca="false">J34*100/U639</f>
        <v>13294.2518409931</v>
      </c>
      <c r="L34" s="235" t="n">
        <f aca="false">J34*100/V639</f>
        <v>26043.0407576527</v>
      </c>
      <c r="N34" s="196"/>
      <c r="S34" s="57" t="n">
        <f aca="false">Movilidad!FV37</f>
        <v>1945</v>
      </c>
      <c r="T34" s="57" t="n">
        <f aca="false">Movilidad!FW37</f>
        <v>1.19658706073361E-012</v>
      </c>
      <c r="U34" s="57" t="n">
        <f aca="false">Movilidad!FX37</f>
        <v>5.84260481222016E-013</v>
      </c>
      <c r="V34" s="57"/>
    </row>
    <row r="35" customFormat="false" ht="15" hidden="false" customHeight="false" outlineLevel="0" collapsed="false">
      <c r="B35" s="229" t="n">
        <f aca="false">B31+1</f>
        <v>1996</v>
      </c>
      <c r="C35" s="229" t="n">
        <f aca="false">C31</f>
        <v>3</v>
      </c>
      <c r="D35" s="229" t="n">
        <f aca="false">D34</f>
        <v>150</v>
      </c>
      <c r="E35" s="230" t="n">
        <f aca="false">D35*100/U642</f>
        <v>640.280601738488</v>
      </c>
      <c r="F35" s="230" t="n">
        <f aca="false">D35*100/V642</f>
        <v>1260.14713343481</v>
      </c>
      <c r="G35" s="229" t="n">
        <f aca="false">G34</f>
        <v>190</v>
      </c>
      <c r="H35" s="230" t="n">
        <f aca="false">G35*100/U642</f>
        <v>811.022095535418</v>
      </c>
      <c r="I35" s="230" t="n">
        <f aca="false">G35*100/V642</f>
        <v>1596.18636901742</v>
      </c>
      <c r="J35" s="229" t="n">
        <f aca="false">J34</f>
        <v>3100</v>
      </c>
      <c r="K35" s="230" t="n">
        <f aca="false">J35*100/U642</f>
        <v>13232.4657692621</v>
      </c>
      <c r="L35" s="230" t="n">
        <f aca="false">J35*100/V642</f>
        <v>26043.0407576527</v>
      </c>
      <c r="N35" s="236" t="s">
        <v>562</v>
      </c>
      <c r="S35" s="12" t="n">
        <f aca="false">Movilidad!FV38</f>
        <v>1946</v>
      </c>
      <c r="T35" s="12" t="n">
        <f aca="false">Movilidad!FW38</f>
        <v>1.28053453926233E-012</v>
      </c>
      <c r="U35" s="12" t="n">
        <f aca="false">Movilidad!FX38</f>
        <v>6.25249721213041E-013</v>
      </c>
      <c r="V35" s="12"/>
    </row>
    <row r="36" customFormat="false" ht="15" hidden="false" customHeight="false" outlineLevel="0" collapsed="false">
      <c r="B36" s="231" t="n">
        <f aca="false">B32+1</f>
        <v>1996</v>
      </c>
      <c r="C36" s="231" t="n">
        <f aca="false">C32</f>
        <v>4</v>
      </c>
      <c r="D36" s="231" t="n">
        <f aca="false">D35</f>
        <v>150</v>
      </c>
      <c r="E36" s="235" t="n">
        <f aca="false">D36*100/U645</f>
        <v>636.903725689155</v>
      </c>
      <c r="F36" s="235" t="n">
        <f aca="false">D36*100/V645</f>
        <v>1260.14713343481</v>
      </c>
      <c r="G36" s="231" t="n">
        <f aca="false">G35</f>
        <v>190</v>
      </c>
      <c r="H36" s="235" t="n">
        <f aca="false">G36*100/U645</f>
        <v>806.744719206263</v>
      </c>
      <c r="I36" s="235" t="n">
        <f aca="false">G36*100/V645</f>
        <v>1596.18636901742</v>
      </c>
      <c r="J36" s="231" t="n">
        <f aca="false">J35</f>
        <v>3100</v>
      </c>
      <c r="K36" s="235" t="n">
        <f aca="false">J36*100/U645</f>
        <v>13162.6769975759</v>
      </c>
      <c r="L36" s="235" t="n">
        <f aca="false">J36*100/V645</f>
        <v>26043.0407576527</v>
      </c>
      <c r="N36" s="0" t="n">
        <f aca="false">84.375*80</f>
        <v>6750</v>
      </c>
      <c r="S36" s="35" t="n">
        <f aca="false">Movilidad!FV39</f>
        <v>1946</v>
      </c>
      <c r="T36" s="35" t="n">
        <f aca="false">Movilidad!FW39</f>
        <v>1.28247293574701E-012</v>
      </c>
      <c r="U36" s="35" t="n">
        <f aca="false">Movilidad!FX39</f>
        <v>6.261961867901E-013</v>
      </c>
      <c r="V36" s="35"/>
    </row>
    <row r="37" customFormat="false" ht="15" hidden="false" customHeight="false" outlineLevel="0" collapsed="false">
      <c r="B37" s="229" t="n">
        <f aca="false">B33+1</f>
        <v>1997</v>
      </c>
      <c r="C37" s="229" t="n">
        <f aca="false">C33</f>
        <v>1</v>
      </c>
      <c r="D37" s="229" t="n">
        <f aca="false">D36</f>
        <v>150</v>
      </c>
      <c r="E37" s="230" t="n">
        <f aca="false">D37*100/U648</f>
        <v>633.320388646171</v>
      </c>
      <c r="F37" s="230" t="n">
        <f aca="false">D37*100/V648</f>
        <v>1260.14713343481</v>
      </c>
      <c r="G37" s="229" t="n">
        <f aca="false">G36</f>
        <v>190</v>
      </c>
      <c r="H37" s="230" t="n">
        <f aca="false">G37*100/U648</f>
        <v>802.205825618483</v>
      </c>
      <c r="I37" s="230" t="n">
        <f aca="false">G37*100/V648</f>
        <v>1596.18636901742</v>
      </c>
      <c r="J37" s="229" t="n">
        <f aca="false">J36</f>
        <v>3100</v>
      </c>
      <c r="K37" s="230" t="n">
        <f aca="false">J37*100/U648</f>
        <v>13088.6213653542</v>
      </c>
      <c r="L37" s="230" t="n">
        <f aca="false">J37*100/V648</f>
        <v>26043.0407576527</v>
      </c>
      <c r="S37" s="57" t="n">
        <f aca="false">Movilidad!FV40</f>
        <v>1946</v>
      </c>
      <c r="T37" s="57" t="n">
        <f aca="false">Movilidad!FW40</f>
        <v>1.32004800606538E-012</v>
      </c>
      <c r="U37" s="57" t="n">
        <f aca="false">Movilidad!FX40</f>
        <v>6.4454305797614E-013</v>
      </c>
      <c r="V37" s="57"/>
    </row>
    <row r="38" customFormat="false" ht="15" hidden="false" customHeight="false" outlineLevel="0" collapsed="false">
      <c r="B38" s="231" t="n">
        <f aca="false">B34+1</f>
        <v>1997</v>
      </c>
      <c r="C38" s="231" t="n">
        <f aca="false">C34</f>
        <v>2</v>
      </c>
      <c r="D38" s="231" t="n">
        <f aca="false">D37</f>
        <v>150</v>
      </c>
      <c r="E38" s="235" t="n">
        <f aca="false">D38*100/U651</f>
        <v>639.098704511023</v>
      </c>
      <c r="F38" s="235" t="n">
        <f aca="false">D38*100/V651</f>
        <v>1260.14713343481</v>
      </c>
      <c r="G38" s="231" t="n">
        <f aca="false">J10*2.5</f>
        <v>200</v>
      </c>
      <c r="H38" s="235" t="n">
        <f aca="false">G38*100/U651</f>
        <v>852.131606014697</v>
      </c>
      <c r="I38" s="235" t="n">
        <f aca="false">G38*100/V651</f>
        <v>1680.19617791307</v>
      </c>
      <c r="J38" s="231" t="n">
        <f aca="false">J37</f>
        <v>3100</v>
      </c>
      <c r="K38" s="235" t="n">
        <f aca="false">J38*100/U651</f>
        <v>13208.0398932278</v>
      </c>
      <c r="L38" s="235" t="n">
        <f aca="false">J38*100/V651</f>
        <v>26043.0407576527</v>
      </c>
      <c r="S38" s="12" t="n">
        <f aca="false">Movilidad!FV41</f>
        <v>1946</v>
      </c>
      <c r="T38" s="12" t="n">
        <f aca="false">Movilidad!FW41</f>
        <v>1.34286144161581E-012</v>
      </c>
      <c r="U38" s="12" t="n">
        <f aca="false">Movilidad!FX41</f>
        <v>6.5568222976766E-013</v>
      </c>
      <c r="V38" s="12"/>
    </row>
    <row r="39" customFormat="false" ht="15" hidden="false" customHeight="false" outlineLevel="0" collapsed="false">
      <c r="B39" s="229" t="n">
        <f aca="false">B35+1</f>
        <v>1997</v>
      </c>
      <c r="C39" s="229" t="n">
        <f aca="false">C35</f>
        <v>3</v>
      </c>
      <c r="D39" s="229" t="n">
        <f aca="false">D38</f>
        <v>150</v>
      </c>
      <c r="E39" s="230" t="n">
        <f aca="false">D39*100/U654</f>
        <v>635.187696928107</v>
      </c>
      <c r="F39" s="230" t="n">
        <f aca="false">D39*100/V654</f>
        <v>1260.14713343481</v>
      </c>
      <c r="G39" s="229" t="n">
        <f aca="false">G38</f>
        <v>200</v>
      </c>
      <c r="H39" s="230" t="n">
        <f aca="false">G39*100/U654</f>
        <v>846.916929237476</v>
      </c>
      <c r="I39" s="230" t="n">
        <f aca="false">G39*100/V654</f>
        <v>1680.19617791307</v>
      </c>
      <c r="J39" s="229" t="n">
        <f aca="false">J38</f>
        <v>3100</v>
      </c>
      <c r="K39" s="230" t="n">
        <f aca="false">J39*100/U654</f>
        <v>13127.2124031809</v>
      </c>
      <c r="L39" s="230" t="n">
        <f aca="false">J39*100/V654</f>
        <v>26043.0407576527</v>
      </c>
      <c r="M39" s="0" t="n">
        <f aca="false">3100</f>
        <v>3100</v>
      </c>
      <c r="S39" s="35" t="n">
        <f aca="false">Movilidad!FV42</f>
        <v>1946</v>
      </c>
      <c r="T39" s="35" t="n">
        <f aca="false">Movilidad!FW42</f>
        <v>1.33928286349025E-012</v>
      </c>
      <c r="U39" s="35" t="n">
        <f aca="false">Movilidad!FX42</f>
        <v>6.53934908702322E-013</v>
      </c>
      <c r="V39" s="35"/>
    </row>
    <row r="40" customFormat="false" ht="15" hidden="false" customHeight="false" outlineLevel="0" collapsed="false">
      <c r="B40" s="231" t="n">
        <f aca="false">B36+1</f>
        <v>1997</v>
      </c>
      <c r="C40" s="231" t="n">
        <f aca="false">C36</f>
        <v>4</v>
      </c>
      <c r="D40" s="231" t="n">
        <f aca="false">D39</f>
        <v>150</v>
      </c>
      <c r="E40" s="235" t="n">
        <f aca="false">D40*100/U657</f>
        <v>637.721598520611</v>
      </c>
      <c r="F40" s="235" t="n">
        <f aca="false">D40*100/V657</f>
        <v>1260.14713343481</v>
      </c>
      <c r="G40" s="231" t="n">
        <f aca="false">G39</f>
        <v>200</v>
      </c>
      <c r="H40" s="235" t="n">
        <f aca="false">G40*100/U657</f>
        <v>850.295464694148</v>
      </c>
      <c r="I40" s="235" t="n">
        <f aca="false">G40*100/V657</f>
        <v>1680.19617791307</v>
      </c>
      <c r="J40" s="231" t="n">
        <f aca="false">J39</f>
        <v>3100</v>
      </c>
      <c r="K40" s="235" t="n">
        <f aca="false">J40*100/U657</f>
        <v>13179.5797027593</v>
      </c>
      <c r="L40" s="235" t="n">
        <f aca="false">J40*100/V657</f>
        <v>26043.0407576527</v>
      </c>
      <c r="M40" s="0" t="n">
        <f aca="false">M39*1.11</f>
        <v>3441</v>
      </c>
      <c r="S40" s="57" t="n">
        <f aca="false">Movilidad!FV43</f>
        <v>1946</v>
      </c>
      <c r="T40" s="57" t="n">
        <f aca="false">Movilidad!FW43</f>
        <v>1.36209629904069E-012</v>
      </c>
      <c r="U40" s="57" t="n">
        <f aca="false">Movilidad!FX43</f>
        <v>6.65074080493847E-013</v>
      </c>
      <c r="V40" s="57"/>
    </row>
    <row r="41" customFormat="false" ht="15" hidden="false" customHeight="false" outlineLevel="0" collapsed="false">
      <c r="B41" s="229" t="n">
        <f aca="false">B37+1</f>
        <v>1998</v>
      </c>
      <c r="C41" s="229" t="n">
        <f aca="false">C37</f>
        <v>1</v>
      </c>
      <c r="D41" s="229" t="n">
        <f aca="false">D40</f>
        <v>150</v>
      </c>
      <c r="E41" s="230" t="n">
        <f aca="false">D41*100/U660</f>
        <v>630.461762295791</v>
      </c>
      <c r="F41" s="230" t="n">
        <f aca="false">D41*100/V660</f>
        <v>1260.14713343481</v>
      </c>
      <c r="G41" s="229" t="n">
        <f aca="false">G40</f>
        <v>200</v>
      </c>
      <c r="H41" s="230" t="n">
        <f aca="false">G41*100/U660</f>
        <v>840.615683061054</v>
      </c>
      <c r="I41" s="230" t="n">
        <f aca="false">G41*100/V660</f>
        <v>1680.19617791307</v>
      </c>
      <c r="J41" s="229" t="n">
        <f aca="false">J40</f>
        <v>3100</v>
      </c>
      <c r="K41" s="230" t="n">
        <f aca="false">J41*100/U660</f>
        <v>13029.5430874463</v>
      </c>
      <c r="L41" s="230" t="n">
        <f aca="false">J41*100/V660</f>
        <v>26043.0407576527</v>
      </c>
      <c r="M41" s="0" t="n">
        <f aca="false">M39*1.13</f>
        <v>3503</v>
      </c>
      <c r="N41" s="0" t="n">
        <f aca="false">M40*1.13</f>
        <v>3888.33</v>
      </c>
      <c r="S41" s="12" t="n">
        <f aca="false">Movilidad!FV44</f>
        <v>1946</v>
      </c>
      <c r="T41" s="12" t="n">
        <f aca="false">Movilidad!FW44</f>
        <v>1.36507844747866E-012</v>
      </c>
      <c r="U41" s="12" t="n">
        <f aca="false">Movilidad!FX44</f>
        <v>6.6653018138163E-013</v>
      </c>
      <c r="V41" s="12"/>
    </row>
    <row r="42" customFormat="false" ht="15" hidden="false" customHeight="false" outlineLevel="0" collapsed="false">
      <c r="B42" s="231" t="n">
        <f aca="false">B38+1</f>
        <v>1998</v>
      </c>
      <c r="C42" s="231" t="n">
        <f aca="false">C38</f>
        <v>2</v>
      </c>
      <c r="D42" s="231" t="n">
        <f aca="false">D41</f>
        <v>150</v>
      </c>
      <c r="E42" s="235" t="n">
        <f aca="false">D42*100/U663</f>
        <v>631.639692733198</v>
      </c>
      <c r="F42" s="235" t="n">
        <f aca="false">D42*100/V663</f>
        <v>1260.14713343481</v>
      </c>
      <c r="G42" s="231" t="n">
        <f aca="false">G41</f>
        <v>200</v>
      </c>
      <c r="H42" s="235" t="n">
        <f aca="false">G42*100/U663</f>
        <v>842.186256977597</v>
      </c>
      <c r="I42" s="235" t="n">
        <f aca="false">G42*100/V663</f>
        <v>1680.19617791307</v>
      </c>
      <c r="J42" s="231" t="n">
        <f aca="false">J41</f>
        <v>3100</v>
      </c>
      <c r="K42" s="235" t="n">
        <f aca="false">J42*100/U663</f>
        <v>13053.8869831528</v>
      </c>
      <c r="L42" s="235" t="n">
        <f aca="false">J42*100/V663</f>
        <v>26043.0407576527</v>
      </c>
      <c r="M42" s="0" t="n">
        <f aca="false">M41*1.125</f>
        <v>3940.875</v>
      </c>
      <c r="N42" s="0" t="n">
        <f aca="false">N41*1.125</f>
        <v>4374.37125</v>
      </c>
      <c r="S42" s="35" t="n">
        <f aca="false">Movilidad!FV45</f>
        <v>1946</v>
      </c>
      <c r="T42" s="35" t="n">
        <f aca="false">Movilidad!FW45</f>
        <v>1.35553557247717E-012</v>
      </c>
      <c r="U42" s="35" t="n">
        <f aca="false">Movilidad!FX45</f>
        <v>6.61870658540732E-013</v>
      </c>
      <c r="V42" s="35"/>
    </row>
    <row r="43" customFormat="false" ht="15" hidden="false" customHeight="false" outlineLevel="0" collapsed="false">
      <c r="B43" s="229" t="n">
        <f aca="false">B39+1</f>
        <v>1998</v>
      </c>
      <c r="C43" s="229" t="n">
        <f aca="false">C39</f>
        <v>3</v>
      </c>
      <c r="D43" s="229" t="n">
        <f aca="false">D42</f>
        <v>150</v>
      </c>
      <c r="E43" s="230" t="n">
        <f aca="false">D43*100/U666</f>
        <v>628.345016215802</v>
      </c>
      <c r="F43" s="230" t="n">
        <f aca="false">D43*100/V666</f>
        <v>1260.14713343481</v>
      </c>
      <c r="G43" s="229" t="n">
        <f aca="false">G42</f>
        <v>200</v>
      </c>
      <c r="H43" s="230" t="n">
        <f aca="false">G43*100/U666</f>
        <v>837.793354954403</v>
      </c>
      <c r="I43" s="230" t="n">
        <f aca="false">G43*100/V666</f>
        <v>1680.19617791307</v>
      </c>
      <c r="J43" s="229" t="n">
        <f aca="false">J42</f>
        <v>3100</v>
      </c>
      <c r="K43" s="230" t="n">
        <f aca="false">J43*100/U666</f>
        <v>12985.7970017932</v>
      </c>
      <c r="L43" s="230" t="n">
        <f aca="false">J43*100/V666</f>
        <v>26043.0407576527</v>
      </c>
      <c r="M43" s="0" t="n">
        <f aca="false">M42*1.075</f>
        <v>4236.440625</v>
      </c>
      <c r="N43" s="0" t="n">
        <f aca="false">N42*1.075</f>
        <v>4702.44909375</v>
      </c>
      <c r="S43" s="57" t="n">
        <f aca="false">Movilidad!FV46</f>
        <v>1946</v>
      </c>
      <c r="T43" s="57" t="n">
        <f aca="false">Movilidad!FW46</f>
        <v>1.35747396896184E-012</v>
      </c>
      <c r="U43" s="57" t="n">
        <f aca="false">Movilidad!FX46</f>
        <v>6.62817124117785E-013</v>
      </c>
      <c r="V43" s="57"/>
    </row>
    <row r="44" customFormat="false" ht="15" hidden="false" customHeight="false" outlineLevel="0" collapsed="false">
      <c r="B44" s="231" t="n">
        <f aca="false">B40+1</f>
        <v>1998</v>
      </c>
      <c r="C44" s="231" t="n">
        <f aca="false">C40</f>
        <v>4</v>
      </c>
      <c r="D44" s="231" t="n">
        <f aca="false">D43</f>
        <v>150</v>
      </c>
      <c r="E44" s="235" t="n">
        <f aca="false">D44*100/U669</f>
        <v>632.348800426135</v>
      </c>
      <c r="F44" s="235" t="n">
        <f aca="false">D44*100/V669</f>
        <v>1260.14713343481</v>
      </c>
      <c r="G44" s="231" t="n">
        <f aca="false">G43</f>
        <v>200</v>
      </c>
      <c r="H44" s="235" t="n">
        <f aca="false">G44*100/U669</f>
        <v>843.131733901513</v>
      </c>
      <c r="I44" s="235" t="n">
        <f aca="false">G44*100/V669</f>
        <v>1680.19617791307</v>
      </c>
      <c r="J44" s="231" t="n">
        <f aca="false">J43</f>
        <v>3100</v>
      </c>
      <c r="K44" s="235" t="n">
        <f aca="false">J44*100/U669</f>
        <v>13068.5418754735</v>
      </c>
      <c r="L44" s="235" t="n">
        <f aca="false">J44*100/V669</f>
        <v>26043.0407576527</v>
      </c>
      <c r="M44" s="0" t="n">
        <f aca="false">M43*1.075</f>
        <v>4554.173671875</v>
      </c>
      <c r="N44" s="0" t="n">
        <f aca="false">N43*1.075</f>
        <v>5055.13277578125</v>
      </c>
      <c r="S44" s="12" t="n">
        <f aca="false">Movilidad!FV47</f>
        <v>1946</v>
      </c>
      <c r="T44" s="12" t="n">
        <f aca="false">Movilidad!FW47</f>
        <v>1.39102313888895E-012</v>
      </c>
      <c r="U44" s="12" t="n">
        <f aca="false">Movilidad!FX47</f>
        <v>6.79198259105318E-013</v>
      </c>
      <c r="V44" s="12"/>
    </row>
    <row r="45" customFormat="false" ht="15" hidden="false" customHeight="false" outlineLevel="0" collapsed="false">
      <c r="B45" s="229" t="n">
        <f aca="false">B41+1</f>
        <v>1999</v>
      </c>
      <c r="C45" s="229" t="n">
        <f aca="false">C41</f>
        <v>1</v>
      </c>
      <c r="D45" s="229" t="n">
        <f aca="false">D44</f>
        <v>150</v>
      </c>
      <c r="E45" s="230" t="n">
        <f aca="false">D45*100/U672</f>
        <v>630.479876904932</v>
      </c>
      <c r="F45" s="230" t="n">
        <f aca="false">D45*100/V672</f>
        <v>1260.14713343481</v>
      </c>
      <c r="G45" s="229" t="n">
        <f aca="false">G44</f>
        <v>200</v>
      </c>
      <c r="H45" s="230" t="n">
        <f aca="false">G45*100/U672</f>
        <v>840.639835873243</v>
      </c>
      <c r="I45" s="230" t="n">
        <f aca="false">G45*100/V672</f>
        <v>1680.19617791307</v>
      </c>
      <c r="J45" s="229" t="n">
        <f aca="false">J44</f>
        <v>3100</v>
      </c>
      <c r="K45" s="230" t="n">
        <f aca="false">J45*100/U672</f>
        <v>13029.9174560353</v>
      </c>
      <c r="L45" s="230" t="n">
        <f aca="false">J45*100/V672</f>
        <v>26043.0407576527</v>
      </c>
      <c r="M45" s="0" t="n">
        <f aca="false">M44*1.1169</f>
        <v>5086.55657411719</v>
      </c>
      <c r="S45" s="35" t="n">
        <f aca="false">Movilidad!FV48</f>
        <v>1946</v>
      </c>
      <c r="T45" s="35" t="n">
        <f aca="false">Movilidad!FW48</f>
        <v>1.39698743576488E-012</v>
      </c>
      <c r="U45" s="35" t="n">
        <f aca="false">Movilidad!FX48</f>
        <v>6.82110460880879E-013</v>
      </c>
      <c r="V45" s="35"/>
    </row>
    <row r="46" customFormat="false" ht="15" hidden="false" customHeight="false" outlineLevel="0" collapsed="false">
      <c r="B46" s="231" t="n">
        <f aca="false">B42+1</f>
        <v>1999</v>
      </c>
      <c r="C46" s="231" t="n">
        <f aca="false">C42</f>
        <v>2</v>
      </c>
      <c r="D46" s="231" t="n">
        <f aca="false">D45</f>
        <v>150</v>
      </c>
      <c r="E46" s="235" t="n">
        <f aca="false">D46*100/U675</f>
        <v>639.018409382717</v>
      </c>
      <c r="F46" s="235" t="n">
        <f aca="false">D46*100/V675</f>
        <v>1260.14713343481</v>
      </c>
      <c r="G46" s="231" t="n">
        <f aca="false">G45</f>
        <v>200</v>
      </c>
      <c r="H46" s="235" t="n">
        <f aca="false">G46*100/U675</f>
        <v>852.024545843622</v>
      </c>
      <c r="I46" s="235" t="n">
        <f aca="false">G46*100/V675</f>
        <v>1680.19617791307</v>
      </c>
      <c r="J46" s="231" t="n">
        <f aca="false">J45</f>
        <v>3100</v>
      </c>
      <c r="K46" s="235" t="n">
        <f aca="false">J46*100/U675</f>
        <v>13206.3804605761</v>
      </c>
      <c r="L46" s="235" t="n">
        <f aca="false">J46*100/V675</f>
        <v>26043.0407576527</v>
      </c>
      <c r="S46" s="57" t="n">
        <f aca="false">Movilidad!FV49</f>
        <v>1946</v>
      </c>
      <c r="T46" s="57" t="n">
        <f aca="false">Movilidad!FW49</f>
        <v>1.42084462326861E-012</v>
      </c>
      <c r="U46" s="57" t="n">
        <f aca="false">Movilidad!FX49</f>
        <v>6.93759267983129E-013</v>
      </c>
      <c r="V46" s="57"/>
    </row>
    <row r="47" customFormat="false" ht="15.25" hidden="false" customHeight="false" outlineLevel="0" collapsed="false">
      <c r="B47" s="229" t="n">
        <f aca="false">B43+1</f>
        <v>1999</v>
      </c>
      <c r="C47" s="229" t="n">
        <f aca="false">C43</f>
        <v>3</v>
      </c>
      <c r="D47" s="229" t="n">
        <f aca="false">D46</f>
        <v>150</v>
      </c>
      <c r="E47" s="230" t="n">
        <f aca="false">D47*100/U678</f>
        <v>640.281802771552</v>
      </c>
      <c r="F47" s="230" t="n">
        <f aca="false">D47*100/V678</f>
        <v>1260.14713343481</v>
      </c>
      <c r="G47" s="229" t="n">
        <f aca="false">G46</f>
        <v>200</v>
      </c>
      <c r="H47" s="230" t="n">
        <f aca="false">G47*100/U678</f>
        <v>853.70907036207</v>
      </c>
      <c r="I47" s="230" t="n">
        <f aca="false">G47*100/V678</f>
        <v>1680.19617791307</v>
      </c>
      <c r="J47" s="229" t="n">
        <f aca="false">J46</f>
        <v>3100</v>
      </c>
      <c r="K47" s="230" t="n">
        <f aca="false">J47*100/U678</f>
        <v>13232.4905906121</v>
      </c>
      <c r="L47" s="230" t="n">
        <f aca="false">J47*100/V678</f>
        <v>26043.0407576527</v>
      </c>
      <c r="S47" s="12" t="n">
        <f aca="false">Movilidad!FV50</f>
        <v>1947</v>
      </c>
      <c r="T47" s="12" t="n">
        <f aca="false">Movilidad!FW50</f>
        <v>1.40861781467295E-012</v>
      </c>
      <c r="U47" s="12" t="n">
        <f aca="false">Movilidad!FX50</f>
        <v>6.87789254343227E-013</v>
      </c>
      <c r="V47" s="12"/>
    </row>
    <row r="48" customFormat="false" ht="15" hidden="false" customHeight="false" outlineLevel="0" collapsed="false">
      <c r="B48" s="231" t="n">
        <f aca="false">B44+1</f>
        <v>1999</v>
      </c>
      <c r="C48" s="231" t="n">
        <f aca="false">C44</f>
        <v>4</v>
      </c>
      <c r="D48" s="231" t="n">
        <f aca="false">D47</f>
        <v>150</v>
      </c>
      <c r="E48" s="235" t="n">
        <f aca="false">D48*100/U681</f>
        <v>643.69496080405</v>
      </c>
      <c r="F48" s="235" t="n">
        <f aca="false">D48*100/V681</f>
        <v>1260.14713343481</v>
      </c>
      <c r="G48" s="231" t="n">
        <f aca="false">G47</f>
        <v>200</v>
      </c>
      <c r="H48" s="235" t="n">
        <f aca="false">G48*100/U681</f>
        <v>858.259947738733</v>
      </c>
      <c r="I48" s="235" t="n">
        <f aca="false">G48*100/V681</f>
        <v>1680.19617791307</v>
      </c>
      <c r="J48" s="231" t="n">
        <f aca="false">J47</f>
        <v>3100</v>
      </c>
      <c r="K48" s="235" t="n">
        <f aca="false">J48*100/U681</f>
        <v>13303.0291899504</v>
      </c>
      <c r="L48" s="235" t="n">
        <f aca="false">J48*100/V681</f>
        <v>26043.0407576527</v>
      </c>
      <c r="S48" s="35" t="n">
        <f aca="false">Movilidad!FV51</f>
        <v>1947</v>
      </c>
      <c r="T48" s="35" t="n">
        <f aca="false">Movilidad!FW51</f>
        <v>1.41816068967444E-012</v>
      </c>
      <c r="U48" s="35" t="n">
        <f aca="false">Movilidad!FX51</f>
        <v>6.92448777184125E-013</v>
      </c>
      <c r="V48" s="35"/>
    </row>
    <row r="49" customFormat="false" ht="15" hidden="false" customHeight="false" outlineLevel="0" collapsed="false">
      <c r="B49" s="229" t="n">
        <f aca="false">B45+1</f>
        <v>2000</v>
      </c>
      <c r="C49" s="229" t="n">
        <f aca="false">C45</f>
        <v>1</v>
      </c>
      <c r="D49" s="229" t="n">
        <f aca="false">D48</f>
        <v>150</v>
      </c>
      <c r="E49" s="230" t="n">
        <f aca="false">D49*100/U684</f>
        <v>638.670873884536</v>
      </c>
      <c r="F49" s="230" t="n">
        <f aca="false">D49*100/V684</f>
        <v>1260.14713343481</v>
      </c>
      <c r="G49" s="229" t="n">
        <f aca="false">G48</f>
        <v>200</v>
      </c>
      <c r="H49" s="230" t="n">
        <f aca="false">G49*100/U684</f>
        <v>851.561165179382</v>
      </c>
      <c r="I49" s="230" t="n">
        <f aca="false">G49*100/V684</f>
        <v>1680.19617791307</v>
      </c>
      <c r="J49" s="229" t="n">
        <f aca="false">J48</f>
        <v>3100</v>
      </c>
      <c r="K49" s="230" t="n">
        <f aca="false">J49*100/U684</f>
        <v>13199.1980602804</v>
      </c>
      <c r="L49" s="230" t="n">
        <f aca="false">J49*100/V684</f>
        <v>26043.0407576527</v>
      </c>
      <c r="S49" s="57" t="n">
        <f aca="false">Movilidad!FV52</f>
        <v>1947</v>
      </c>
      <c r="T49" s="57" t="n">
        <f aca="false">Movilidad!FW52</f>
        <v>1.50479210179733E-012</v>
      </c>
      <c r="U49" s="57" t="n">
        <f aca="false">Movilidad!FX52</f>
        <v>7.34748507974153E-013</v>
      </c>
      <c r="V49" s="57"/>
    </row>
    <row r="50" customFormat="false" ht="15" hidden="false" customHeight="false" outlineLevel="0" collapsed="false">
      <c r="B50" s="231" t="n">
        <f aca="false">B46+1</f>
        <v>2000</v>
      </c>
      <c r="C50" s="231" t="n">
        <f aca="false">C46</f>
        <v>2</v>
      </c>
      <c r="D50" s="231" t="n">
        <f aca="false">D49</f>
        <v>150</v>
      </c>
      <c r="E50" s="235" t="n">
        <f aca="false">D50*100/U687</f>
        <v>645.29422477785</v>
      </c>
      <c r="F50" s="235" t="n">
        <f aca="false">D50*100/V687</f>
        <v>1260.14713343481</v>
      </c>
      <c r="G50" s="231" t="n">
        <f aca="false">G49</f>
        <v>200</v>
      </c>
      <c r="H50" s="235" t="n">
        <f aca="false">G50*100/U687</f>
        <v>860.3922997038</v>
      </c>
      <c r="I50" s="235" t="n">
        <f aca="false">G50*100/V687</f>
        <v>1680.19617791307</v>
      </c>
      <c r="J50" s="231" t="n">
        <f aca="false">J49</f>
        <v>3100</v>
      </c>
      <c r="K50" s="235" t="n">
        <f aca="false">J50*100/U687</f>
        <v>13336.0806454089</v>
      </c>
      <c r="L50" s="235" t="n">
        <f aca="false">J50*100/V687</f>
        <v>26043.0407576527</v>
      </c>
      <c r="S50" s="12" t="n">
        <f aca="false">Movilidad!FV53</f>
        <v>1947</v>
      </c>
      <c r="T50" s="12" t="n">
        <f aca="false">Movilidad!FW53</f>
        <v>1.50568674632872E-012</v>
      </c>
      <c r="U50" s="12" t="n">
        <f aca="false">Movilidad!FX53</f>
        <v>7.35185338240488E-013</v>
      </c>
      <c r="V50" s="12"/>
    </row>
    <row r="51" customFormat="false" ht="15" hidden="false" customHeight="false" outlineLevel="0" collapsed="false">
      <c r="B51" s="229" t="n">
        <f aca="false">B47+1</f>
        <v>2000</v>
      </c>
      <c r="C51" s="229" t="n">
        <f aca="false">C47</f>
        <v>3</v>
      </c>
      <c r="D51" s="229" t="n">
        <f aca="false">D50</f>
        <v>150</v>
      </c>
      <c r="E51" s="230" t="n">
        <f aca="false">D51*100/U690</f>
        <v>645.081758725515</v>
      </c>
      <c r="F51" s="230" t="n">
        <f aca="false">D51*100/V690</f>
        <v>1260.14713343481</v>
      </c>
      <c r="G51" s="229" t="n">
        <f aca="false">G50</f>
        <v>200</v>
      </c>
      <c r="H51" s="230" t="n">
        <f aca="false">G51*100/U690</f>
        <v>860.10901163402</v>
      </c>
      <c r="I51" s="230" t="n">
        <f aca="false">G51*100/V690</f>
        <v>1680.19617791307</v>
      </c>
      <c r="J51" s="229" t="n">
        <f aca="false">J50</f>
        <v>3100</v>
      </c>
      <c r="K51" s="230" t="n">
        <f aca="false">J51*100/U690</f>
        <v>13331.6896803273</v>
      </c>
      <c r="L51" s="230" t="n">
        <f aca="false">J51*100/V690</f>
        <v>26043.0407576527</v>
      </c>
      <c r="S51" s="35" t="n">
        <f aca="false">Movilidad!FV54</f>
        <v>1947</v>
      </c>
      <c r="T51" s="35" t="n">
        <f aca="false">Movilidad!FW54</f>
        <v>1.5073269279696E-012</v>
      </c>
      <c r="U51" s="35" t="n">
        <f aca="false">Movilidad!FX54</f>
        <v>7.35986193728767E-013</v>
      </c>
      <c r="V51" s="35"/>
    </row>
    <row r="52" customFormat="false" ht="15" hidden="false" customHeight="false" outlineLevel="0" collapsed="false">
      <c r="B52" s="231" t="n">
        <f aca="false">B48+1</f>
        <v>2000</v>
      </c>
      <c r="C52" s="231" t="n">
        <f aca="false">C48</f>
        <v>4</v>
      </c>
      <c r="D52" s="231" t="n">
        <f aca="false">D51</f>
        <v>150</v>
      </c>
      <c r="E52" s="235" t="n">
        <f aca="false">D52*100/U693</f>
        <v>648.104075022396</v>
      </c>
      <c r="F52" s="235" t="n">
        <f aca="false">D52*100/V693</f>
        <v>1260.14713343481</v>
      </c>
      <c r="G52" s="231" t="n">
        <f aca="false">G51</f>
        <v>200</v>
      </c>
      <c r="H52" s="235" t="n">
        <f aca="false">G52*100/U693</f>
        <v>864.138766696529</v>
      </c>
      <c r="I52" s="235" t="n">
        <f aca="false">G52*100/V693</f>
        <v>1680.19617791307</v>
      </c>
      <c r="J52" s="231" t="n">
        <f aca="false">J51</f>
        <v>3100</v>
      </c>
      <c r="K52" s="235" t="n">
        <f aca="false">J52*100/U693</f>
        <v>13394.1508837962</v>
      </c>
      <c r="L52" s="235" t="n">
        <f aca="false">J52*100/V693</f>
        <v>26043.0407576527</v>
      </c>
      <c r="S52" s="57" t="n">
        <f aca="false">Movilidad!FV55</f>
        <v>1947</v>
      </c>
      <c r="T52" s="57" t="n">
        <f aca="false">Movilidad!FW55</f>
        <v>1.57770563110558E-012</v>
      </c>
      <c r="U52" s="57" t="n">
        <f aca="false">Movilidad!FX55</f>
        <v>7.7035017468039E-013</v>
      </c>
      <c r="V52" s="57"/>
    </row>
    <row r="53" customFormat="false" ht="15" hidden="false" customHeight="false" outlineLevel="0" collapsed="false">
      <c r="B53" s="229" t="n">
        <f aca="false">B49+1</f>
        <v>2001</v>
      </c>
      <c r="C53" s="229" t="n">
        <f aca="false">C49</f>
        <v>1</v>
      </c>
      <c r="D53" s="229" t="n">
        <f aca="false">D52</f>
        <v>150</v>
      </c>
      <c r="E53" s="230" t="n">
        <f aca="false">D53*100/U696</f>
        <v>649.788154772649</v>
      </c>
      <c r="F53" s="230" t="n">
        <f aca="false">D53*100/V696</f>
        <v>1260.14713343481</v>
      </c>
      <c r="G53" s="229" t="n">
        <f aca="false">G52</f>
        <v>200</v>
      </c>
      <c r="H53" s="230" t="n">
        <f aca="false">G53*100/U696</f>
        <v>866.384206363532</v>
      </c>
      <c r="I53" s="230" t="n">
        <f aca="false">G53*100/V696</f>
        <v>1680.19617791307</v>
      </c>
      <c r="J53" s="229" t="n">
        <f aca="false">J52</f>
        <v>3100</v>
      </c>
      <c r="K53" s="230" t="n">
        <f aca="false">J53*100/U696</f>
        <v>13428.9551986347</v>
      </c>
      <c r="L53" s="230" t="n">
        <f aca="false">J53*100/V696</f>
        <v>26043.0407576527</v>
      </c>
      <c r="N53" s="0" t="n">
        <f aca="false">J86/1.1169</f>
        <v>5055.12579461008</v>
      </c>
      <c r="S53" s="12" t="n">
        <f aca="false">Movilidad!FV56</f>
        <v>1947</v>
      </c>
      <c r="T53" s="12" t="n">
        <f aca="false">Movilidad!FW56</f>
        <v>1.56040917016539E-012</v>
      </c>
      <c r="U53" s="12" t="n">
        <f aca="false">Movilidad!FX56</f>
        <v>7.61904789531267E-013</v>
      </c>
      <c r="V53" s="12"/>
    </row>
    <row r="54" customFormat="false" ht="15" hidden="false" customHeight="false" outlineLevel="0" collapsed="false">
      <c r="B54" s="231" t="n">
        <f aca="false">B50+1</f>
        <v>2001</v>
      </c>
      <c r="C54" s="231" t="n">
        <f aca="false">C50</f>
        <v>2</v>
      </c>
      <c r="D54" s="231" t="n">
        <f aca="false">D53</f>
        <v>150</v>
      </c>
      <c r="E54" s="235" t="n">
        <f aca="false">D54*100/U699</f>
        <v>643.829324255693</v>
      </c>
      <c r="F54" s="235" t="n">
        <f aca="false">D54*100/V699</f>
        <v>1260.14713343481</v>
      </c>
      <c r="G54" s="231" t="n">
        <f aca="false">G53</f>
        <v>200</v>
      </c>
      <c r="H54" s="235" t="n">
        <f aca="false">G54*100/U699</f>
        <v>858.43909900759</v>
      </c>
      <c r="I54" s="235" t="n">
        <f aca="false">G54*100/V699</f>
        <v>1680.19617791307</v>
      </c>
      <c r="J54" s="231" t="n">
        <f aca="false">J53</f>
        <v>3100</v>
      </c>
      <c r="K54" s="235" t="n">
        <f aca="false">J54*100/U699</f>
        <v>13305.8060346176</v>
      </c>
      <c r="L54" s="235" t="n">
        <f aca="false">J54*100/V699</f>
        <v>26043.0407576527</v>
      </c>
      <c r="S54" s="35" t="n">
        <f aca="false">Movilidad!FV57</f>
        <v>1947</v>
      </c>
      <c r="T54" s="35" t="n">
        <f aca="false">Movilidad!FW57</f>
        <v>1.57472348266762E-012</v>
      </c>
      <c r="U54" s="35" t="n">
        <f aca="false">Movilidad!FX57</f>
        <v>7.68894073792612E-013</v>
      </c>
      <c r="V54" s="35"/>
    </row>
    <row r="55" customFormat="false" ht="15" hidden="false" customHeight="false" outlineLevel="0" collapsed="false">
      <c r="B55" s="229" t="n">
        <f aca="false">B51+1</f>
        <v>2001</v>
      </c>
      <c r="C55" s="229" t="n">
        <f aca="false">C51</f>
        <v>3</v>
      </c>
      <c r="D55" s="229" t="n">
        <f aca="false">D54</f>
        <v>150</v>
      </c>
      <c r="E55" s="230" t="n">
        <f aca="false">D55*100/U702</f>
        <v>652.970290041752</v>
      </c>
      <c r="F55" s="230" t="n">
        <f aca="false">D55*100/V702</f>
        <v>1260.14713343481</v>
      </c>
      <c r="G55" s="229" t="n">
        <f aca="false">G54</f>
        <v>200</v>
      </c>
      <c r="H55" s="230" t="n">
        <f aca="false">G55*100/U702</f>
        <v>870.627053389003</v>
      </c>
      <c r="I55" s="230" t="n">
        <f aca="false">G55*100/V702</f>
        <v>1680.19617791307</v>
      </c>
      <c r="J55" s="229" t="n">
        <f aca="false">J54</f>
        <v>3100</v>
      </c>
      <c r="K55" s="230" t="n">
        <f aca="false">J55*100/U702</f>
        <v>13494.7193275296</v>
      </c>
      <c r="L55" s="230" t="n">
        <f aca="false">J55*100/V702</f>
        <v>26043.0407576527</v>
      </c>
      <c r="S55" s="57" t="n">
        <f aca="false">Movilidad!FV58</f>
        <v>1947</v>
      </c>
      <c r="T55" s="57" t="n">
        <f aca="false">Movilidad!FW58</f>
        <v>1.5766618791523E-012</v>
      </c>
      <c r="U55" s="57" t="n">
        <f aca="false">Movilidad!FX58</f>
        <v>7.69840539369671E-013</v>
      </c>
      <c r="V55" s="57"/>
    </row>
    <row r="56" customFormat="false" ht="15" hidden="false" customHeight="false" outlineLevel="0" collapsed="false">
      <c r="B56" s="231" t="n">
        <f aca="false">B52+1</f>
        <v>2001</v>
      </c>
      <c r="C56" s="231" t="n">
        <f aca="false">C52</f>
        <v>4</v>
      </c>
      <c r="D56" s="231" t="n">
        <f aca="false">D55</f>
        <v>150</v>
      </c>
      <c r="E56" s="235" t="n">
        <f aca="false">D56*100/U705</f>
        <v>658.520362825103</v>
      </c>
      <c r="F56" s="235" t="n">
        <f aca="false">D56*100/V705</f>
        <v>1260.14713343481</v>
      </c>
      <c r="G56" s="231" t="n">
        <f aca="false">G55</f>
        <v>200</v>
      </c>
      <c r="H56" s="235" t="n">
        <f aca="false">G56*100/U705</f>
        <v>878.027150433471</v>
      </c>
      <c r="I56" s="235" t="n">
        <f aca="false">G56*100/V705</f>
        <v>1680.19617791307</v>
      </c>
      <c r="J56" s="231" t="n">
        <f aca="false">J55</f>
        <v>3100</v>
      </c>
      <c r="K56" s="235" t="n">
        <f aca="false">J56*100/U705</f>
        <v>13609.4208317188</v>
      </c>
      <c r="L56" s="235" t="n">
        <f aca="false">J56*100/V705</f>
        <v>26043.0407576527</v>
      </c>
      <c r="S56" s="12" t="n">
        <f aca="false">Movilidad!FV59</f>
        <v>1947</v>
      </c>
      <c r="T56" s="12" t="n">
        <f aca="false">Movilidad!FW59</f>
        <v>1.5680136486822E-012</v>
      </c>
      <c r="U56" s="12" t="n">
        <f aca="false">Movilidad!FX59</f>
        <v>7.65617846795107E-013</v>
      </c>
      <c r="V56" s="12"/>
    </row>
    <row r="57" customFormat="false" ht="15" hidden="false" customHeight="false" outlineLevel="0" collapsed="false">
      <c r="B57" s="229" t="n">
        <f aca="false">B53+1</f>
        <v>2002</v>
      </c>
      <c r="C57" s="229" t="n">
        <f aca="false">C53</f>
        <v>1</v>
      </c>
      <c r="D57" s="229" t="n">
        <f aca="false">D56</f>
        <v>150</v>
      </c>
      <c r="E57" s="230" t="n">
        <f aca="false">D57*100/U708</f>
        <v>624.634735036443</v>
      </c>
      <c r="F57" s="230" t="n">
        <f aca="false">D57*100/V708</f>
        <v>1260.14713343481</v>
      </c>
      <c r="G57" s="229" t="n">
        <f aca="false">G56</f>
        <v>200</v>
      </c>
      <c r="H57" s="230" t="n">
        <f aca="false">G57*100/U708</f>
        <v>832.846313381923</v>
      </c>
      <c r="I57" s="230" t="n">
        <f aca="false">G57*100/V708</f>
        <v>1680.19617791307</v>
      </c>
      <c r="J57" s="229" t="n">
        <f aca="false">J56</f>
        <v>3100</v>
      </c>
      <c r="K57" s="230" t="n">
        <f aca="false">J57*100/U708</f>
        <v>12909.1178574198</v>
      </c>
      <c r="L57" s="230" t="n">
        <f aca="false">J57*100/V708</f>
        <v>26043.0407576527</v>
      </c>
      <c r="S57" s="35" t="n">
        <f aca="false">Movilidad!FV60</f>
        <v>1947</v>
      </c>
      <c r="T57" s="35" t="n">
        <f aca="false">Movilidad!FW60</f>
        <v>1.58262617602823E-012</v>
      </c>
      <c r="U57" s="35" t="n">
        <f aca="false">Movilidad!FX60</f>
        <v>7.72752741145232E-013</v>
      </c>
      <c r="V57" s="35"/>
    </row>
    <row r="58" customFormat="false" ht="15" hidden="false" customHeight="false" outlineLevel="0" collapsed="false">
      <c r="B58" s="231" t="n">
        <f aca="false">B54+1</f>
        <v>2002</v>
      </c>
      <c r="C58" s="231" t="n">
        <f aca="false">C54</f>
        <v>2</v>
      </c>
      <c r="D58" s="231" t="n">
        <f aca="false">D57</f>
        <v>150</v>
      </c>
      <c r="E58" s="235" t="n">
        <f aca="false">D58*100/U711</f>
        <v>523.330626276964</v>
      </c>
      <c r="F58" s="235" t="n">
        <f aca="false">D58*100/V711</f>
        <v>1260.14713343481</v>
      </c>
      <c r="G58" s="231" t="n">
        <f aca="false">G57</f>
        <v>200</v>
      </c>
      <c r="H58" s="235" t="n">
        <f aca="false">G58*100/U711</f>
        <v>697.774168369285</v>
      </c>
      <c r="I58" s="235" t="n">
        <f aca="false">G58*100/V711</f>
        <v>1680.19617791307</v>
      </c>
      <c r="J58" s="231" t="n">
        <f aca="false">J57</f>
        <v>3100</v>
      </c>
      <c r="K58" s="235" t="n">
        <f aca="false">J58*100/U711</f>
        <v>10815.4996097239</v>
      </c>
      <c r="L58" s="235" t="n">
        <f aca="false">J58*100/V711</f>
        <v>26043.0407576527</v>
      </c>
      <c r="S58" s="57" t="n">
        <f aca="false">Movilidad!FV61</f>
        <v>1947</v>
      </c>
      <c r="T58" s="57" t="n">
        <f aca="false">Movilidad!FW61</f>
        <v>1.63272626978605E-012</v>
      </c>
      <c r="U58" s="57" t="n">
        <f aca="false">Movilidad!FX61</f>
        <v>7.97215236059949E-013</v>
      </c>
      <c r="V58" s="57"/>
    </row>
    <row r="59" customFormat="false" ht="15" hidden="false" customHeight="false" outlineLevel="0" collapsed="false">
      <c r="B59" s="229" t="n">
        <f aca="false">B55+1</f>
        <v>2002</v>
      </c>
      <c r="C59" s="229" t="n">
        <f aca="false">C55</f>
        <v>3</v>
      </c>
      <c r="D59" s="229" t="n">
        <v>200</v>
      </c>
      <c r="E59" s="230" t="n">
        <f aca="false">D59*100/U714</f>
        <v>637.642310782963</v>
      </c>
      <c r="F59" s="230" t="n">
        <f aca="false">D59*100/V714</f>
        <v>1680.19617791307</v>
      </c>
      <c r="G59" s="229" t="n">
        <f aca="false">G58</f>
        <v>200</v>
      </c>
      <c r="H59" s="230" t="n">
        <f aca="false">G59*100/U714</f>
        <v>637.642310782963</v>
      </c>
      <c r="I59" s="230" t="n">
        <f aca="false">G59*100/V714</f>
        <v>1680.19617791307</v>
      </c>
      <c r="J59" s="229" t="n">
        <f aca="false">J58</f>
        <v>3100</v>
      </c>
      <c r="K59" s="230" t="n">
        <f aca="false">J59*100/U714</f>
        <v>9883.45581713592</v>
      </c>
      <c r="L59" s="230" t="n">
        <f aca="false">J59*100/V714</f>
        <v>26043.0407576527</v>
      </c>
      <c r="S59" s="12" t="n">
        <f aca="false">Movilidad!FV62</f>
        <v>1948</v>
      </c>
      <c r="T59" s="12" t="n">
        <f aca="false">Movilidad!FW62</f>
        <v>1.60648336353195E-012</v>
      </c>
      <c r="U59" s="12" t="n">
        <f aca="false">Movilidad!FX62</f>
        <v>7.84401548247476E-013</v>
      </c>
      <c r="V59" s="12"/>
    </row>
    <row r="60" customFormat="false" ht="15" hidden="false" customHeight="false" outlineLevel="0" collapsed="false">
      <c r="B60" s="231" t="n">
        <f aca="false">B56+1</f>
        <v>2002</v>
      </c>
      <c r="C60" s="231" t="n">
        <f aca="false">C56</f>
        <v>4</v>
      </c>
      <c r="D60" s="231" t="n">
        <f aca="false">D59</f>
        <v>200</v>
      </c>
      <c r="E60" s="235" t="n">
        <f aca="false">D60*100/U717</f>
        <v>624.591937048091</v>
      </c>
      <c r="F60" s="235" t="n">
        <f aca="false">D60*100/V717</f>
        <v>1680.19617791307</v>
      </c>
      <c r="G60" s="231" t="n">
        <f aca="false">G59</f>
        <v>200</v>
      </c>
      <c r="H60" s="235" t="n">
        <f aca="false">G60*100/U717</f>
        <v>624.591937048091</v>
      </c>
      <c r="I60" s="235" t="n">
        <f aca="false">G60*100/V717</f>
        <v>1680.19617791307</v>
      </c>
      <c r="J60" s="231" t="n">
        <f aca="false">J59</f>
        <v>3100</v>
      </c>
      <c r="K60" s="235" t="n">
        <f aca="false">J60*100/U717</f>
        <v>9681.17502424541</v>
      </c>
      <c r="L60" s="235" t="n">
        <f aca="false">J60*100/V717</f>
        <v>26043.0407576527</v>
      </c>
      <c r="S60" s="35" t="n">
        <f aca="false">Movilidad!FV63</f>
        <v>1948</v>
      </c>
      <c r="T60" s="35" t="n">
        <f aca="false">Movilidad!FW63</f>
        <v>1.60186103345311E-012</v>
      </c>
      <c r="U60" s="35" t="n">
        <f aca="false">Movilidad!FX63</f>
        <v>7.82144591871419E-013</v>
      </c>
      <c r="V60" s="35"/>
    </row>
    <row r="61" customFormat="false" ht="15" hidden="false" customHeight="false" outlineLevel="0" collapsed="false">
      <c r="B61" s="229" t="n">
        <f aca="false">B57+1</f>
        <v>2003</v>
      </c>
      <c r="C61" s="229" t="n">
        <f aca="false">C57</f>
        <v>1</v>
      </c>
      <c r="D61" s="229" t="n">
        <f aca="false">D60</f>
        <v>200</v>
      </c>
      <c r="E61" s="230" t="n">
        <f aca="false">D61*100/U720</f>
        <v>611.843791923297</v>
      </c>
      <c r="F61" s="230" t="n">
        <f aca="false">D61*100/V720</f>
        <v>1680.19617791307</v>
      </c>
      <c r="G61" s="229" t="n">
        <f aca="false">G60</f>
        <v>200</v>
      </c>
      <c r="H61" s="230" t="n">
        <f aca="false">G61*100/U720</f>
        <v>611.843791923297</v>
      </c>
      <c r="I61" s="230" t="n">
        <f aca="false">G61*100/V720</f>
        <v>1680.19617791307</v>
      </c>
      <c r="J61" s="229" t="n">
        <f aca="false">J60</f>
        <v>3100</v>
      </c>
      <c r="K61" s="230" t="n">
        <f aca="false">J61*100/U720</f>
        <v>9483.5787748111</v>
      </c>
      <c r="L61" s="230" t="n">
        <f aca="false">J61*100/V720</f>
        <v>26043.0407576527</v>
      </c>
      <c r="S61" s="57" t="n">
        <f aca="false">Movilidad!FV64</f>
        <v>1948</v>
      </c>
      <c r="T61" s="57" t="n">
        <f aca="false">Movilidad!FW64</f>
        <v>1.63078787330137E-012</v>
      </c>
      <c r="U61" s="57" t="n">
        <f aca="false">Movilidad!FX64</f>
        <v>7.9626877048289E-013</v>
      </c>
      <c r="V61" s="57"/>
    </row>
    <row r="62" customFormat="false" ht="15" hidden="false" customHeight="false" outlineLevel="0" collapsed="false">
      <c r="B62" s="231" t="n">
        <f aca="false">B58+1</f>
        <v>2003</v>
      </c>
      <c r="C62" s="231" t="n">
        <f aca="false">C58</f>
        <v>2</v>
      </c>
      <c r="D62" s="231" t="n">
        <f aca="false">D61</f>
        <v>200</v>
      </c>
      <c r="E62" s="235" t="n">
        <f aca="false">D62*100/U723</f>
        <v>610.297682096874</v>
      </c>
      <c r="F62" s="235" t="n">
        <f aca="false">D62*100/V723</f>
        <v>1680.19617791307</v>
      </c>
      <c r="G62" s="231" t="n">
        <f aca="false">G61</f>
        <v>200</v>
      </c>
      <c r="H62" s="235" t="n">
        <f aca="false">G62*100/U723</f>
        <v>610.297682096874</v>
      </c>
      <c r="I62" s="235" t="n">
        <f aca="false">G62*100/V723</f>
        <v>1680.19617791307</v>
      </c>
      <c r="J62" s="231" t="n">
        <f aca="false">J61</f>
        <v>3100</v>
      </c>
      <c r="K62" s="235" t="n">
        <f aca="false">J62*100/U723</f>
        <v>9459.61407250155</v>
      </c>
      <c r="L62" s="235" t="n">
        <f aca="false">J62*100/V723</f>
        <v>26043.0407576527</v>
      </c>
      <c r="S62" s="12" t="n">
        <f aca="false">Movilidad!FV65</f>
        <v>1948</v>
      </c>
      <c r="T62" s="12" t="n">
        <f aca="false">Movilidad!FW65</f>
        <v>1.64033074830286E-012</v>
      </c>
      <c r="U62" s="12" t="n">
        <f aca="false">Movilidad!FX65</f>
        <v>8.00928293323789E-013</v>
      </c>
      <c r="V62" s="12"/>
    </row>
    <row r="63" customFormat="false" ht="15" hidden="false" customHeight="false" outlineLevel="0" collapsed="false">
      <c r="B63" s="237" t="n">
        <f aca="false">B59+1</f>
        <v>2003</v>
      </c>
      <c r="C63" s="237" t="n">
        <f aca="false">C59</f>
        <v>3</v>
      </c>
      <c r="D63" s="237" t="n">
        <v>220</v>
      </c>
      <c r="E63" s="238" t="n">
        <f aca="false">D63*100/U726</f>
        <v>668.769592947517</v>
      </c>
      <c r="F63" s="238" t="n">
        <f aca="false">D63*100/V726</f>
        <v>1848.21579570438</v>
      </c>
      <c r="G63" s="237" t="n">
        <f aca="false">G62</f>
        <v>200</v>
      </c>
      <c r="H63" s="238" t="n">
        <f aca="false">G63*100/U726</f>
        <v>607.972357225015</v>
      </c>
      <c r="I63" s="238" t="n">
        <f aca="false">G63*100/V726</f>
        <v>1680.19617791307</v>
      </c>
      <c r="J63" s="237" t="n">
        <f aca="false">J62</f>
        <v>3100</v>
      </c>
      <c r="K63" s="238" t="n">
        <f aca="false">J63*100/U726</f>
        <v>9423.57153698774</v>
      </c>
      <c r="L63" s="238" t="n">
        <f aca="false">J63*100/V726</f>
        <v>26043.0407576527</v>
      </c>
      <c r="S63" s="35" t="n">
        <f aca="false">Movilidad!FV66</f>
        <v>1948</v>
      </c>
      <c r="T63" s="35" t="n">
        <f aca="false">Movilidad!FW66</f>
        <v>1.68088796705919E-012</v>
      </c>
      <c r="U63" s="35" t="n">
        <f aca="false">Movilidad!FX66</f>
        <v>8.20731265397607E-013</v>
      </c>
      <c r="V63" s="35"/>
    </row>
    <row r="64" customFormat="false" ht="15" hidden="false" customHeight="false" outlineLevel="0" collapsed="false">
      <c r="B64" s="231" t="n">
        <f aca="false">B60+1</f>
        <v>2003</v>
      </c>
      <c r="C64" s="231" t="n">
        <f aca="false">C60</f>
        <v>4</v>
      </c>
      <c r="D64" s="231" t="n">
        <v>220</v>
      </c>
      <c r="E64" s="235" t="n">
        <f aca="false">D64*100/U729</f>
        <v>662.952143046164</v>
      </c>
      <c r="F64" s="235" t="n">
        <f aca="false">D64*100/V729</f>
        <v>1848.21579570438</v>
      </c>
      <c r="G64" s="231" t="n">
        <f aca="false">G63</f>
        <v>200</v>
      </c>
      <c r="H64" s="235" t="n">
        <f aca="false">G64*100/U729</f>
        <v>602.683766405604</v>
      </c>
      <c r="I64" s="235" t="n">
        <f aca="false">G64*100/V729</f>
        <v>1680.19617791307</v>
      </c>
      <c r="J64" s="231" t="n">
        <f aca="false">J63</f>
        <v>3100</v>
      </c>
      <c r="K64" s="235" t="n">
        <f aca="false">J64*100/U729</f>
        <v>9341.59837928686</v>
      </c>
      <c r="L64" s="235" t="n">
        <f aca="false">J64*100/V729</f>
        <v>26043.0407576527</v>
      </c>
      <c r="S64" s="57" t="n">
        <f aca="false">Movilidad!FV67</f>
        <v>1948</v>
      </c>
      <c r="T64" s="57" t="n">
        <f aca="false">Movilidad!FW67</f>
        <v>1.72890055691043E-012</v>
      </c>
      <c r="U64" s="57" t="n">
        <f aca="false">Movilidad!FX67</f>
        <v>8.44174489690876E-013</v>
      </c>
      <c r="V64" s="57"/>
    </row>
    <row r="65" customFormat="false" ht="15" hidden="false" customHeight="false" outlineLevel="0" collapsed="false">
      <c r="B65" s="229" t="n">
        <f aca="false">B61+1</f>
        <v>2004</v>
      </c>
      <c r="C65" s="229" t="n">
        <f aca="false">C61</f>
        <v>1</v>
      </c>
      <c r="D65" s="229" t="n">
        <v>240</v>
      </c>
      <c r="E65" s="230" t="n">
        <f aca="false">D65*100/U732</f>
        <v>717.945046147886</v>
      </c>
      <c r="F65" s="230" t="n">
        <f aca="false">D65*100/V732</f>
        <v>2016.23541349569</v>
      </c>
      <c r="G65" s="229" t="n">
        <f aca="false">G64</f>
        <v>200</v>
      </c>
      <c r="H65" s="230" t="n">
        <f aca="false">G65*100/U732</f>
        <v>598.287538456572</v>
      </c>
      <c r="I65" s="230" t="n">
        <f aca="false">G65*100/V732</f>
        <v>1680.19617791307</v>
      </c>
      <c r="J65" s="229" t="n">
        <f aca="false">J64</f>
        <v>3100</v>
      </c>
      <c r="K65" s="230" t="n">
        <f aca="false">J65*100/U732</f>
        <v>9273.45684607686</v>
      </c>
      <c r="L65" s="230" t="n">
        <f aca="false">J65*100/V732</f>
        <v>26043.0407576527</v>
      </c>
      <c r="S65" s="12" t="n">
        <f aca="false">Movilidad!FV68</f>
        <v>1948</v>
      </c>
      <c r="T65" s="12" t="n">
        <f aca="false">Movilidad!FW68</f>
        <v>1.72502376394108E-012</v>
      </c>
      <c r="U65" s="12" t="n">
        <f aca="false">Movilidad!FX68</f>
        <v>8.42281558536763E-013</v>
      </c>
      <c r="V65" s="12"/>
    </row>
    <row r="66" customFormat="false" ht="15" hidden="false" customHeight="false" outlineLevel="0" collapsed="false">
      <c r="B66" s="231" t="n">
        <f aca="false">B62+1</f>
        <v>2004</v>
      </c>
      <c r="C66" s="231" t="n">
        <f aca="false">C62</f>
        <v>2</v>
      </c>
      <c r="D66" s="231" t="n">
        <v>240</v>
      </c>
      <c r="E66" s="235" t="n">
        <f aca="false">D66*100/U735</f>
        <v>702.506250408209</v>
      </c>
      <c r="F66" s="235" t="n">
        <f aca="false">D66*100/V735</f>
        <v>2016.23541349569</v>
      </c>
      <c r="G66" s="231" t="n">
        <f aca="false">G65</f>
        <v>200</v>
      </c>
      <c r="H66" s="235" t="n">
        <f aca="false">G66*100/U735</f>
        <v>585.421875340175</v>
      </c>
      <c r="I66" s="235" t="n">
        <f aca="false">G66*100/V735</f>
        <v>1680.19617791307</v>
      </c>
      <c r="J66" s="231" t="n">
        <f aca="false">J65</f>
        <v>3100</v>
      </c>
      <c r="K66" s="235" t="n">
        <f aca="false">J66*100/U735</f>
        <v>9074.0390677727</v>
      </c>
      <c r="L66" s="235" t="n">
        <f aca="false">J66*100/V735</f>
        <v>26043.0407576527</v>
      </c>
      <c r="S66" s="35" t="n">
        <f aca="false">Movilidad!FV69</f>
        <v>1948</v>
      </c>
      <c r="T66" s="35" t="n">
        <f aca="false">Movilidad!FW69</f>
        <v>1.76051133035286E-012</v>
      </c>
      <c r="U66" s="35" t="n">
        <f aca="false">Movilidad!FX69</f>
        <v>8.5960915910135E-013</v>
      </c>
      <c r="V66" s="35"/>
    </row>
    <row r="67" customFormat="false" ht="15" hidden="false" customHeight="false" outlineLevel="0" collapsed="false">
      <c r="B67" s="229" t="n">
        <f aca="false">B63+1</f>
        <v>2004</v>
      </c>
      <c r="C67" s="229" t="n">
        <f aca="false">C63</f>
        <v>3</v>
      </c>
      <c r="D67" s="229" t="n">
        <v>308</v>
      </c>
      <c r="E67" s="230" t="n">
        <f aca="false">D67*100/U738</f>
        <v>889.308460569924</v>
      </c>
      <c r="F67" s="230" t="n">
        <f aca="false">D67*100/V738</f>
        <v>2587.50211398613</v>
      </c>
      <c r="G67" s="229" t="n">
        <f aca="false">G66</f>
        <v>200</v>
      </c>
      <c r="H67" s="230" t="n">
        <f aca="false">G67*100/U738</f>
        <v>577.473026344106</v>
      </c>
      <c r="I67" s="230" t="n">
        <f aca="false">G67*100/V738</f>
        <v>1680.19617791307</v>
      </c>
      <c r="J67" s="229" t="n">
        <f aca="false">J66</f>
        <v>3100</v>
      </c>
      <c r="K67" s="230" t="n">
        <f aca="false">J67*100/U738</f>
        <v>8950.83190833365</v>
      </c>
      <c r="L67" s="230" t="n">
        <f aca="false">J67*100/V738</f>
        <v>26043.0407576527</v>
      </c>
      <c r="S67" s="57" t="n">
        <f aca="false">Movilidad!FV70</f>
        <v>1948</v>
      </c>
      <c r="T67" s="57" t="n">
        <f aca="false">Movilidad!FW70</f>
        <v>1.83267932255163E-012</v>
      </c>
      <c r="U67" s="57" t="n">
        <f aca="false">Movilidad!FX70</f>
        <v>8.94846800585647E-013</v>
      </c>
      <c r="V67" s="57"/>
    </row>
    <row r="68" customFormat="false" ht="15" hidden="false" customHeight="false" outlineLevel="0" collapsed="false">
      <c r="B68" s="231" t="n">
        <f aca="false">B64+1</f>
        <v>2004</v>
      </c>
      <c r="C68" s="231" t="n">
        <f aca="false">C64</f>
        <v>4</v>
      </c>
      <c r="D68" s="231" t="n">
        <v>308</v>
      </c>
      <c r="E68" s="235" t="n">
        <f aca="false">D68*100/U741</f>
        <v>880.243065197983</v>
      </c>
      <c r="F68" s="235" t="n">
        <f aca="false">D68*100/V741</f>
        <v>2530.02232369356</v>
      </c>
      <c r="G68" s="231" t="n">
        <f aca="false">G67</f>
        <v>200</v>
      </c>
      <c r="H68" s="235" t="n">
        <f aca="false">G68*100/U741</f>
        <v>571.586405972716</v>
      </c>
      <c r="I68" s="235" t="n">
        <f aca="false">G68*100/V741</f>
        <v>1642.87163876205</v>
      </c>
      <c r="J68" s="231" t="n">
        <f aca="false">J67</f>
        <v>3100</v>
      </c>
      <c r="K68" s="235" t="n">
        <f aca="false">J68*100/U741</f>
        <v>8859.5892925771</v>
      </c>
      <c r="L68" s="235" t="n">
        <f aca="false">J68*100/V741</f>
        <v>25464.5104008118</v>
      </c>
      <c r="S68" s="12" t="n">
        <f aca="false">Movilidad!FV71</f>
        <v>1948</v>
      </c>
      <c r="T68" s="12" t="n">
        <f aca="false">Movilidad!FW71</f>
        <v>1.83834540458376E-012</v>
      </c>
      <c r="U68" s="12" t="n">
        <f aca="false">Movilidad!FX71</f>
        <v>8.97613392272428E-013</v>
      </c>
      <c r="V68" s="12"/>
    </row>
    <row r="69" customFormat="false" ht="15" hidden="false" customHeight="false" outlineLevel="0" collapsed="false">
      <c r="B69" s="229" t="n">
        <f aca="false">B65+1</f>
        <v>2005</v>
      </c>
      <c r="C69" s="229" t="n">
        <f aca="false">C65</f>
        <v>1</v>
      </c>
      <c r="D69" s="229" t="n">
        <v>308</v>
      </c>
      <c r="E69" s="230" t="n">
        <f aca="false">D69*100/U744</f>
        <v>852.103777174654</v>
      </c>
      <c r="F69" s="230" t="n">
        <f aca="false">D69*100/V744</f>
        <v>2446.13360392355</v>
      </c>
      <c r="G69" s="229" t="n">
        <f aca="false">G68</f>
        <v>200</v>
      </c>
      <c r="H69" s="230" t="n">
        <f aca="false">G69*100/U744</f>
        <v>553.314141022502</v>
      </c>
      <c r="I69" s="230" t="n">
        <f aca="false">G69*100/V744</f>
        <v>1588.3984441062</v>
      </c>
      <c r="J69" s="229" t="n">
        <f aca="false">J68</f>
        <v>3100</v>
      </c>
      <c r="K69" s="230" t="n">
        <f aca="false">J69*100/U744</f>
        <v>8576.36918584879</v>
      </c>
      <c r="L69" s="230" t="n">
        <f aca="false">J69*100/V744</f>
        <v>24620.1758836461</v>
      </c>
      <c r="S69" s="35" t="n">
        <f aca="false">Movilidad!FV72</f>
        <v>1948</v>
      </c>
      <c r="T69" s="35" t="n">
        <f aca="false">Movilidad!FW72</f>
        <v>1.84237130497501E-012</v>
      </c>
      <c r="U69" s="35" t="n">
        <f aca="false">Movilidad!FX72</f>
        <v>8.99579128470931E-013</v>
      </c>
      <c r="V69" s="35"/>
    </row>
    <row r="70" customFormat="false" ht="15" hidden="false" customHeight="false" outlineLevel="0" collapsed="false">
      <c r="B70" s="231" t="n">
        <f aca="false">B66+1</f>
        <v>2005</v>
      </c>
      <c r="C70" s="231" t="n">
        <f aca="false">C66</f>
        <v>2</v>
      </c>
      <c r="D70" s="231" t="n">
        <v>308</v>
      </c>
      <c r="E70" s="235" t="n">
        <f aca="false">D70*100/U747</f>
        <v>830.051811727466</v>
      </c>
      <c r="F70" s="235" t="n">
        <f aca="false">D70*100/V747</f>
        <v>2365.05766954168</v>
      </c>
      <c r="G70" s="231" t="n">
        <f aca="false">G69</f>
        <v>200</v>
      </c>
      <c r="H70" s="235" t="n">
        <f aca="false">G70*100/U747</f>
        <v>538.994682939913</v>
      </c>
      <c r="I70" s="235" t="n">
        <f aca="false">G70*100/V747</f>
        <v>1535.75173346863</v>
      </c>
      <c r="J70" s="231" t="n">
        <f aca="false">J69</f>
        <v>3100</v>
      </c>
      <c r="K70" s="235" t="n">
        <f aca="false">J70*100/U747</f>
        <v>8354.41758556865</v>
      </c>
      <c r="L70" s="235" t="n">
        <f aca="false">J70*100/V747</f>
        <v>23804.1518687637</v>
      </c>
      <c r="S70" s="57" t="n">
        <f aca="false">Movilidad!FV73</f>
        <v>1948</v>
      </c>
      <c r="T70" s="57" t="n">
        <f aca="false">Movilidad!FW73</f>
        <v>1.94048398858407E-012</v>
      </c>
      <c r="U70" s="57" t="n">
        <f aca="false">Movilidad!FX73</f>
        <v>9.47484847678916E-013</v>
      </c>
      <c r="V70" s="57"/>
    </row>
    <row r="71" customFormat="false" ht="15" hidden="false" customHeight="false" outlineLevel="0" collapsed="false">
      <c r="B71" s="229" t="n">
        <f aca="false">B67+1</f>
        <v>2005</v>
      </c>
      <c r="C71" s="229" t="n">
        <f aca="false">C67</f>
        <v>3</v>
      </c>
      <c r="D71" s="229" t="n">
        <v>350</v>
      </c>
      <c r="E71" s="230" t="n">
        <f aca="false">D71*100/U750</f>
        <v>921.362863054172</v>
      </c>
      <c r="F71" s="230" t="n">
        <f aca="false">D71*100/V750</f>
        <v>2598.48215795705</v>
      </c>
      <c r="G71" s="229" t="n">
        <f aca="false">G70</f>
        <v>200</v>
      </c>
      <c r="H71" s="230" t="n">
        <f aca="false">G71*100/U750</f>
        <v>526.493064602384</v>
      </c>
      <c r="I71" s="230" t="n">
        <f aca="false">G71*100/V750</f>
        <v>1484.84694740403</v>
      </c>
      <c r="J71" s="229" t="n">
        <f aca="false">J70</f>
        <v>3100</v>
      </c>
      <c r="K71" s="230" t="n">
        <f aca="false">J71*100/U750</f>
        <v>8160.64250133695</v>
      </c>
      <c r="L71" s="230" t="n">
        <f aca="false">J71*100/V750</f>
        <v>23015.1276847624</v>
      </c>
      <c r="S71" s="12" t="n">
        <f aca="false">Movilidad!FV74</f>
        <v>1949</v>
      </c>
      <c r="T71" s="12" t="n">
        <f aca="false">Movilidad!FW74</f>
        <v>1.95107061553885E-012</v>
      </c>
      <c r="U71" s="12" t="n">
        <f aca="false">Movilidad!FX74</f>
        <v>9.52654005830539E-013</v>
      </c>
      <c r="V71" s="12"/>
    </row>
    <row r="72" customFormat="false" ht="15" hidden="false" customHeight="false" outlineLevel="0" collapsed="false">
      <c r="B72" s="231" t="n">
        <f aca="false">B68+1</f>
        <v>2005</v>
      </c>
      <c r="C72" s="231" t="n">
        <f aca="false">C68</f>
        <v>4</v>
      </c>
      <c r="D72" s="231" t="n">
        <v>390</v>
      </c>
      <c r="E72" s="235" t="n">
        <f aca="false">D72*100/U753</f>
        <v>994.986558875664</v>
      </c>
      <c r="F72" s="235" t="n">
        <f aca="false">D72*100/V753</f>
        <v>2799.45205479451</v>
      </c>
      <c r="G72" s="231" t="n">
        <f aca="false">G71</f>
        <v>200</v>
      </c>
      <c r="H72" s="235" t="n">
        <f aca="false">G72*100/U753</f>
        <v>510.249517372135</v>
      </c>
      <c r="I72" s="235" t="n">
        <f aca="false">G72*100/V753</f>
        <v>1435.61643835616</v>
      </c>
      <c r="J72" s="231" t="n">
        <f aca="false">J71</f>
        <v>3100</v>
      </c>
      <c r="K72" s="235" t="n">
        <f aca="false">J72*100/U753</f>
        <v>7908.8675192681</v>
      </c>
      <c r="L72" s="235" t="n">
        <f aca="false">J72*100/V753</f>
        <v>22252.0547945205</v>
      </c>
      <c r="S72" s="35" t="n">
        <f aca="false">Movilidad!FV75</f>
        <v>1949</v>
      </c>
      <c r="T72" s="35" t="n">
        <f aca="false">Movilidad!FW75</f>
        <v>1.94615007061621E-012</v>
      </c>
      <c r="U72" s="35" t="n">
        <f aca="false">Movilidad!FX75</f>
        <v>9.50251439365702E-013</v>
      </c>
      <c r="V72" s="35"/>
    </row>
    <row r="73" customFormat="false" ht="15" hidden="false" customHeight="false" outlineLevel="0" collapsed="false">
      <c r="B73" s="229" t="n">
        <f aca="false">B69+1</f>
        <v>2006</v>
      </c>
      <c r="C73" s="229" t="n">
        <f aca="false">C69</f>
        <v>1</v>
      </c>
      <c r="D73" s="229" t="n">
        <v>390</v>
      </c>
      <c r="E73" s="230" t="n">
        <f aca="false">D73*100/U756</f>
        <v>967.799269385406</v>
      </c>
      <c r="F73" s="230" t="n">
        <f aca="false">D73*100/V756</f>
        <v>2706.68442415017</v>
      </c>
      <c r="G73" s="229" t="n">
        <f aca="false">G72</f>
        <v>200</v>
      </c>
      <c r="H73" s="230" t="n">
        <f aca="false">G73*100/U756</f>
        <v>496.307317633541</v>
      </c>
      <c r="I73" s="230" t="n">
        <f aca="false">G73*100/V756</f>
        <v>1388.04329443599</v>
      </c>
      <c r="J73" s="229" t="n">
        <f aca="false">J72</f>
        <v>3100</v>
      </c>
      <c r="K73" s="230" t="n">
        <f aca="false">J73*100/U756</f>
        <v>7692.76342331989</v>
      </c>
      <c r="L73" s="230" t="n">
        <f aca="false">J73*100/V756</f>
        <v>21514.6710637578</v>
      </c>
      <c r="S73" s="57" t="n">
        <f aca="false">Movilidad!FV76</f>
        <v>1949</v>
      </c>
      <c r="T73" s="57" t="n">
        <f aca="false">Movilidad!FW76</f>
        <v>2.07885567610567E-012</v>
      </c>
      <c r="U73" s="57" t="n">
        <f aca="false">Movilidad!FX76</f>
        <v>1.01504792887194E-012</v>
      </c>
      <c r="V73" s="57"/>
    </row>
    <row r="74" customFormat="false" ht="15" hidden="false" customHeight="false" outlineLevel="0" collapsed="false">
      <c r="B74" s="231" t="n">
        <f aca="false">B70+1</f>
        <v>2006</v>
      </c>
      <c r="C74" s="231" t="n">
        <f aca="false">C70</f>
        <v>2</v>
      </c>
      <c r="D74" s="231" t="n">
        <v>390</v>
      </c>
      <c r="E74" s="235" t="n">
        <f aca="false">D74*100/U759</f>
        <v>942.650797585432</v>
      </c>
      <c r="F74" s="235" t="n">
        <f aca="false">D74*100/V759</f>
        <v>2616.95078640285</v>
      </c>
      <c r="G74" s="231" t="n">
        <f aca="false">G73</f>
        <v>200</v>
      </c>
      <c r="H74" s="235" t="n">
        <f aca="false">G74*100/U759</f>
        <v>483.410665428427</v>
      </c>
      <c r="I74" s="235" t="n">
        <f aca="false">G74*100/V759</f>
        <v>1342.02604430915</v>
      </c>
      <c r="J74" s="231" t="n">
        <f aca="false">J73</f>
        <v>3100</v>
      </c>
      <c r="K74" s="235" t="n">
        <f aca="false">J74*100/U759</f>
        <v>7492.86531414062</v>
      </c>
      <c r="L74" s="235" t="n">
        <f aca="false">J74*100/V759</f>
        <v>20801.4036867919</v>
      </c>
      <c r="S74" s="12" t="n">
        <f aca="false">Movilidad!FV77</f>
        <v>1949</v>
      </c>
      <c r="T74" s="12" t="n">
        <f aca="false">Movilidad!FW77</f>
        <v>2.1799505081527E-012</v>
      </c>
      <c r="U74" s="12" t="n">
        <f aca="false">Movilidad!FX77</f>
        <v>1.06440974896771E-012</v>
      </c>
      <c r="V74" s="12"/>
    </row>
    <row r="75" customFormat="false" ht="15" hidden="false" customHeight="false" outlineLevel="0" collapsed="false">
      <c r="B75" s="229" t="n">
        <f aca="false">B71+1</f>
        <v>2006</v>
      </c>
      <c r="C75" s="229" t="n">
        <f aca="false">C71</f>
        <v>3</v>
      </c>
      <c r="D75" s="229" t="n">
        <v>470</v>
      </c>
      <c r="E75" s="230" t="n">
        <f aca="false">D75*100/U762</f>
        <v>1117.32199959945</v>
      </c>
      <c r="F75" s="230" t="n">
        <f aca="false">D75*100/V762</f>
        <v>3049.1975308642</v>
      </c>
      <c r="G75" s="229" t="n">
        <f aca="false">G74</f>
        <v>200</v>
      </c>
      <c r="H75" s="230" t="n">
        <f aca="false">G75*100/U762</f>
        <v>475.456170042319</v>
      </c>
      <c r="I75" s="230" t="n">
        <f aca="false">G75*100/V762</f>
        <v>1297.53086419753</v>
      </c>
      <c r="J75" s="229" t="n">
        <f aca="false">AA4</f>
        <v>3441</v>
      </c>
      <c r="K75" s="230" t="n">
        <f aca="false">J75*100/U762</f>
        <v>8180.2234055781</v>
      </c>
      <c r="L75" s="230" t="n">
        <f aca="false">J75*100/V762</f>
        <v>22324.0185185185</v>
      </c>
      <c r="S75" s="35" t="n">
        <f aca="false">Movilidad!FV78</f>
        <v>1949</v>
      </c>
      <c r="T75" s="35" t="n">
        <f aca="false">Movilidad!FW78</f>
        <v>2.24332116245946E-012</v>
      </c>
      <c r="U75" s="35" t="n">
        <f aca="false">Movilidad!FX78</f>
        <v>1.09535189283305E-012</v>
      </c>
      <c r="V75" s="35"/>
    </row>
    <row r="76" customFormat="false" ht="15" hidden="false" customHeight="false" outlineLevel="0" collapsed="false">
      <c r="B76" s="231" t="n">
        <f aca="false">B72+1</f>
        <v>2006</v>
      </c>
      <c r="C76" s="231" t="n">
        <f aca="false">C72</f>
        <v>4</v>
      </c>
      <c r="D76" s="231" t="n">
        <v>470</v>
      </c>
      <c r="E76" s="235" t="n">
        <f aca="false">D76*100/U765</f>
        <v>1090.25000899644</v>
      </c>
      <c r="F76" s="235" t="n">
        <f aca="false">D76*100/V765</f>
        <v>2948.13123625909</v>
      </c>
      <c r="G76" s="231" t="n">
        <f aca="false">G75</f>
        <v>200</v>
      </c>
      <c r="H76" s="235" t="n">
        <f aca="false">G76*100/U765</f>
        <v>463.93617404104</v>
      </c>
      <c r="I76" s="235" t="n">
        <f aca="false">G76*100/V765</f>
        <v>1254.52393032302</v>
      </c>
      <c r="J76" s="231" t="n">
        <f aca="false">J75</f>
        <v>3441</v>
      </c>
      <c r="K76" s="235" t="n">
        <f aca="false">J76*100/U765</f>
        <v>7982.02187437609</v>
      </c>
      <c r="L76" s="235" t="n">
        <f aca="false">J76*100/V765</f>
        <v>21584.0842212075</v>
      </c>
      <c r="S76" s="57" t="n">
        <f aca="false">Movilidad!FV79</f>
        <v>1949</v>
      </c>
      <c r="T76" s="57" t="n">
        <f aca="false">Movilidad!FW79</f>
        <v>2.26956406871356E-012</v>
      </c>
      <c r="U76" s="57" t="n">
        <f aca="false">Movilidad!FX79</f>
        <v>1.10816558064552E-012</v>
      </c>
      <c r="V76" s="57"/>
    </row>
    <row r="77" customFormat="false" ht="15" hidden="false" customHeight="false" outlineLevel="0" collapsed="false">
      <c r="B77" s="229" t="n">
        <f aca="false">B73+1</f>
        <v>2007</v>
      </c>
      <c r="C77" s="229" t="n">
        <f aca="false">C73</f>
        <v>1</v>
      </c>
      <c r="D77" s="229" t="n">
        <v>530</v>
      </c>
      <c r="E77" s="230" t="n">
        <f aca="false">D77*100/U768</f>
        <v>1200.08843686146</v>
      </c>
      <c r="F77" s="230" t="n">
        <f aca="false">D77*100/V768</f>
        <v>3214.28462709284</v>
      </c>
      <c r="G77" s="229" t="n">
        <f aca="false">G76</f>
        <v>200</v>
      </c>
      <c r="H77" s="230" t="n">
        <f aca="false">G77*100/U768</f>
        <v>452.863561079797</v>
      </c>
      <c r="I77" s="230" t="n">
        <f aca="false">G77*100/V768</f>
        <v>1212.93759512937</v>
      </c>
      <c r="J77" s="230" t="n">
        <f aca="false">AA5</f>
        <v>3888.33</v>
      </c>
      <c r="K77" s="230" t="n">
        <f aca="false">J77*100/U768</f>
        <v>8804.41485226704</v>
      </c>
      <c r="L77" s="230" t="n">
        <f aca="false">J77*100/V768</f>
        <v>23581.508196347</v>
      </c>
      <c r="S77" s="12" t="n">
        <f aca="false">Movilidad!FV80</f>
        <v>1949</v>
      </c>
      <c r="T77" s="12" t="n">
        <f aca="false">Movilidad!FW80</f>
        <v>2.31161236168887E-012</v>
      </c>
      <c r="U77" s="12" t="n">
        <f aca="false">Movilidad!FX80</f>
        <v>1.12869660316323E-012</v>
      </c>
      <c r="V77" s="12"/>
    </row>
    <row r="78" customFormat="false" ht="15" hidden="false" customHeight="false" outlineLevel="0" collapsed="false">
      <c r="B78" s="231" t="n">
        <v>2007</v>
      </c>
      <c r="C78" s="231" t="n">
        <v>2</v>
      </c>
      <c r="D78" s="231" t="n">
        <v>530</v>
      </c>
      <c r="E78" s="235" t="n">
        <f aca="false">D78*100/U771</f>
        <v>1177.24847606834</v>
      </c>
      <c r="F78" s="235" t="n">
        <f aca="false">D78*100/V771</f>
        <v>3107.75579232201</v>
      </c>
      <c r="G78" s="231" t="n">
        <f aca="false">G77</f>
        <v>200</v>
      </c>
      <c r="H78" s="235" t="n">
        <f aca="false">G78*100/U771</f>
        <v>444.244707950316</v>
      </c>
      <c r="I78" s="235" t="n">
        <f aca="false">G78*100/V771</f>
        <v>1172.73803483849</v>
      </c>
      <c r="J78" s="233" t="n">
        <f aca="false">J77</f>
        <v>3888.33</v>
      </c>
      <c r="K78" s="235" t="n">
        <f aca="false">J78*100/U771</f>
        <v>8636.85012632226</v>
      </c>
      <c r="L78" s="235" t="n">
        <f aca="false">J78*100/V771</f>
        <v>22799.9624150178</v>
      </c>
      <c r="S78" s="35" t="n">
        <f aca="false">Movilidad!FV81</f>
        <v>1949</v>
      </c>
      <c r="T78" s="35" t="n">
        <f aca="false">Movilidad!FW81</f>
        <v>2.35112582849191E-012</v>
      </c>
      <c r="U78" s="35" t="n">
        <f aca="false">Movilidad!FX81</f>
        <v>1.14798993992633E-012</v>
      </c>
      <c r="V78" s="35"/>
    </row>
    <row r="79" customFormat="false" ht="15" hidden="false" customHeight="false" outlineLevel="0" collapsed="false">
      <c r="B79" s="229" t="n">
        <v>2007</v>
      </c>
      <c r="C79" s="229" t="n">
        <v>3</v>
      </c>
      <c r="D79" s="229" t="n">
        <v>596.2</v>
      </c>
      <c r="E79" s="230" t="n">
        <f aca="false">D79*100/U774</f>
        <v>1304.2982083246</v>
      </c>
      <c r="F79" s="230" t="n">
        <f aca="false">D79*100/V774</f>
        <v>3380.0295112464</v>
      </c>
      <c r="G79" s="229" t="n">
        <v>200</v>
      </c>
      <c r="H79" s="230" t="n">
        <f aca="false">G79*100/U774</f>
        <v>437.537137982087</v>
      </c>
      <c r="I79" s="230" t="n">
        <f aca="false">G79*100/V774</f>
        <v>1133.85760189413</v>
      </c>
      <c r="J79" s="230" t="n">
        <f aca="false">J78</f>
        <v>3888.33</v>
      </c>
      <c r="K79" s="230" t="n">
        <f aca="false">J79*100/U774</f>
        <v>8506.44389864943</v>
      </c>
      <c r="L79" s="230" t="n">
        <f aca="false">J79*100/V774</f>
        <v>22044.062645865</v>
      </c>
      <c r="S79" s="57" t="n">
        <f aca="false">Movilidad!FV82</f>
        <v>1949</v>
      </c>
      <c r="T79" s="57" t="n">
        <f aca="false">Movilidad!FW82</f>
        <v>2.38795536170078E-012</v>
      </c>
      <c r="U79" s="57" t="n">
        <f aca="false">Movilidad!FX82</f>
        <v>1.16597278589042E-012</v>
      </c>
      <c r="V79" s="57"/>
    </row>
    <row r="80" customFormat="false" ht="15" hidden="false" customHeight="false" outlineLevel="0" collapsed="false">
      <c r="B80" s="231" t="n">
        <v>2007</v>
      </c>
      <c r="C80" s="231" t="n">
        <v>4</v>
      </c>
      <c r="D80" s="231" t="n">
        <v>596.2</v>
      </c>
      <c r="E80" s="235" t="n">
        <f aca="false">D80*100/U777</f>
        <v>1274.28034352732</v>
      </c>
      <c r="F80" s="235" t="n">
        <f aca="false">D80*100/V777</f>
        <v>3268.00884491798</v>
      </c>
      <c r="G80" s="231" t="n">
        <v>200</v>
      </c>
      <c r="H80" s="235" t="n">
        <f aca="false">G80*100/U777</f>
        <v>427.467408093701</v>
      </c>
      <c r="I80" s="235" t="n">
        <f aca="false">G80*100/V777</f>
        <v>1096.27938440724</v>
      </c>
      <c r="J80" s="233" t="n">
        <f aca="false">AA6</f>
        <v>4374.37125</v>
      </c>
      <c r="K80" s="235" t="n">
        <f aca="false">J80*100/U777</f>
        <v>9349.50570138551</v>
      </c>
      <c r="L80" s="235" t="n">
        <f aca="false">J80*100/V777</f>
        <v>23977.6651055936</v>
      </c>
      <c r="S80" s="12" t="n">
        <f aca="false">Movilidad!FV83</f>
        <v>1949</v>
      </c>
      <c r="T80" s="12" t="n">
        <f aca="false">Movilidad!FW83</f>
        <v>2.45326441249222E-012</v>
      </c>
      <c r="U80" s="12" t="n">
        <f aca="false">Movilidad!FX83</f>
        <v>1.19786139533281E-012</v>
      </c>
      <c r="V80" s="12"/>
    </row>
    <row r="81" customFormat="false" ht="15" hidden="false" customHeight="false" outlineLevel="0" collapsed="false">
      <c r="B81" s="229" t="n">
        <v>2008</v>
      </c>
      <c r="C81" s="229" t="n">
        <v>1</v>
      </c>
      <c r="D81" s="229" t="n">
        <v>655</v>
      </c>
      <c r="E81" s="230" t="n">
        <f aca="false">D81*100/U780</f>
        <v>1367.9100141387</v>
      </c>
      <c r="F81" s="230" t="n">
        <f aca="false">D81*100/V780</f>
        <v>3471.28953154067</v>
      </c>
      <c r="G81" s="229" t="n">
        <v>200</v>
      </c>
      <c r="H81" s="230" t="n">
        <f aca="false">G81*100/U780</f>
        <v>417.68244706525</v>
      </c>
      <c r="I81" s="230" t="n">
        <f aca="false">G81*100/V780</f>
        <v>1059.93573482158</v>
      </c>
      <c r="J81" s="230" t="n">
        <f aca="false">J80</f>
        <v>4374.37125</v>
      </c>
      <c r="K81" s="230" t="n">
        <f aca="false">J81*100/U780</f>
        <v>9135.49044035939</v>
      </c>
      <c r="L81" s="230" t="n">
        <f aca="false">J81*100/V780</f>
        <v>23182.7620262557</v>
      </c>
      <c r="S81" s="35" t="n">
        <f aca="false">Movilidad!FV84</f>
        <v>1949</v>
      </c>
      <c r="T81" s="35" t="n">
        <f aca="false">Movilidad!FW84</f>
        <v>2.53214223867641E-012</v>
      </c>
      <c r="U81" s="35" t="n">
        <f aca="false">Movilidad!FX84</f>
        <v>1.23637526381462E-012</v>
      </c>
      <c r="V81" s="35"/>
    </row>
    <row r="82" customFormat="false" ht="15" hidden="false" customHeight="false" outlineLevel="0" collapsed="false">
      <c r="B82" s="231" t="n">
        <f aca="false">B78+1</f>
        <v>2008</v>
      </c>
      <c r="C82" s="231" t="n">
        <f aca="false">C78</f>
        <v>2</v>
      </c>
      <c r="D82" s="231" t="n">
        <v>655</v>
      </c>
      <c r="E82" s="235" t="n">
        <f aca="false">D82*100/U783</f>
        <v>1333.99384430723</v>
      </c>
      <c r="F82" s="235" t="n">
        <f aca="false">D82*100/V783</f>
        <v>3356.19651615086</v>
      </c>
      <c r="G82" s="231" t="n">
        <v>200</v>
      </c>
      <c r="H82" s="235" t="n">
        <f aca="false">G82*100/U783</f>
        <v>407.326364673964</v>
      </c>
      <c r="I82" s="235" t="n">
        <f aca="false">G82*100/V783</f>
        <v>1024.79282935904</v>
      </c>
      <c r="J82" s="233" t="n">
        <f aca="false">AA7</f>
        <v>4702.44909375</v>
      </c>
      <c r="K82" s="235" t="n">
        <f aca="false">J82*100/U783</f>
        <v>9577.15747210781</v>
      </c>
      <c r="L82" s="235" t="n">
        <f aca="false">J82*100/V783</f>
        <v>24095.1805585046</v>
      </c>
      <c r="S82" s="57" t="n">
        <f aca="false">Movilidad!FV85</f>
        <v>1949</v>
      </c>
      <c r="T82" s="57" t="n">
        <f aca="false">Movilidad!FW85</f>
        <v>2.5935744964985E-012</v>
      </c>
      <c r="U82" s="57" t="n">
        <f aca="false">Movilidad!FX85</f>
        <v>1.2663709421029E-012</v>
      </c>
      <c r="V82" s="57"/>
    </row>
    <row r="83" customFormat="false" ht="15" hidden="false" customHeight="false" outlineLevel="0" collapsed="false">
      <c r="B83" s="229" t="n">
        <f aca="false">B79+1</f>
        <v>2008</v>
      </c>
      <c r="C83" s="229" t="n">
        <f aca="false">C79</f>
        <v>3</v>
      </c>
      <c r="D83" s="229" t="n">
        <v>690</v>
      </c>
      <c r="E83" s="230" t="n">
        <f aca="false">D83*100/U786</f>
        <v>1384.75796520399</v>
      </c>
      <c r="F83" s="230" t="n">
        <f aca="false">D83*100/V786</f>
        <v>3418.37645865043</v>
      </c>
      <c r="G83" s="229" t="n">
        <v>200</v>
      </c>
      <c r="H83" s="230" t="n">
        <f aca="false">G83*100/U786</f>
        <v>401.379120348984</v>
      </c>
      <c r="I83" s="230" t="n">
        <f aca="false">G83*100/V786</f>
        <v>990.83375613056</v>
      </c>
      <c r="J83" s="230" t="n">
        <f aca="false">AA8</f>
        <v>5055.13277578125</v>
      </c>
      <c r="K83" s="230" t="n">
        <f aca="false">J83*100/U786</f>
        <v>10145.123733952</v>
      </c>
      <c r="L83" s="230" t="n">
        <f aca="false">J83*100/V786</f>
        <v>25043.9809798302</v>
      </c>
      <c r="S83" s="12" t="n">
        <f aca="false">Movilidad!FV86</f>
        <v>1950</v>
      </c>
      <c r="T83" s="12" t="n">
        <f aca="false">Movilidad!FW86</f>
        <v>2.54750030313193E-012</v>
      </c>
      <c r="U83" s="12" t="n">
        <f aca="false">Movilidad!FX86</f>
        <v>1.24387418338669E-012</v>
      </c>
      <c r="V83" s="12"/>
    </row>
    <row r="84" customFormat="false" ht="15" hidden="false" customHeight="false" outlineLevel="0" collapsed="false">
      <c r="B84" s="231" t="n">
        <f aca="false">B80+1</f>
        <v>2008</v>
      </c>
      <c r="C84" s="231" t="n">
        <f aca="false">C80</f>
        <v>4</v>
      </c>
      <c r="D84" s="231" t="n">
        <v>690</v>
      </c>
      <c r="E84" s="235" t="n">
        <f aca="false">D84*100/U789</f>
        <v>1367.20733696853</v>
      </c>
      <c r="F84" s="235" t="n">
        <f aca="false">D84*100/V789</f>
        <v>3305.06849315068</v>
      </c>
      <c r="G84" s="231" t="n">
        <v>326</v>
      </c>
      <c r="H84" s="235" t="n">
        <f aca="false">G84*100/U789</f>
        <v>645.955930219916</v>
      </c>
      <c r="I84" s="235" t="n">
        <f aca="false">G84*100/V789</f>
        <v>1561.52511415525</v>
      </c>
      <c r="J84" s="233" t="n">
        <f aca="false">J83</f>
        <v>5055.13277578125</v>
      </c>
      <c r="K84" s="235" t="n">
        <f aca="false">J84*100/U789</f>
        <v>10016.5429281134</v>
      </c>
      <c r="L84" s="235" t="n">
        <f aca="false">J84*100/V789</f>
        <v>24213.8551680115</v>
      </c>
      <c r="S84" s="35" t="n">
        <f aca="false">Movilidad!FV87</f>
        <v>1950</v>
      </c>
      <c r="T84" s="35" t="n">
        <f aca="false">Movilidad!FW87</f>
        <v>2.61385310587666E-012</v>
      </c>
      <c r="U84" s="35" t="n">
        <f aca="false">Movilidad!FX87</f>
        <v>1.27627242813981E-012</v>
      </c>
      <c r="V84" s="35"/>
    </row>
    <row r="85" customFormat="false" ht="15" hidden="false" customHeight="false" outlineLevel="0" collapsed="false">
      <c r="B85" s="229" t="n">
        <f aca="false">B81+1</f>
        <v>2009</v>
      </c>
      <c r="C85" s="229" t="n">
        <f aca="false">C81</f>
        <v>1</v>
      </c>
      <c r="D85" s="229" t="n">
        <v>690</v>
      </c>
      <c r="E85" s="230" t="n">
        <f aca="false">D85*100/U792</f>
        <v>1349.58027264891</v>
      </c>
      <c r="F85" s="230" t="n">
        <f aca="false">D85*100/V792</f>
        <v>3231.61085743278</v>
      </c>
      <c r="G85" s="229" t="n">
        <f aca="false">G84</f>
        <v>326</v>
      </c>
      <c r="H85" s="230" t="n">
        <f aca="false">G85*100/U792</f>
        <v>637.627780990646</v>
      </c>
      <c r="I85" s="230" t="n">
        <f aca="false">G85*100/V792</f>
        <v>1526.81904278708</v>
      </c>
      <c r="J85" s="230" t="n">
        <f aca="false">J84</f>
        <v>5055.13277578125</v>
      </c>
      <c r="K85" s="230" t="n">
        <f aca="false">J85*100/U792</f>
        <v>9887.40213016712</v>
      </c>
      <c r="L85" s="230" t="n">
        <f aca="false">J85*100/V792</f>
        <v>23675.6840057667</v>
      </c>
      <c r="S85" s="57" t="n">
        <f aca="false">Movilidad!FV88</f>
        <v>1950</v>
      </c>
      <c r="T85" s="57" t="n">
        <f aca="false">Movilidad!FW88</f>
        <v>2.61474775040805E-012</v>
      </c>
      <c r="U85" s="57" t="n">
        <f aca="false">Movilidad!FX88</f>
        <v>1.27670925840614E-012</v>
      </c>
      <c r="V85" s="57"/>
    </row>
    <row r="86" customFormat="false" ht="15" hidden="false" customHeight="false" outlineLevel="0" collapsed="false">
      <c r="B86" s="231" t="n">
        <f aca="false">B82+1</f>
        <v>2009</v>
      </c>
      <c r="C86" s="231" t="n">
        <f aca="false">C82</f>
        <v>2</v>
      </c>
      <c r="D86" s="231" t="n">
        <f aca="false">Movilidad!E5</f>
        <v>770.66</v>
      </c>
      <c r="E86" s="235" t="n">
        <f aca="false">D86*100/U795</f>
        <v>1487.87722927203</v>
      </c>
      <c r="F86" s="235" t="n">
        <f aca="false">D86*100/V795</f>
        <v>3231.61080669711</v>
      </c>
      <c r="G86" s="231" t="n">
        <f aca="false">Movilidad!I5</f>
        <v>364.1</v>
      </c>
      <c r="H86" s="235" t="n">
        <f aca="false">G86*100/U795</f>
        <v>702.950846258983</v>
      </c>
      <c r="I86" s="235" t="n">
        <f aca="false">G86*100/V795</f>
        <v>1526.78158295282</v>
      </c>
      <c r="J86" s="233" t="n">
        <f aca="false">Movilidad!F5</f>
        <v>5646.07</v>
      </c>
      <c r="K86" s="235" t="n">
        <f aca="false">J86*100/U795</f>
        <v>10900.6033631899</v>
      </c>
      <c r="L86" s="235" t="n">
        <f aca="false">J86*100/V795</f>
        <v>23675.6816590563</v>
      </c>
      <c r="S86" s="12" t="n">
        <f aca="false">Movilidad!FV89</f>
        <v>1950</v>
      </c>
      <c r="T86" s="12" t="n">
        <f aca="false">Movilidad!FW89</f>
        <v>2.67155767815129E-012</v>
      </c>
      <c r="U86" s="12" t="n">
        <f aca="false">Movilidad!FX89</f>
        <v>1.30444798031836E-012</v>
      </c>
      <c r="V86" s="12"/>
    </row>
    <row r="87" customFormat="false" ht="15" hidden="false" customHeight="false" outlineLevel="0" collapsed="false">
      <c r="B87" s="229" t="n">
        <f aca="false">B83+1</f>
        <v>2009</v>
      </c>
      <c r="C87" s="229" t="n">
        <f aca="false">C83</f>
        <v>3</v>
      </c>
      <c r="D87" s="229" t="n">
        <f aca="false">D86</f>
        <v>770.66</v>
      </c>
      <c r="E87" s="230" t="n">
        <f aca="false">D87*100/U798</f>
        <v>1460.34434197981</v>
      </c>
      <c r="F87" s="230" t="n">
        <f aca="false">D87*100/V798</f>
        <v>3231.61080669711</v>
      </c>
      <c r="G87" s="229" t="n">
        <f aca="false">G86</f>
        <v>364.1</v>
      </c>
      <c r="H87" s="230" t="n">
        <f aca="false">G87*100/U798</f>
        <v>689.942873530282</v>
      </c>
      <c r="I87" s="230" t="n">
        <f aca="false">G87*100/V798</f>
        <v>1526.78158295282</v>
      </c>
      <c r="J87" s="230" t="n">
        <f aca="false">J86</f>
        <v>5646.07</v>
      </c>
      <c r="K87" s="230" t="n">
        <f aca="false">J87*100/U798</f>
        <v>10698.8897554329</v>
      </c>
      <c r="L87" s="230" t="n">
        <f aca="false">J87*100/V798</f>
        <v>23675.6816590563</v>
      </c>
      <c r="S87" s="35" t="n">
        <f aca="false">Movilidad!FV90</f>
        <v>1950</v>
      </c>
      <c r="T87" s="35" t="n">
        <f aca="false">Movilidad!FW90</f>
        <v>2.79859720160861E-012</v>
      </c>
      <c r="U87" s="35" t="n">
        <f aca="false">Movilidad!FX90</f>
        <v>1.36647787813782E-012</v>
      </c>
      <c r="V87" s="35"/>
    </row>
    <row r="88" customFormat="false" ht="15" hidden="false" customHeight="false" outlineLevel="0" collapsed="false">
      <c r="B88" s="231" t="n">
        <f aca="false">B84+1</f>
        <v>2009</v>
      </c>
      <c r="C88" s="231" t="n">
        <f aca="false">C84</f>
        <v>4</v>
      </c>
      <c r="D88" s="231" t="n">
        <f aca="false">Movilidad!E6</f>
        <v>827.23</v>
      </c>
      <c r="E88" s="235" t="n">
        <f aca="false">D88*100/U801</f>
        <v>1530.99368853099</v>
      </c>
      <c r="F88" s="235" t="n">
        <f aca="false">D88*100/V801</f>
        <v>3231.62512853036</v>
      </c>
      <c r="G88" s="231" t="n">
        <f aca="false">Movilidad!I6</f>
        <v>390.82</v>
      </c>
      <c r="H88" s="235" t="n">
        <f aca="false">G88*100/U801</f>
        <v>723.309059574341</v>
      </c>
      <c r="I88" s="235" t="n">
        <f aca="false">G88*100/V801</f>
        <v>1526.76248773888</v>
      </c>
      <c r="J88" s="233" t="n">
        <f aca="false">Movilidad!F6</f>
        <v>6060.49</v>
      </c>
      <c r="K88" s="235" t="n">
        <f aca="false">J88*100/U801</f>
        <v>11216.4355008948</v>
      </c>
      <c r="L88" s="235" t="n">
        <f aca="false">J88*100/V801</f>
        <v>23675.6788017927</v>
      </c>
      <c r="S88" s="57" t="n">
        <f aca="false">Movilidad!FV91</f>
        <v>1950</v>
      </c>
      <c r="T88" s="57" t="n">
        <f aca="false">Movilidad!FW91</f>
        <v>2.87851877974609E-012</v>
      </c>
      <c r="U88" s="57" t="n">
        <f aca="false">Movilidad!FX91</f>
        <v>1.40550138193035E-012</v>
      </c>
      <c r="V88" s="57"/>
    </row>
    <row r="89" customFormat="false" ht="15" hidden="false" customHeight="false" outlineLevel="0" collapsed="false">
      <c r="B89" s="229" t="n">
        <f aca="false">B85+1</f>
        <v>2010</v>
      </c>
      <c r="C89" s="229" t="n">
        <f aca="false">C85</f>
        <v>1</v>
      </c>
      <c r="D89" s="229" t="n">
        <f aca="false">D88</f>
        <v>827.23</v>
      </c>
      <c r="E89" s="230" t="n">
        <f aca="false">D89*100/U804</f>
        <v>1482.75653398249</v>
      </c>
      <c r="F89" s="230" t="n">
        <f aca="false">D89*100/V804</f>
        <v>3231.62512853036</v>
      </c>
      <c r="G89" s="229" t="n">
        <f aca="false">G88</f>
        <v>390.82</v>
      </c>
      <c r="H89" s="230" t="n">
        <f aca="false">G89*100/U804</f>
        <v>700.519696591078</v>
      </c>
      <c r="I89" s="230" t="n">
        <f aca="false">G89*100/V804</f>
        <v>1526.76248773888</v>
      </c>
      <c r="J89" s="230" t="n">
        <f aca="false">J88</f>
        <v>6060.49</v>
      </c>
      <c r="K89" s="230" t="n">
        <f aca="false">J89*100/U804</f>
        <v>10863.0382682392</v>
      </c>
      <c r="L89" s="230" t="n">
        <f aca="false">J89*100/V804</f>
        <v>23675.6788017927</v>
      </c>
      <c r="S89" s="12" t="n">
        <f aca="false">Movilidad!FV92</f>
        <v>1950</v>
      </c>
      <c r="T89" s="12" t="n">
        <f aca="false">Movilidad!FW92</f>
        <v>2.87941342427748E-012</v>
      </c>
      <c r="U89" s="12" t="n">
        <f aca="false">Movilidad!FX92</f>
        <v>1.40593821219668E-012</v>
      </c>
      <c r="V89" s="12"/>
    </row>
    <row r="90" customFormat="false" ht="15" hidden="false" customHeight="false" outlineLevel="0" collapsed="false">
      <c r="B90" s="231" t="n">
        <f aca="false">B86+1</f>
        <v>2010</v>
      </c>
      <c r="C90" s="231" t="n">
        <f aca="false">C86</f>
        <v>2</v>
      </c>
      <c r="D90" s="231" t="n">
        <f aca="false">Movilidad!E7</f>
        <v>895.15</v>
      </c>
      <c r="E90" s="235" t="n">
        <f aca="false">D90*100/U807</f>
        <v>1561.71759618277</v>
      </c>
      <c r="F90" s="235" t="n">
        <f aca="false">D90*100/V807</f>
        <v>3231.65348384914</v>
      </c>
      <c r="G90" s="231" t="n">
        <f aca="false">Movilidad!I7</f>
        <v>422.91</v>
      </c>
      <c r="H90" s="235" t="n">
        <f aca="false">G90*100/U807</f>
        <v>737.827167068822</v>
      </c>
      <c r="I90" s="235" t="n">
        <f aca="false">G90*100/V807</f>
        <v>1526.78162861491</v>
      </c>
      <c r="J90" s="233" t="n">
        <f aca="false">Movilidad!F7</f>
        <v>6558.06</v>
      </c>
      <c r="K90" s="235" t="n">
        <f aca="false">J90*100/U807</f>
        <v>11441.4765110008</v>
      </c>
      <c r="L90" s="235" t="n">
        <f aca="false">J90*100/V807</f>
        <v>23675.7833282597</v>
      </c>
      <c r="S90" s="35" t="n">
        <f aca="false">Movilidad!FV93</f>
        <v>1950</v>
      </c>
      <c r="T90" s="35" t="n">
        <f aca="false">Movilidad!FW93</f>
        <v>2.88507950630961E-012</v>
      </c>
      <c r="U90" s="35" t="n">
        <f aca="false">Movilidad!FX93</f>
        <v>1.40870480388346E-012</v>
      </c>
      <c r="V90" s="35"/>
    </row>
    <row r="91" customFormat="false" ht="15" hidden="false" customHeight="false" outlineLevel="0" collapsed="false">
      <c r="B91" s="229" t="n">
        <f aca="false">B87+1</f>
        <v>2010</v>
      </c>
      <c r="C91" s="229" t="n">
        <f aca="false">C87</f>
        <v>3</v>
      </c>
      <c r="D91" s="229" t="n">
        <f aca="false">D90</f>
        <v>895.15</v>
      </c>
      <c r="E91" s="230" t="n">
        <f aca="false">D91*100/U810</f>
        <v>1526.73241685456</v>
      </c>
      <c r="F91" s="230" t="n">
        <f aca="false">D91*100/V810</f>
        <v>3231.65348384914</v>
      </c>
      <c r="G91" s="229" t="n">
        <f aca="false">G90</f>
        <v>422.91</v>
      </c>
      <c r="H91" s="230" t="n">
        <f aca="false">G91*100/U810</f>
        <v>721.298560478089</v>
      </c>
      <c r="I91" s="230" t="n">
        <f aca="false">G91*100/V810</f>
        <v>1526.78162861491</v>
      </c>
      <c r="J91" s="230" t="n">
        <f aca="false">J90</f>
        <v>6558.06</v>
      </c>
      <c r="K91" s="230" t="n">
        <f aca="false">J91*100/U810</f>
        <v>11185.1676184742</v>
      </c>
      <c r="L91" s="230" t="n">
        <f aca="false">J91*100/V810</f>
        <v>23675.7833282597</v>
      </c>
      <c r="S91" s="57" t="n">
        <f aca="false">Movilidad!FV94</f>
        <v>1950</v>
      </c>
      <c r="T91" s="57" t="n">
        <f aca="false">Movilidad!FW94</f>
        <v>2.99944489890558E-012</v>
      </c>
      <c r="U91" s="57" t="n">
        <f aca="false">Movilidad!FX94</f>
        <v>1.46454627292985E-012</v>
      </c>
      <c r="V91" s="57"/>
    </row>
    <row r="92" customFormat="false" ht="15" hidden="false" customHeight="false" outlineLevel="0" collapsed="false">
      <c r="B92" s="231" t="n">
        <f aca="false">B88+1</f>
        <v>2010</v>
      </c>
      <c r="C92" s="231" t="n">
        <f aca="false">C88</f>
        <v>4</v>
      </c>
      <c r="D92" s="231" t="n">
        <f aca="false">Movilidad!E8</f>
        <v>1046.43</v>
      </c>
      <c r="E92" s="235" t="n">
        <f aca="false">D92*100/U813</f>
        <v>1744.36538963607</v>
      </c>
      <c r="F92" s="235" t="n">
        <f aca="false">D92*100/V813</f>
        <v>3231.58041856925</v>
      </c>
      <c r="G92" s="231" t="n">
        <f aca="false">Movilidad!I8</f>
        <v>494.38</v>
      </c>
      <c r="H92" s="235" t="n">
        <f aca="false">G92*100/U813</f>
        <v>824.11567073601</v>
      </c>
      <c r="I92" s="235" t="n">
        <f aca="false">G92*100/V813</f>
        <v>1526.74209200067</v>
      </c>
      <c r="J92" s="233" t="n">
        <f aca="false">Movilidad!F8</f>
        <v>7666.37</v>
      </c>
      <c r="K92" s="235" t="n">
        <f aca="false">J92*100/U813</f>
        <v>12779.5939452656</v>
      </c>
      <c r="L92" s="235" t="n">
        <f aca="false">J92*100/V813</f>
        <v>23675.2493463555</v>
      </c>
      <c r="S92" s="12" t="n">
        <f aca="false">Movilidad!FV95</f>
        <v>1950</v>
      </c>
      <c r="T92" s="12" t="n">
        <f aca="false">Movilidad!FW95</f>
        <v>3.11321386181396E-012</v>
      </c>
      <c r="U92" s="12" t="n">
        <f aca="false">Movilidad!FX95</f>
        <v>1.52009652179869E-012</v>
      </c>
      <c r="V92" s="12"/>
    </row>
    <row r="93" customFormat="false" ht="15" hidden="false" customHeight="false" outlineLevel="0" collapsed="false">
      <c r="B93" s="229" t="n">
        <f aca="false">B89+1</f>
        <v>2011</v>
      </c>
      <c r="C93" s="229" t="n">
        <f aca="false">C89</f>
        <v>1</v>
      </c>
      <c r="D93" s="229" t="n">
        <f aca="false">D92</f>
        <v>1046.43</v>
      </c>
      <c r="E93" s="230" t="n">
        <f aca="false">D93*100/U816</f>
        <v>1704.81848516974</v>
      </c>
      <c r="F93" s="230" t="n">
        <f aca="false">D93*100/V816</f>
        <v>3231.58041856925</v>
      </c>
      <c r="G93" s="229" t="n">
        <f aca="false">G92</f>
        <v>494.38</v>
      </c>
      <c r="H93" s="230" t="n">
        <f aca="false">G93*100/U816</f>
        <v>805.431956937604</v>
      </c>
      <c r="I93" s="230" t="n">
        <f aca="false">G93*100/V816</f>
        <v>1526.74209200067</v>
      </c>
      <c r="J93" s="230" t="n">
        <f aca="false">J92</f>
        <v>7666.37</v>
      </c>
      <c r="K93" s="230" t="n">
        <f aca="false">J93*100/U816</f>
        <v>12489.8648644924</v>
      </c>
      <c r="L93" s="230" t="n">
        <f aca="false">J93*100/V816</f>
        <v>23675.2493463555</v>
      </c>
      <c r="S93" s="35" t="n">
        <f aca="false">Movilidad!FV96</f>
        <v>1950</v>
      </c>
      <c r="T93" s="35" t="n">
        <f aca="false">Movilidad!FW96</f>
        <v>3.10635492040664E-012</v>
      </c>
      <c r="U93" s="35" t="n">
        <f aca="false">Movilidad!FX96</f>
        <v>1.51674748975679E-012</v>
      </c>
      <c r="V93" s="35"/>
    </row>
    <row r="94" customFormat="false" ht="15" hidden="false" customHeight="false" outlineLevel="0" collapsed="false">
      <c r="B94" s="231" t="n">
        <f aca="false">B90+1</f>
        <v>2011</v>
      </c>
      <c r="C94" s="231" t="n">
        <f aca="false">C90</f>
        <v>2</v>
      </c>
      <c r="D94" s="231" t="n">
        <f aca="false">Movilidad!E9</f>
        <v>1227.78</v>
      </c>
      <c r="E94" s="235" t="n">
        <f aca="false">D94*100/U819</f>
        <v>1952.73652301743</v>
      </c>
      <c r="F94" s="235" t="n">
        <f aca="false">D94*100/V819</f>
        <v>3231.61745814308</v>
      </c>
      <c r="G94" s="231" t="n">
        <f aca="false">Movilidad!I9</f>
        <v>580.06</v>
      </c>
      <c r="H94" s="235" t="n">
        <f aca="false">G94*100/U819</f>
        <v>922.56295715966</v>
      </c>
      <c r="I94" s="235" t="n">
        <f aca="false">G94*100/V819</f>
        <v>1526.76539996618</v>
      </c>
      <c r="J94" s="233" t="n">
        <f aca="false">Movilidad!F9</f>
        <v>8994.95</v>
      </c>
      <c r="K94" s="235" t="n">
        <f aca="false">J94*100/U819</f>
        <v>14306.1194902308</v>
      </c>
      <c r="L94" s="235" t="n">
        <f aca="false">J94*100/V819</f>
        <v>23675.444668527</v>
      </c>
      <c r="S94" s="57" t="n">
        <f aca="false">Movilidad!FV97</f>
        <v>1950</v>
      </c>
      <c r="T94" s="57" t="n">
        <f aca="false">Movilidad!FW97</f>
        <v>3.16704164111924E-012</v>
      </c>
      <c r="U94" s="57" t="n">
        <f aca="false">Movilidad!FX97</f>
        <v>1.54637914282313E-012</v>
      </c>
      <c r="V94" s="57"/>
    </row>
    <row r="95" customFormat="false" ht="15" hidden="false" customHeight="false" outlineLevel="0" collapsed="false">
      <c r="B95" s="229" t="n">
        <f aca="false">B91+1</f>
        <v>2011</v>
      </c>
      <c r="C95" s="229" t="n">
        <f aca="false">C91</f>
        <v>3</v>
      </c>
      <c r="D95" s="229" t="n">
        <f aca="false">D94</f>
        <v>1227.78</v>
      </c>
      <c r="E95" s="230" t="n">
        <f aca="false">D95*100/U822</f>
        <v>1907.69958325585</v>
      </c>
      <c r="F95" s="230" t="n">
        <f aca="false">D95*100/V822</f>
        <v>3231.61745814308</v>
      </c>
      <c r="G95" s="229" t="n">
        <f aca="false">G94</f>
        <v>580.06</v>
      </c>
      <c r="H95" s="230" t="n">
        <f aca="false">G95*100/U822</f>
        <v>901.285425942261</v>
      </c>
      <c r="I95" s="230" t="n">
        <f aca="false">G95*100/V822</f>
        <v>1526.76539996618</v>
      </c>
      <c r="J95" s="230" t="n">
        <f aca="false">J94</f>
        <v>8994.95</v>
      </c>
      <c r="K95" s="230" t="n">
        <f aca="false">J95*100/U822</f>
        <v>13976.170296313</v>
      </c>
      <c r="L95" s="230" t="n">
        <f aca="false">J95*100/V822</f>
        <v>23675.444668527</v>
      </c>
      <c r="S95" s="12" t="n">
        <f aca="false">Movilidad!FV98</f>
        <v>1951</v>
      </c>
      <c r="T95" s="12" t="n">
        <f aca="false">Movilidad!FW98</f>
        <v>3.13617640478629E-012</v>
      </c>
      <c r="U95" s="12" t="n">
        <f aca="false">Movilidad!FX98</f>
        <v>1.5313084986346E-012</v>
      </c>
      <c r="V95" s="12"/>
    </row>
    <row r="96" customFormat="false" ht="15" hidden="false" customHeight="false" outlineLevel="0" collapsed="false">
      <c r="B96" s="231" t="n">
        <f aca="false">B92+1</f>
        <v>2011</v>
      </c>
      <c r="C96" s="231" t="n">
        <f aca="false">C92</f>
        <v>4</v>
      </c>
      <c r="D96" s="231" t="n">
        <f aca="false">Movilidad!E10</f>
        <v>1434.29</v>
      </c>
      <c r="E96" s="235" t="n">
        <f aca="false">D96*100/U825</f>
        <v>2183.34988377105</v>
      </c>
      <c r="F96" s="235" t="n">
        <f aca="false">D96*100/V825</f>
        <v>3231.57932098766</v>
      </c>
      <c r="G96" s="231" t="n">
        <f aca="false">Movilidad!I10</f>
        <v>677.62</v>
      </c>
      <c r="H96" s="235" t="n">
        <f aca="false">G96*100/U825</f>
        <v>1031.50795741512</v>
      </c>
      <c r="I96" s="235" t="n">
        <f aca="false">G96*100/V825</f>
        <v>1526.73641975309</v>
      </c>
      <c r="J96" s="233" t="n">
        <f aca="false">Movilidad!F10</f>
        <v>10507.9</v>
      </c>
      <c r="K96" s="235" t="n">
        <f aca="false">J96*100/U825</f>
        <v>15995.6649238841</v>
      </c>
      <c r="L96" s="235" t="n">
        <f aca="false">J96*100/V825</f>
        <v>23675.2067901235</v>
      </c>
      <c r="S96" s="35" t="n">
        <f aca="false">Movilidad!FV99</f>
        <v>1951</v>
      </c>
      <c r="T96" s="35" t="n">
        <f aca="false">Movilidad!FW99</f>
        <v>3.22862300636322E-012</v>
      </c>
      <c r="U96" s="35" t="n">
        <f aca="false">Movilidad!FX99</f>
        <v>1.5764476261558E-012</v>
      </c>
      <c r="V96" s="35"/>
    </row>
    <row r="97" customFormat="false" ht="15" hidden="false" customHeight="false" outlineLevel="0" collapsed="false">
      <c r="B97" s="229" t="n">
        <f aca="false">B93+1</f>
        <v>2012</v>
      </c>
      <c r="C97" s="229" t="n">
        <f aca="false">C93</f>
        <v>1</v>
      </c>
      <c r="D97" s="229" t="n">
        <f aca="false">D96</f>
        <v>1434.29</v>
      </c>
      <c r="E97" s="230" t="n">
        <f aca="false">D97*100/U828</f>
        <v>2129.84261428768</v>
      </c>
      <c r="F97" s="230" t="n">
        <f aca="false">D97*100/V828</f>
        <v>3231.57932098766</v>
      </c>
      <c r="G97" s="229" t="n">
        <f aca="false">G96</f>
        <v>677.62</v>
      </c>
      <c r="H97" s="230" t="n">
        <f aca="false">G97*100/U828</f>
        <v>1006.22883258868</v>
      </c>
      <c r="I97" s="230" t="n">
        <f aca="false">G97*100/V828</f>
        <v>1526.73641975309</v>
      </c>
      <c r="J97" s="230" t="n">
        <f aca="false">J96</f>
        <v>10507.9</v>
      </c>
      <c r="K97" s="230" t="n">
        <f aca="false">J97*100/U828</f>
        <v>15603.659794514</v>
      </c>
      <c r="L97" s="230" t="n">
        <f aca="false">J97*100/V828</f>
        <v>23675.2067901235</v>
      </c>
      <c r="S97" s="57" t="n">
        <f aca="false">Movilidad!FV100</f>
        <v>1951</v>
      </c>
      <c r="T97" s="57" t="n">
        <f aca="false">Movilidad!FW100</f>
        <v>3.23831498878661E-012</v>
      </c>
      <c r="U97" s="57" t="n">
        <f aca="false">Movilidad!FX100</f>
        <v>1.58117995404109E-012</v>
      </c>
      <c r="V97" s="57"/>
    </row>
    <row r="98" customFormat="false" ht="15" hidden="false" customHeight="false" outlineLevel="0" collapsed="false">
      <c r="B98" s="231" t="n">
        <f aca="false">B94+1</f>
        <v>2012</v>
      </c>
      <c r="C98" s="231" t="n">
        <f aca="false">C94</f>
        <v>2</v>
      </c>
      <c r="D98" s="231" t="n">
        <f aca="false">Movilidad!E11</f>
        <v>1687.01</v>
      </c>
      <c r="E98" s="235" t="n">
        <f aca="false">D98*100/U831</f>
        <v>2441.5651434925</v>
      </c>
      <c r="F98" s="235" t="n">
        <f aca="false">D98*100/V831</f>
        <v>3231.65267546085</v>
      </c>
      <c r="G98" s="231" t="n">
        <f aca="false">Movilidad!I11</f>
        <v>797.02</v>
      </c>
      <c r="H98" s="235" t="n">
        <f aca="false">G98*100/U831</f>
        <v>1153.50605548657</v>
      </c>
      <c r="I98" s="235" t="n">
        <f aca="false">G98*100/V831</f>
        <v>1526.7792220531</v>
      </c>
      <c r="J98" s="233" t="n">
        <f aca="false">Movilidad!F11</f>
        <v>12359.39</v>
      </c>
      <c r="K98" s="235" t="n">
        <f aca="false">J98*100/U831</f>
        <v>17887.4196470856</v>
      </c>
      <c r="L98" s="235" t="n">
        <f aca="false">J98*100/V831</f>
        <v>23675.7670438018</v>
      </c>
      <c r="S98" s="12" t="n">
        <f aca="false">Movilidad!FV101</f>
        <v>1951</v>
      </c>
      <c r="T98" s="12" t="n">
        <f aca="false">Movilidad!FW101</f>
        <v>3.53086375055101E-012</v>
      </c>
      <c r="U98" s="12" t="n">
        <f aca="false">Movilidad!FX101</f>
        <v>1.72402345113238E-012</v>
      </c>
      <c r="V98" s="12"/>
    </row>
    <row r="99" customFormat="false" ht="15" hidden="false" customHeight="false" outlineLevel="0" collapsed="false">
      <c r="B99" s="229" t="n">
        <f aca="false">B95+1</f>
        <v>2012</v>
      </c>
      <c r="C99" s="229" t="n">
        <f aca="false">C95</f>
        <v>3</v>
      </c>
      <c r="D99" s="229" t="n">
        <f aca="false">D98</f>
        <v>1687.01</v>
      </c>
      <c r="E99" s="230" t="n">
        <f aca="false">D99*100/U834</f>
        <v>2383.78559028304</v>
      </c>
      <c r="F99" s="230" t="n">
        <f aca="false">D99*100/V834</f>
        <v>3231.65267546085</v>
      </c>
      <c r="G99" s="229" t="n">
        <f aca="false">G98</f>
        <v>797.02</v>
      </c>
      <c r="H99" s="230" t="n">
        <f aca="false">G99*100/U834</f>
        <v>1126.20837527187</v>
      </c>
      <c r="I99" s="230" t="n">
        <f aca="false">G99*100/V834</f>
        <v>1526.7792220531</v>
      </c>
      <c r="J99" s="230" t="n">
        <f aca="false">J98</f>
        <v>12359.39</v>
      </c>
      <c r="K99" s="230" t="n">
        <f aca="false">J99*100/U834</f>
        <v>17464.1144905414</v>
      </c>
      <c r="L99" s="230" t="n">
        <f aca="false">J99*100/V834</f>
        <v>23675.7670438018</v>
      </c>
      <c r="S99" s="35" t="n">
        <f aca="false">Movilidad!FV102</f>
        <v>1951</v>
      </c>
      <c r="T99" s="35" t="n">
        <f aca="false">Movilidad!FW102</f>
        <v>3.79418745762336E-012</v>
      </c>
      <c r="U99" s="35" t="n">
        <f aca="false">Movilidad!FX102</f>
        <v>1.85259715952342E-012</v>
      </c>
      <c r="V99" s="35"/>
    </row>
    <row r="100" customFormat="false" ht="15" hidden="false" customHeight="false" outlineLevel="0" collapsed="false">
      <c r="B100" s="231" t="n">
        <f aca="false">B96+1</f>
        <v>2012</v>
      </c>
      <c r="C100" s="231" t="n">
        <f aca="false">C96</f>
        <v>4</v>
      </c>
      <c r="D100" s="231" t="n">
        <f aca="false">Movilidad!E12</f>
        <v>1879.67</v>
      </c>
      <c r="E100" s="235" t="n">
        <f aca="false">D100*100/U837</f>
        <v>2586.5978872367</v>
      </c>
      <c r="F100" s="235" t="n">
        <f aca="false">D100*100/V837</f>
        <v>3231.64640960595</v>
      </c>
      <c r="G100" s="231" t="n">
        <f aca="false">Movilidad!I12</f>
        <v>888.04</v>
      </c>
      <c r="H100" s="235" t="n">
        <f aca="false">G100*100/U837</f>
        <v>1222.02428499773</v>
      </c>
      <c r="I100" s="235" t="n">
        <f aca="false">G100*100/V837</f>
        <v>1526.77399627938</v>
      </c>
      <c r="J100" s="233" t="n">
        <f aca="false">Movilidad!F12</f>
        <v>13770.83</v>
      </c>
      <c r="K100" s="235" t="n">
        <f aca="false">J100*100/U837</f>
        <v>18949.9219456052</v>
      </c>
      <c r="L100" s="235" t="n">
        <f aca="false">J100*100/V837</f>
        <v>23675.673563335</v>
      </c>
      <c r="S100" s="57" t="n">
        <f aca="false">Movilidad!FV103</f>
        <v>1951</v>
      </c>
      <c r="T100" s="57" t="n">
        <f aca="false">Movilidad!FW103</f>
        <v>3.92018322912739E-012</v>
      </c>
      <c r="U100" s="57" t="n">
        <f aca="false">Movilidad!FX103</f>
        <v>1.91411742203215E-012</v>
      </c>
      <c r="V100" s="57"/>
    </row>
    <row r="101" customFormat="false" ht="15" hidden="false" customHeight="false" outlineLevel="0" collapsed="false">
      <c r="B101" s="229" t="n">
        <f aca="false">B97+1</f>
        <v>2013</v>
      </c>
      <c r="C101" s="229" t="n">
        <f aca="false">C97</f>
        <v>1</v>
      </c>
      <c r="D101" s="229" t="n">
        <f aca="false">D100</f>
        <v>1879.67</v>
      </c>
      <c r="E101" s="230" t="n">
        <f aca="false">D101*100/U840</f>
        <v>2518.73438600784</v>
      </c>
      <c r="F101" s="230" t="n">
        <f aca="false">D101*100/V840</f>
        <v>3231.64640960595</v>
      </c>
      <c r="G101" s="229" t="n">
        <f aca="false">G100</f>
        <v>888.04</v>
      </c>
      <c r="H101" s="230" t="n">
        <f aca="false">G101*100/U840</f>
        <v>1189.96253818511</v>
      </c>
      <c r="I101" s="230" t="n">
        <f aca="false">G101*100/V840</f>
        <v>1526.77399627938</v>
      </c>
      <c r="J101" s="230" t="n">
        <f aca="false">J100</f>
        <v>13770.83</v>
      </c>
      <c r="K101" s="230" t="n">
        <f aca="false">J101*100/U840</f>
        <v>18452.7406645147</v>
      </c>
      <c r="L101" s="230" t="n">
        <f aca="false">J101*100/V840</f>
        <v>23675.673563335</v>
      </c>
      <c r="S101" s="12" t="n">
        <f aca="false">Movilidad!FV104</f>
        <v>1951</v>
      </c>
      <c r="T101" s="12" t="n">
        <f aca="false">Movilidad!FW104</f>
        <v>3.95000471350705E-012</v>
      </c>
      <c r="U101" s="12" t="n">
        <f aca="false">Movilidad!FX104</f>
        <v>1.92867843090996E-012</v>
      </c>
      <c r="V101" s="12"/>
    </row>
    <row r="102" customFormat="false" ht="15" hidden="false" customHeight="false" outlineLevel="0" collapsed="false">
      <c r="B102" s="231" t="n">
        <f aca="false">B98+1</f>
        <v>2013</v>
      </c>
      <c r="C102" s="231" t="n">
        <f aca="false">C98</f>
        <v>2</v>
      </c>
      <c r="D102" s="231" t="n">
        <f aca="false">Movilidad!E13</f>
        <v>2165</v>
      </c>
      <c r="E102" s="235" t="n">
        <f aca="false">D102*100/U843</f>
        <v>2839.75920444613</v>
      </c>
      <c r="F102" s="235" t="n">
        <f aca="false">D102*100/V843</f>
        <v>3231.5728056824</v>
      </c>
      <c r="G102" s="231" t="n">
        <f aca="false">Movilidad!I13</f>
        <v>1022.84</v>
      </c>
      <c r="H102" s="235" t="n">
        <f aca="false">G102*100/U843</f>
        <v>1341.62554488484</v>
      </c>
      <c r="I102" s="235" t="n">
        <f aca="false">G102*100/V843</f>
        <v>1526.73530187722</v>
      </c>
      <c r="J102" s="233" t="n">
        <f aca="false">Movilidad!F13</f>
        <v>15861.24</v>
      </c>
      <c r="K102" s="235" t="n">
        <f aca="false">J102*100/U843</f>
        <v>20804.6661819534</v>
      </c>
      <c r="L102" s="235" t="n">
        <f aca="false">J102*100/V843</f>
        <v>23675.1740639269</v>
      </c>
      <c r="S102" s="35" t="n">
        <f aca="false">Movilidad!FV105</f>
        <v>1951</v>
      </c>
      <c r="T102" s="35" t="n">
        <f aca="false">Movilidad!FW105</f>
        <v>4.3159143268454E-012</v>
      </c>
      <c r="U102" s="35" t="n">
        <f aca="false">Movilidad!FX105</f>
        <v>2.10734200984066E-012</v>
      </c>
      <c r="V102" s="35"/>
    </row>
    <row r="103" customFormat="false" ht="15" hidden="false" customHeight="false" outlineLevel="0" collapsed="false">
      <c r="B103" s="229" t="n">
        <f aca="false">B99+1</f>
        <v>2013</v>
      </c>
      <c r="C103" s="229" t="n">
        <f aca="false">C99</f>
        <v>3</v>
      </c>
      <c r="D103" s="229" t="n">
        <f aca="false">D102</f>
        <v>2165</v>
      </c>
      <c r="E103" s="230" t="n">
        <f aca="false">D103*100/U846</f>
        <v>2767.27206005255</v>
      </c>
      <c r="F103" s="230" t="n">
        <f aca="false">D103*100/V846</f>
        <v>3231.5728056824</v>
      </c>
      <c r="G103" s="229" t="n">
        <f aca="false">G102</f>
        <v>1022.84</v>
      </c>
      <c r="H103" s="230" t="n">
        <f aca="false">G103*100/U846</f>
        <v>1307.37947062547</v>
      </c>
      <c r="I103" s="230" t="n">
        <f aca="false">G103*100/V846</f>
        <v>1526.73530187722</v>
      </c>
      <c r="J103" s="230" t="n">
        <f aca="false">J102</f>
        <v>15861.24</v>
      </c>
      <c r="K103" s="230" t="n">
        <f aca="false">J103*100/U846</f>
        <v>20273.610295514</v>
      </c>
      <c r="L103" s="230" t="n">
        <f aca="false">J103*100/V846</f>
        <v>23675.1740639269</v>
      </c>
      <c r="S103" s="57" t="n">
        <f aca="false">Movilidad!FV106</f>
        <v>1951</v>
      </c>
      <c r="T103" s="57" t="n">
        <f aca="false">Movilidad!FW106</f>
        <v>4.23390524480136E-012</v>
      </c>
      <c r="U103" s="57" t="n">
        <f aca="false">Movilidad!FX106</f>
        <v>2.06729923542669E-012</v>
      </c>
      <c r="V103" s="57"/>
    </row>
    <row r="104" customFormat="false" ht="15" hidden="false" customHeight="false" outlineLevel="0" collapsed="false">
      <c r="B104" s="231" t="n">
        <f aca="false">B100+1</f>
        <v>2013</v>
      </c>
      <c r="C104" s="231" t="n">
        <f aca="false">C100</f>
        <v>4</v>
      </c>
      <c r="D104" s="231" t="n">
        <f aca="false">Movilidad!E14</f>
        <v>2476.98</v>
      </c>
      <c r="E104" s="235" t="n">
        <f aca="false">D104*100/U849</f>
        <v>3083.67065412202</v>
      </c>
      <c r="F104" s="235" t="n">
        <f aca="false">D104*100/V849</f>
        <v>3231.63575342466</v>
      </c>
      <c r="G104" s="231" t="n">
        <f aca="false">Movilidad!I14</f>
        <v>1170.23</v>
      </c>
      <c r="H104" s="235" t="n">
        <f aca="false">G104*100/U849</f>
        <v>1456.85629660846</v>
      </c>
      <c r="I104" s="235" t="n">
        <f aca="false">G104*100/V849</f>
        <v>1526.76126078133</v>
      </c>
      <c r="J104" s="233" t="n">
        <f aca="false">Movilidad!F14</f>
        <v>18146.84</v>
      </c>
      <c r="K104" s="235" t="n">
        <f aca="false">J104*100/U849</f>
        <v>22591.5744063528</v>
      </c>
      <c r="L104" s="235" t="n">
        <f aca="false">J104*100/V849</f>
        <v>23675.595667174</v>
      </c>
      <c r="S104" s="12" t="n">
        <f aca="false">Movilidad!FV107</f>
        <v>1951</v>
      </c>
      <c r="T104" s="12" t="n">
        <f aca="false">Movilidad!FW107</f>
        <v>4.36288316474336E-012</v>
      </c>
      <c r="U104" s="12" t="n">
        <f aca="false">Movilidad!FX107</f>
        <v>2.1302755988232E-012</v>
      </c>
      <c r="V104" s="12"/>
    </row>
    <row r="105" customFormat="false" ht="15" hidden="false" customHeight="false" outlineLevel="0" collapsed="false">
      <c r="B105" s="229" t="n">
        <f aca="false">B101+1</f>
        <v>2014</v>
      </c>
      <c r="C105" s="229" t="n">
        <f aca="false">C101</f>
        <v>1</v>
      </c>
      <c r="D105" s="229" t="n">
        <f aca="false">D104</f>
        <v>2476.98</v>
      </c>
      <c r="E105" s="230" t="n">
        <f aca="false">D105*100/U852</f>
        <v>2835.24067153883</v>
      </c>
      <c r="F105" s="230" t="n">
        <f aca="false">D105*100/V852</f>
        <v>3231.63575342466</v>
      </c>
      <c r="G105" s="229" t="n">
        <f aca="false">G104</f>
        <v>1170.23</v>
      </c>
      <c r="H105" s="230" t="n">
        <f aca="false">G105*100/U852</f>
        <v>1339.48747711119</v>
      </c>
      <c r="I105" s="230" t="n">
        <f aca="false">G105*100/V852</f>
        <v>1526.76126078133</v>
      </c>
      <c r="J105" s="230" t="n">
        <f aca="false">J104</f>
        <v>18146.84</v>
      </c>
      <c r="K105" s="230" t="n">
        <f aca="false">J105*100/U852</f>
        <v>20771.5277587658</v>
      </c>
      <c r="L105" s="230" t="n">
        <f aca="false">J105*100/V852</f>
        <v>23675.595667174</v>
      </c>
      <c r="S105" s="35" t="n">
        <f aca="false">Movilidad!FV108</f>
        <v>1951</v>
      </c>
      <c r="T105" s="35" t="n">
        <f aca="false">Movilidad!FW108</f>
        <v>4.37719747724559E-012</v>
      </c>
      <c r="U105" s="35" t="n">
        <f aca="false">Movilidad!FX108</f>
        <v>2.13726488308455E-012</v>
      </c>
      <c r="V105" s="35"/>
    </row>
    <row r="106" customFormat="false" ht="15" hidden="false" customHeight="false" outlineLevel="0" collapsed="false">
      <c r="B106" s="231" t="n">
        <f aca="false">B102+1</f>
        <v>2014</v>
      </c>
      <c r="C106" s="231" t="n">
        <f aca="false">C102</f>
        <v>2</v>
      </c>
      <c r="D106" s="231" t="n">
        <f aca="false">Movilidad!E15</f>
        <v>2757.13</v>
      </c>
      <c r="E106" s="235" t="n">
        <f aca="false">D106*100/U855</f>
        <v>2979.32010569727</v>
      </c>
      <c r="F106" s="235" t="n">
        <f aca="false">D106*100/V855</f>
        <v>3231.57271520379</v>
      </c>
      <c r="G106" s="231" t="n">
        <f aca="false">Movilidad!I15</f>
        <v>1302.58</v>
      </c>
      <c r="H106" s="235" t="n">
        <f aca="false">G106*100/U855</f>
        <v>1407.55161464245</v>
      </c>
      <c r="I106" s="235" t="n">
        <f aca="false">G106*100/V855</f>
        <v>1526.7259749704</v>
      </c>
      <c r="J106" s="233" t="n">
        <f aca="false">Movilidad!F15</f>
        <v>20199.25</v>
      </c>
      <c r="K106" s="235" t="n">
        <f aca="false">J106*100/U855</f>
        <v>21827.0562668447</v>
      </c>
      <c r="L106" s="235" t="n">
        <f aca="false">J106*100/V855</f>
        <v>23675.1060586842</v>
      </c>
      <c r="S106" s="57" t="n">
        <f aca="false">Movilidad!FV109</f>
        <v>1951</v>
      </c>
      <c r="T106" s="57" t="n">
        <f aca="false">Movilidad!FW109</f>
        <v>4.75727229566428E-012</v>
      </c>
      <c r="U106" s="57" t="n">
        <f aca="false">Movilidad!FX109</f>
        <v>2.3228449412322E-012</v>
      </c>
      <c r="V106" s="57"/>
    </row>
    <row r="107" customFormat="false" ht="15" hidden="false" customHeight="false" outlineLevel="0" collapsed="false">
      <c r="B107" s="229" t="n">
        <f aca="false">B103+1</f>
        <v>2014</v>
      </c>
      <c r="C107" s="229" t="n">
        <f aca="false">C103</f>
        <v>3</v>
      </c>
      <c r="D107" s="229" t="n">
        <f aca="false">D106</f>
        <v>2757.13</v>
      </c>
      <c r="E107" s="230" t="n">
        <f aca="false">D107*100/U858</f>
        <v>2861.61857065737</v>
      </c>
      <c r="F107" s="230" t="n">
        <f aca="false">D107*100/V858</f>
        <v>3231.57271520379</v>
      </c>
      <c r="G107" s="229" t="n">
        <f aca="false">G106</f>
        <v>1302.58</v>
      </c>
      <c r="H107" s="230" t="n">
        <f aca="false">G107*100/U858</f>
        <v>1351.94463727386</v>
      </c>
      <c r="I107" s="230" t="n">
        <f aca="false">G107*100/V858</f>
        <v>1526.7259749704</v>
      </c>
      <c r="J107" s="230" t="n">
        <f aca="false">J106</f>
        <v>20199.25</v>
      </c>
      <c r="K107" s="230" t="n">
        <f aca="false">J107*100/U858</f>
        <v>20964.7528093891</v>
      </c>
      <c r="L107" s="230" t="n">
        <f aca="false">J107*100/V858</f>
        <v>23675.1060586842</v>
      </c>
      <c r="S107" s="12" t="n">
        <f aca="false">Movilidad!FV110</f>
        <v>1952</v>
      </c>
      <c r="T107" s="12" t="n">
        <f aca="false">Movilidad!FW110</f>
        <v>4.94306014334951E-012</v>
      </c>
      <c r="U107" s="12" t="n">
        <f aca="false">Movilidad!FX110</f>
        <v>2.41356002654094E-012</v>
      </c>
      <c r="V107" s="12"/>
    </row>
    <row r="108" customFormat="false" ht="15" hidden="false" customHeight="false" outlineLevel="0" collapsed="false">
      <c r="B108" s="231" t="n">
        <f aca="false">B104+1</f>
        <v>2014</v>
      </c>
      <c r="C108" s="231" t="n">
        <f aca="false">C104</f>
        <v>4</v>
      </c>
      <c r="D108" s="231" t="n">
        <f aca="false">Movilidad!E16</f>
        <v>3231.63</v>
      </c>
      <c r="E108" s="235" t="n">
        <f aca="false">D108*100/U861</f>
        <v>3231.63</v>
      </c>
      <c r="F108" s="235" t="n">
        <f aca="false">D108*100/V861</f>
        <v>3231.63</v>
      </c>
      <c r="G108" s="231" t="n">
        <f aca="false">Movilidad!I16</f>
        <v>1526.75</v>
      </c>
      <c r="H108" s="235" t="n">
        <f aca="false">G108*100/U861</f>
        <v>1526.75</v>
      </c>
      <c r="I108" s="235" t="n">
        <f aca="false">G108*100/V861</f>
        <v>1526.75</v>
      </c>
      <c r="J108" s="233" t="n">
        <f aca="false">Movilidad!F16</f>
        <v>23675.54</v>
      </c>
      <c r="K108" s="235" t="n">
        <f aca="false">J108*100/U861</f>
        <v>23675.54</v>
      </c>
      <c r="L108" s="235" t="n">
        <f aca="false">J108*100/V861</f>
        <v>23675.54</v>
      </c>
      <c r="S108" s="35" t="n">
        <f aca="false">Movilidad!FV111</f>
        <v>1952</v>
      </c>
      <c r="T108" s="35" t="n">
        <f aca="false">Movilidad!FW111</f>
        <v>4.97944235429268E-012</v>
      </c>
      <c r="U108" s="35" t="n">
        <f aca="false">Movilidad!FX111</f>
        <v>2.43132445737186E-012</v>
      </c>
      <c r="V108" s="35"/>
    </row>
    <row r="109" customFormat="false" ht="15" hidden="false" customHeight="false" outlineLevel="0" collapsed="false">
      <c r="B109" s="229" t="n">
        <f aca="false">B105+1</f>
        <v>2015</v>
      </c>
      <c r="C109" s="229" t="n">
        <f aca="false">C105</f>
        <v>1</v>
      </c>
      <c r="D109" s="229" t="n">
        <f aca="false">D108</f>
        <v>3231.63</v>
      </c>
      <c r="E109" s="230" t="n">
        <f aca="false">D109*100/U864</f>
        <v>3134.73415536162</v>
      </c>
      <c r="F109" s="230" t="n">
        <f aca="false">D109*100/V864</f>
        <v>3231.63</v>
      </c>
      <c r="G109" s="229" t="n">
        <f aca="false">G108</f>
        <v>1526.75</v>
      </c>
      <c r="H109" s="230" t="n">
        <f aca="false">G109*100/U864</f>
        <v>1480.97256545407</v>
      </c>
      <c r="I109" s="230" t="n">
        <f aca="false">G109*100/V864</f>
        <v>1526.75</v>
      </c>
      <c r="J109" s="230" t="n">
        <f aca="false">J108</f>
        <v>23675.54</v>
      </c>
      <c r="K109" s="230" t="n">
        <f aca="false">J109*100/U864</f>
        <v>22965.6624937354</v>
      </c>
      <c r="L109" s="230" t="n">
        <f aca="false">J109*100/V864</f>
        <v>23675.54</v>
      </c>
      <c r="S109" s="57" t="n">
        <f aca="false">Movilidad!FV112</f>
        <v>1952</v>
      </c>
      <c r="T109" s="57" t="n">
        <f aca="false">Movilidad!FW112</f>
        <v>5.12482209064349E-012</v>
      </c>
      <c r="U109" s="57" t="n">
        <f aca="false">Movilidad!FX112</f>
        <v>2.50230937565117E-012</v>
      </c>
      <c r="V109" s="57"/>
    </row>
    <row r="110" customFormat="false" ht="15" hidden="false" customHeight="false" outlineLevel="0" collapsed="false">
      <c r="B110" s="231" t="n">
        <f aca="false">B106+1</f>
        <v>2015</v>
      </c>
      <c r="C110" s="231" t="n">
        <f aca="false">C106</f>
        <v>2</v>
      </c>
      <c r="D110" s="231" t="n">
        <f aca="false">Movilidad!E17</f>
        <v>3821.73</v>
      </c>
      <c r="E110" s="235" t="n">
        <f aca="false">D110*100/U867</f>
        <v>3580.59931397094</v>
      </c>
      <c r="F110" s="235" t="n">
        <f aca="false">D110*100/V867</f>
        <v>3231.633688483</v>
      </c>
      <c r="G110" s="231" t="n">
        <f aca="false">Movilidad!I17</f>
        <v>1805.53</v>
      </c>
      <c r="H110" s="235" t="n">
        <f aca="false">G110*100/U867</f>
        <v>1691.61073109664</v>
      </c>
      <c r="I110" s="235" t="n">
        <f aca="false">G110*100/V867</f>
        <v>1526.74615254524</v>
      </c>
      <c r="J110" s="233" t="n">
        <f aca="false">Movilidad!F17</f>
        <v>27998.69</v>
      </c>
      <c r="K110" s="235" t="n">
        <f aca="false">J110*100/U867</f>
        <v>26232.1226790184</v>
      </c>
      <c r="L110" s="235" t="n">
        <f aca="false">J110*100/V867</f>
        <v>23675.5369524776</v>
      </c>
      <c r="S110" s="12" t="n">
        <f aca="false">Movilidad!FV113</f>
        <v>1952</v>
      </c>
      <c r="T110" s="12" t="n">
        <f aca="false">Movilidad!FW113</f>
        <v>5.44510483288098E-012</v>
      </c>
      <c r="U110" s="12" t="n">
        <f aca="false">Movilidad!FX113</f>
        <v>2.65869461099882E-012</v>
      </c>
      <c r="V110" s="12"/>
    </row>
    <row r="111" customFormat="false" ht="15" hidden="false" customHeight="false" outlineLevel="0" collapsed="false">
      <c r="B111" s="229" t="n">
        <f aca="false">B107+1</f>
        <v>2015</v>
      </c>
      <c r="C111" s="229" t="n">
        <f aca="false">C107</f>
        <v>3</v>
      </c>
      <c r="D111" s="229" t="n">
        <f aca="false">D110</f>
        <v>3821.73</v>
      </c>
      <c r="E111" s="230" t="n">
        <f aca="false">D111*100/U870</f>
        <v>3459.06159638797</v>
      </c>
      <c r="F111" s="230" t="n">
        <f aca="false">D111*100/V870</f>
        <v>3231.633688483</v>
      </c>
      <c r="G111" s="229" t="n">
        <f aca="false">G110</f>
        <v>1805.53</v>
      </c>
      <c r="H111" s="230" t="n">
        <f aca="false">G111*100/U870</f>
        <v>1634.19171007015</v>
      </c>
      <c r="I111" s="230" t="n">
        <f aca="false">G111*100/V870</f>
        <v>1526.74615254524</v>
      </c>
      <c r="J111" s="230" t="n">
        <f aca="false">J110</f>
        <v>27998.69</v>
      </c>
      <c r="K111" s="230" t="n">
        <f aca="false">J111*100/U870</f>
        <v>25341.7152253487</v>
      </c>
      <c r="L111" s="230" t="n">
        <f aca="false">J111*100/V870</f>
        <v>23675.5369524776</v>
      </c>
      <c r="S111" s="35" t="n">
        <f aca="false">Movilidad!FV114</f>
        <v>1952</v>
      </c>
      <c r="T111" s="35" t="n">
        <f aca="false">Movilidad!FW114</f>
        <v>5.53069249305059E-012</v>
      </c>
      <c r="U111" s="35" t="n">
        <f aca="false">Movilidad!FX114</f>
        <v>2.70048470647813E-012</v>
      </c>
      <c r="V111" s="35"/>
    </row>
    <row r="112" customFormat="false" ht="15" hidden="false" customHeight="false" outlineLevel="0" collapsed="false">
      <c r="B112" s="231" t="n">
        <f aca="false">B108+1</f>
        <v>2015</v>
      </c>
      <c r="C112" s="231" t="n">
        <f aca="false">C108</f>
        <v>4</v>
      </c>
      <c r="D112" s="231" t="n">
        <f aca="false">Movilidad!E18</f>
        <v>4299.06</v>
      </c>
      <c r="E112" s="235" t="n">
        <f aca="false">D112*100/U873</f>
        <v>3712.73037873488</v>
      </c>
      <c r="F112" s="235" t="n">
        <f aca="false">D112*100/V873</f>
        <v>3231.63062377629</v>
      </c>
      <c r="G112" s="231" t="n">
        <f aca="false">Movilidad!I18</f>
        <v>2031.04</v>
      </c>
      <c r="H112" s="235" t="n">
        <f aca="false">G112*100/U873</f>
        <v>1754.03551204814</v>
      </c>
      <c r="I112" s="235" t="n">
        <f aca="false">G112*100/V873</f>
        <v>1526.74562860593</v>
      </c>
      <c r="J112" s="233" t="n">
        <f aca="false">Movilidad!F18</f>
        <v>31495.73</v>
      </c>
      <c r="K112" s="235" t="n">
        <f aca="false">J112*100/U873</f>
        <v>27200.1678440011</v>
      </c>
      <c r="L112" s="235" t="n">
        <f aca="false">J112*100/V873</f>
        <v>23675.5396729028</v>
      </c>
      <c r="S112" s="57" t="n">
        <f aca="false">Movilidad!FV115</f>
        <v>1952</v>
      </c>
      <c r="T112" s="57" t="n">
        <f aca="false">Movilidad!FW115</f>
        <v>5.64520699306848E-012</v>
      </c>
      <c r="U112" s="57" t="n">
        <f aca="false">Movilidad!FX115</f>
        <v>2.75639898056892E-012</v>
      </c>
      <c r="V112" s="57"/>
    </row>
    <row r="113" customFormat="false" ht="15" hidden="false" customHeight="false" outlineLevel="0" collapsed="false">
      <c r="B113" s="229" t="n">
        <f aca="false">B109+1</f>
        <v>2016</v>
      </c>
      <c r="C113" s="229" t="n">
        <f aca="false">C109</f>
        <v>1</v>
      </c>
      <c r="D113" s="229" t="n">
        <f aca="false">D112</f>
        <v>4299.06</v>
      </c>
      <c r="E113" s="230" t="n">
        <f aca="false">D113*100/U876</f>
        <v>3278.74707767941</v>
      </c>
      <c r="F113" s="230" t="n">
        <f aca="false">D113*100/V876</f>
        <v>3231.63062377629</v>
      </c>
      <c r="G113" s="229" t="n">
        <f aca="false">G112</f>
        <v>2031.04</v>
      </c>
      <c r="H113" s="230" t="n">
        <f aca="false">G113*100/U876</f>
        <v>1549.00523943606</v>
      </c>
      <c r="I113" s="230" t="n">
        <f aca="false">G113*100/V876</f>
        <v>1526.74562860593</v>
      </c>
      <c r="J113" s="230" t="n">
        <f aca="false">J112</f>
        <v>31495.73</v>
      </c>
      <c r="K113" s="230" t="n">
        <f aca="false">J113*100/U876</f>
        <v>24020.7237621433</v>
      </c>
      <c r="L113" s="230" t="n">
        <f aca="false">J113*100/V876</f>
        <v>23675.5396729028</v>
      </c>
      <c r="S113" s="12" t="n">
        <f aca="false">Movilidad!FV116</f>
        <v>1952</v>
      </c>
      <c r="T113" s="12" t="n">
        <f aca="false">Movilidad!FW116</f>
        <v>5.41423959654806E-012</v>
      </c>
      <c r="U113" s="12" t="n">
        <f aca="false">Movilidad!FX116</f>
        <v>2.6436239668103E-012</v>
      </c>
      <c r="V113" s="12"/>
    </row>
    <row r="114" customFormat="false" ht="15" hidden="false" customHeight="false" outlineLevel="0" collapsed="false">
      <c r="B114" s="231" t="n">
        <f aca="false">B110+1</f>
        <v>2016</v>
      </c>
      <c r="C114" s="231" t="n">
        <f aca="false">C110</f>
        <v>2</v>
      </c>
      <c r="D114" s="231" t="n">
        <f aca="false">Movilidad!E19</f>
        <v>4958.97</v>
      </c>
      <c r="E114" s="235" t="n">
        <f aca="false">D114*100/U879</f>
        <v>3353.0034929992</v>
      </c>
      <c r="F114" s="235" t="n">
        <f aca="false">D114*100/V879</f>
        <v>3231.63341945913</v>
      </c>
      <c r="G114" s="231" t="n">
        <f aca="false">Movilidad!I19</f>
        <v>2342.8</v>
      </c>
      <c r="H114" s="235" t="n">
        <f aca="false">G114*100/U879</f>
        <v>1584.08229600069</v>
      </c>
      <c r="I114" s="235" t="n">
        <f aca="false">G114*100/V879</f>
        <v>1526.74260483707</v>
      </c>
      <c r="J114" s="233" t="n">
        <f aca="false">Movilidad!F19</f>
        <v>36330.32</v>
      </c>
      <c r="K114" s="235" t="n">
        <f aca="false">J114*100/U879</f>
        <v>24564.7160321153</v>
      </c>
      <c r="L114" s="235" t="n">
        <f aca="false">J114*100/V879</f>
        <v>23675.5367045263</v>
      </c>
      <c r="S114" s="35" t="n">
        <f aca="false">Movilidad!FV117</f>
        <v>1952</v>
      </c>
      <c r="T114" s="35" t="n">
        <f aca="false">Movilidad!FW117</f>
        <v>5.39202259068523E-012</v>
      </c>
      <c r="U114" s="35" t="n">
        <f aca="false">Movilidad!FX117</f>
        <v>2.63277601519634E-012</v>
      </c>
      <c r="V114" s="35"/>
    </row>
    <row r="115" customFormat="false" ht="15" hidden="false" customHeight="false" outlineLevel="0" collapsed="false">
      <c r="B115" s="229" t="n">
        <f aca="false">B111+1</f>
        <v>2016</v>
      </c>
      <c r="C115" s="229" t="n">
        <f aca="false">C111</f>
        <v>3</v>
      </c>
      <c r="D115" s="229" t="n">
        <f aca="false">D114</f>
        <v>4958.97</v>
      </c>
      <c r="E115" s="230" t="n">
        <f aca="false">D115*100/U882</f>
        <v>3181.24035260038</v>
      </c>
      <c r="F115" s="230" t="n">
        <f aca="false">D115*100/V882</f>
        <v>3231.63341945913</v>
      </c>
      <c r="G115" s="229" t="n">
        <f aca="false">G114</f>
        <v>2342.8</v>
      </c>
      <c r="H115" s="230" t="n">
        <f aca="false">G115*100/U882</f>
        <v>1502.93506475582</v>
      </c>
      <c r="I115" s="230" t="n">
        <f aca="false">G115*100/V882</f>
        <v>1526.74260483707</v>
      </c>
      <c r="J115" s="230" t="n">
        <f aca="false">J114</f>
        <v>36330.32</v>
      </c>
      <c r="K115" s="230" t="n">
        <f aca="false">J115*100/U882</f>
        <v>23306.3478921801</v>
      </c>
      <c r="L115" s="230" t="n">
        <f aca="false">J115*100/V882</f>
        <v>23675.5367045263</v>
      </c>
      <c r="S115" s="57" t="n">
        <f aca="false">Movilidad!FV118</f>
        <v>1952</v>
      </c>
      <c r="T115" s="57" t="n">
        <f aca="false">Movilidad!FW118</f>
        <v>5.57318810829163E-012</v>
      </c>
      <c r="U115" s="57" t="n">
        <f aca="false">Movilidad!FX118</f>
        <v>2.72123414412902E-012</v>
      </c>
      <c r="V115" s="57"/>
    </row>
    <row r="116" customFormat="false" ht="15" hidden="false" customHeight="false" outlineLevel="0" collapsed="false">
      <c r="B116" s="231" t="n">
        <f aca="false">B112+1</f>
        <v>2016</v>
      </c>
      <c r="C116" s="231" t="n">
        <f aca="false">C112</f>
        <v>4</v>
      </c>
      <c r="D116" s="231" t="n">
        <f aca="false">Movilidad!E20</f>
        <v>5661.16</v>
      </c>
      <c r="E116" s="235" t="n">
        <f aca="false">D116*100/U885</f>
        <v>3451.71616314651</v>
      </c>
      <c r="F116" s="235" t="n">
        <f aca="false">D116*100/V885</f>
        <v>3231.63333269101</v>
      </c>
      <c r="G116" s="231" t="n">
        <f aca="false">Movilidad!I20</f>
        <v>2674.54</v>
      </c>
      <c r="H116" s="235" t="n">
        <f aca="false">G116*100/U885</f>
        <v>1630.717546754</v>
      </c>
      <c r="I116" s="235" t="n">
        <f aca="false">G116*100/V885</f>
        <v>1526.74233083245</v>
      </c>
      <c r="J116" s="233" t="n">
        <f aca="false">Movilidad!F20</f>
        <v>41474.69</v>
      </c>
      <c r="K116" s="235" t="n">
        <f aca="false">J116*100/U885</f>
        <v>25287.9017435457</v>
      </c>
      <c r="L116" s="235" t="n">
        <f aca="false">J116*100/V885</f>
        <v>23675.5348138944</v>
      </c>
      <c r="S116" s="12" t="n">
        <f aca="false">Movilidad!FV119</f>
        <v>1952</v>
      </c>
      <c r="T116" s="12" t="n">
        <f aca="false">Movilidad!FW119</f>
        <v>5.62984892861295E-012</v>
      </c>
      <c r="U116" s="12" t="n">
        <f aca="false">Movilidad!FX119</f>
        <v>2.74890006099684E-012</v>
      </c>
      <c r="V116" s="12"/>
    </row>
    <row r="117" customFormat="false" ht="15" hidden="false" customHeight="false" outlineLevel="0" collapsed="false">
      <c r="B117" s="229" t="n">
        <f aca="false">B113+1</f>
        <v>2017</v>
      </c>
      <c r="C117" s="229" t="n">
        <f aca="false">C113</f>
        <v>1</v>
      </c>
      <c r="D117" s="229" t="n">
        <f aca="false">D116</f>
        <v>5661.16</v>
      </c>
      <c r="E117" s="230" t="n">
        <f aca="false">D117*100/U888</f>
        <v>3289.53765408488</v>
      </c>
      <c r="F117" s="230" t="n">
        <f aca="false">D117*100/V888</f>
        <v>3231.63333269101</v>
      </c>
      <c r="G117" s="229" t="n">
        <f aca="false">G116</f>
        <v>2674.54</v>
      </c>
      <c r="H117" s="230" t="n">
        <f aca="false">G117*100/U888</f>
        <v>1554.0984599192</v>
      </c>
      <c r="I117" s="230" t="n">
        <f aca="false">G117*100/V888</f>
        <v>1526.74233083245</v>
      </c>
      <c r="J117" s="230" t="n">
        <f aca="false">J116</f>
        <v>41474.69</v>
      </c>
      <c r="K117" s="230" t="n">
        <f aca="false">J117*100/U888</f>
        <v>24099.7524264457</v>
      </c>
      <c r="L117" s="230" t="n">
        <f aca="false">J117*100/V888</f>
        <v>23675.5348138944</v>
      </c>
      <c r="S117" s="35" t="n">
        <f aca="false">Movilidad!FV120</f>
        <v>1952</v>
      </c>
      <c r="T117" s="35" t="n">
        <f aca="false">Movilidad!FW120</f>
        <v>5.64416324111517E-012</v>
      </c>
      <c r="U117" s="35" t="n">
        <f aca="false">Movilidad!FX120</f>
        <v>2.75588934525818E-012</v>
      </c>
      <c r="V117" s="35"/>
    </row>
    <row r="118" customFormat="false" ht="15" hidden="false" customHeight="false" outlineLevel="0" collapsed="false">
      <c r="B118" s="231" t="n">
        <f aca="false">B114+1</f>
        <v>2017</v>
      </c>
      <c r="C118" s="231" t="n">
        <f aca="false">C114</f>
        <v>2</v>
      </c>
      <c r="D118" s="231" t="n">
        <f aca="false">Movilidad!E21</f>
        <v>6394.85</v>
      </c>
      <c r="E118" s="235" t="n">
        <f aca="false">D118*100/U891</f>
        <v>3485.77164883552</v>
      </c>
      <c r="F118" s="235" t="n">
        <f aca="false">D118*100/V891</f>
        <v>3231.63518429212</v>
      </c>
      <c r="G118" s="231" t="n">
        <f aca="false">Movilidad!I21</f>
        <v>3021.16</v>
      </c>
      <c r="H118" s="235" t="n">
        <f aca="false">G118*100/U891</f>
        <v>1646.80545667153</v>
      </c>
      <c r="I118" s="235" t="n">
        <f aca="false">G118*100/V891</f>
        <v>1526.74213677818</v>
      </c>
      <c r="J118" s="233" t="n">
        <f aca="false">Movilidad!F21</f>
        <v>46849.81</v>
      </c>
      <c r="K118" s="235" t="n">
        <f aca="false">J118*100/U891</f>
        <v>25537.3839028798</v>
      </c>
      <c r="L118" s="235" t="n">
        <f aca="false">J118*100/V891</f>
        <v>23675.534902836</v>
      </c>
      <c r="S118" s="57" t="n">
        <f aca="false">Movilidad!FV121</f>
        <v>1952</v>
      </c>
      <c r="T118" s="57" t="n">
        <f aca="false">Movilidad!FW121</f>
        <v>5.66444185049333E-012</v>
      </c>
      <c r="U118" s="57" t="n">
        <f aca="false">Movilidad!FX121</f>
        <v>2.76579083129509E-012</v>
      </c>
      <c r="V118" s="57"/>
    </row>
    <row r="119" customFormat="false" ht="15" hidden="false" customHeight="false" outlineLevel="0" collapsed="false">
      <c r="B119" s="229" t="n">
        <f aca="false">B115+1</f>
        <v>2017</v>
      </c>
      <c r="C119" s="229" t="n">
        <f aca="false">C115</f>
        <v>3</v>
      </c>
      <c r="D119" s="229" t="n">
        <f aca="false">D118</f>
        <v>6394.85</v>
      </c>
      <c r="E119" s="230" t="n">
        <f aca="false">D119*100/U894</f>
        <v>3339.19521972644</v>
      </c>
      <c r="F119" s="230" t="n">
        <f aca="false">D119*100/V894</f>
        <v>3231.63518429212</v>
      </c>
      <c r="G119" s="229" t="n">
        <f aca="false">G118</f>
        <v>3021.16</v>
      </c>
      <c r="H119" s="230" t="n">
        <f aca="false">G119*100/U894</f>
        <v>1577.55741417371</v>
      </c>
      <c r="I119" s="230" t="n">
        <f aca="false">G119*100/V894</f>
        <v>1526.74213677818</v>
      </c>
      <c r="J119" s="230" t="n">
        <f aca="false">J118</f>
        <v>46849.81</v>
      </c>
      <c r="K119" s="230" t="n">
        <f aca="false">J119*100/U894</f>
        <v>24463.5388784869</v>
      </c>
      <c r="L119" s="230" t="n">
        <f aca="false">J119*100/V894</f>
        <v>23675.534902836</v>
      </c>
      <c r="S119" s="12" t="n">
        <f aca="false">Movilidad!FV122</f>
        <v>1953</v>
      </c>
      <c r="T119" s="12" t="n">
        <f aca="false">Movilidad!FW122</f>
        <v>5.591677428607E-012</v>
      </c>
      <c r="U119" s="12" t="n">
        <f aca="false">Movilidad!FX122</f>
        <v>2.73026196963325E-012</v>
      </c>
      <c r="V119" s="12"/>
    </row>
    <row r="120" customFormat="false" ht="15" hidden="false" customHeight="false" outlineLevel="0" collapsed="false">
      <c r="B120" s="231" t="n">
        <f aca="false">B116+1</f>
        <v>2017</v>
      </c>
      <c r="C120" s="231" t="n">
        <f aca="false">C116</f>
        <v>4</v>
      </c>
      <c r="D120" s="231" t="n">
        <f aca="false">Movilidad!E22</f>
        <v>7246.42</v>
      </c>
      <c r="E120" s="235" t="n">
        <f aca="false">D120*100/U897</f>
        <v>3608.17619916167</v>
      </c>
      <c r="F120" s="235" t="n">
        <f aca="false">D120*100/V897</f>
        <v>3231.53528274983</v>
      </c>
      <c r="G120" s="231" t="n">
        <f aca="false">Movilidad!I22</f>
        <v>3423.58</v>
      </c>
      <c r="H120" s="235" t="n">
        <f aca="false">G120*100/U897</f>
        <v>1704.68726238969</v>
      </c>
      <c r="I120" s="235" t="n">
        <f aca="false">G120*100/V897</f>
        <v>1526.74280035061</v>
      </c>
      <c r="J120" s="233" t="n">
        <f aca="false">Movilidad!F22</f>
        <v>53090.2</v>
      </c>
      <c r="K120" s="235" t="n">
        <f aca="false">J120*100/U897</f>
        <v>26434.9563023856</v>
      </c>
      <c r="L120" s="235" t="n">
        <f aca="false">J120*100/V897</f>
        <v>23675.5328104423</v>
      </c>
      <c r="S120" s="35" t="n">
        <f aca="false">Movilidad!FV123</f>
        <v>1953</v>
      </c>
      <c r="T120" s="35" t="n">
        <f aca="false">Movilidad!FW123</f>
        <v>5.91643339350143E-012</v>
      </c>
      <c r="U120" s="35" t="n">
        <f aca="false">Movilidad!FX123</f>
        <v>2.88883135631258E-012</v>
      </c>
      <c r="V120" s="35"/>
    </row>
    <row r="121" customFormat="false" ht="15" hidden="false" customHeight="false" outlineLevel="0" collapsed="false">
      <c r="B121" s="229" t="n">
        <f aca="false">B117+1</f>
        <v>2018</v>
      </c>
      <c r="C121" s="229" t="n">
        <f aca="false">C117</f>
        <v>1</v>
      </c>
      <c r="D121" s="229" t="n">
        <f aca="false">D120</f>
        <v>7246.42</v>
      </c>
      <c r="E121" s="230" t="n">
        <f aca="false">D121*100/U900</f>
        <v>3356.59343288257</v>
      </c>
      <c r="F121" s="230" t="n">
        <f aca="false">D121*100/V900</f>
        <v>3231.53528274983</v>
      </c>
      <c r="G121" s="229" t="n">
        <f aca="false">G120</f>
        <v>3423.58</v>
      </c>
      <c r="H121" s="230" t="n">
        <f aca="false">G121*100/U900</f>
        <v>1585.82667647585</v>
      </c>
      <c r="I121" s="230" t="n">
        <f aca="false">G121*100/V900</f>
        <v>1526.74280035061</v>
      </c>
      <c r="J121" s="230" t="n">
        <f aca="false">J120</f>
        <v>53090.2</v>
      </c>
      <c r="K121" s="230" t="n">
        <f aca="false">J121*100/U900</f>
        <v>24591.7593336326</v>
      </c>
      <c r="L121" s="230" t="n">
        <f aca="false">J121*100/V900</f>
        <v>23675.5328104423</v>
      </c>
      <c r="S121" s="57" t="n">
        <f aca="false">Movilidad!FV124</f>
        <v>1953</v>
      </c>
      <c r="T121" s="57" t="n">
        <f aca="false">Movilidad!FW124</f>
        <v>5.88855030560645E-012</v>
      </c>
      <c r="U121" s="57" t="n">
        <f aca="false">Movilidad!FX124</f>
        <v>2.87521681301182E-012</v>
      </c>
      <c r="V121" s="57"/>
    </row>
    <row r="122" customFormat="false" ht="15" hidden="false" customHeight="false" outlineLevel="0" collapsed="false">
      <c r="B122" s="231" t="n">
        <f aca="false">B118+1</f>
        <v>2018</v>
      </c>
      <c r="C122" s="231" t="n">
        <f aca="false">C118</f>
        <v>2</v>
      </c>
      <c r="D122" s="231" t="n">
        <f aca="false">Movilidad!E23</f>
        <v>7660.42</v>
      </c>
      <c r="E122" s="235" t="n">
        <f aca="false">D122*100/U903</f>
        <v>3305.99494081001</v>
      </c>
      <c r="F122" s="235" t="n">
        <f aca="false">D122*100/V903</f>
        <v>3231.55584123503</v>
      </c>
      <c r="G122" s="231" t="n">
        <f aca="false">Movilidad!I23</f>
        <v>3619.07</v>
      </c>
      <c r="H122" s="235" t="n">
        <f aca="false">G122*100/U903</f>
        <v>1561.87612564811</v>
      </c>
      <c r="I122" s="235" t="n">
        <f aca="false">G122*100/V903</f>
        <v>1526.70830037236</v>
      </c>
      <c r="J122" s="233" t="n">
        <f aca="false">Movilidad!F23</f>
        <v>56121.65</v>
      </c>
      <c r="K122" s="235" t="n">
        <f aca="false">J122*100/U903</f>
        <v>24220.3287770005</v>
      </c>
      <c r="L122" s="235" t="n">
        <f aca="false">J122*100/V903</f>
        <v>23674.9742020996</v>
      </c>
      <c r="S122" s="12" t="n">
        <f aca="false">Movilidad!FV125</f>
        <v>1953</v>
      </c>
      <c r="T122" s="12" t="n">
        <f aca="false">Movilidad!FW125</f>
        <v>5.64147930752102E-012</v>
      </c>
      <c r="U122" s="12" t="n">
        <f aca="false">Movilidad!FX125</f>
        <v>2.75457885445919E-012</v>
      </c>
      <c r="V122" s="12"/>
    </row>
    <row r="123" customFormat="false" ht="15" hidden="false" customHeight="false" outlineLevel="0" collapsed="false">
      <c r="B123" s="229" t="n">
        <f aca="false">B119+1</f>
        <v>2018</v>
      </c>
      <c r="C123" s="229" t="n">
        <f aca="false">C119</f>
        <v>3</v>
      </c>
      <c r="D123" s="229" t="n">
        <f aca="false">Movilidad!E24</f>
        <v>8096.3</v>
      </c>
      <c r="E123" s="230" t="n">
        <f aca="false">D123*100/U906</f>
        <v>3272.27924077196</v>
      </c>
      <c r="F123" s="230" t="n">
        <f aca="false">D123*100/V906</f>
        <v>3231.55668022717</v>
      </c>
      <c r="G123" s="229" t="n">
        <f aca="false">Movilidad!I24</f>
        <v>3825</v>
      </c>
      <c r="H123" s="230" t="n">
        <f aca="false">G123*100/U906</f>
        <v>1545.94914911166</v>
      </c>
      <c r="I123" s="230" t="n">
        <f aca="false">G123*100/V906</f>
        <v>1526.71026294344</v>
      </c>
      <c r="J123" s="230" t="n">
        <f aca="false">Movilidad!F24</f>
        <v>59314.97</v>
      </c>
      <c r="K123" s="230" t="n">
        <f aca="false">J123*100/U906</f>
        <v>23973.3143532245</v>
      </c>
      <c r="L123" s="230" t="n">
        <f aca="false">J123*100/V906</f>
        <v>23674.9734497208</v>
      </c>
      <c r="S123" s="35" t="n">
        <f aca="false">Movilidad!FV126</f>
        <v>1953</v>
      </c>
      <c r="T123" s="35" t="n">
        <f aca="false">Movilidad!FW126</f>
        <v>5.54992735047548E-012</v>
      </c>
      <c r="U123" s="35" t="n">
        <f aca="false">Movilidad!FX126</f>
        <v>2.70987655720432E-012</v>
      </c>
      <c r="V123" s="35"/>
    </row>
    <row r="124" customFormat="false" ht="15" hidden="false" customHeight="false" outlineLevel="0" collapsed="false">
      <c r="B124" s="231" t="n">
        <f aca="false">B120+1</f>
        <v>2018</v>
      </c>
      <c r="C124" s="231" t="n">
        <f aca="false">C120</f>
        <v>4</v>
      </c>
      <c r="D124" s="231" t="n">
        <f aca="false">Movilidad!E25</f>
        <v>8637.36966542974</v>
      </c>
      <c r="E124" s="235" t="n">
        <f aca="false">D124*100/U909</f>
        <v>3269.3350771641</v>
      </c>
      <c r="F124" s="235" t="n">
        <f aca="false">D124*100/V909</f>
        <v>3231.55668022718</v>
      </c>
      <c r="G124" s="231" t="n">
        <f aca="false">Movilidad!I25</f>
        <v>4080.62188533883</v>
      </c>
      <c r="H124" s="235" t="n">
        <f aca="false">G124*100/U909</f>
        <v>1544.55821426487</v>
      </c>
      <c r="I124" s="235" t="n">
        <f aca="false">G124*100/V909</f>
        <v>1526.71026294344</v>
      </c>
      <c r="J124" s="233" t="n">
        <f aca="false">Movilidad!F25</f>
        <v>63278.9450222787</v>
      </c>
      <c r="K124" s="235" t="n">
        <f aca="false">J124*100/U909</f>
        <v>23951.7448738234</v>
      </c>
      <c r="L124" s="235" t="n">
        <f aca="false">J124*100/V909</f>
        <v>23674.9734497208</v>
      </c>
      <c r="S124" s="57" t="n">
        <f aca="false">Movilidad!FV127</f>
        <v>1953</v>
      </c>
      <c r="T124" s="57" t="n">
        <f aca="false">Movilidad!FW127</f>
        <v>5.54038447547398E-012</v>
      </c>
      <c r="U124" s="57" t="n">
        <f aca="false">Movilidad!FX127</f>
        <v>2.70521703436342E-012</v>
      </c>
      <c r="V124" s="57"/>
    </row>
    <row r="125" customFormat="false" ht="15" hidden="false" customHeight="false" outlineLevel="0" collapsed="false">
      <c r="B125" s="231"/>
      <c r="C125" s="231"/>
      <c r="D125" s="231"/>
      <c r="E125" s="235"/>
      <c r="F125" s="235"/>
      <c r="G125" s="231"/>
      <c r="H125" s="235"/>
      <c r="I125" s="235"/>
      <c r="J125" s="233"/>
      <c r="K125" s="235"/>
      <c r="L125" s="235"/>
      <c r="S125" s="12" t="n">
        <f aca="false">Movilidad!FV128</f>
        <v>1953</v>
      </c>
      <c r="T125" s="12" t="n">
        <f aca="false">Movilidad!FW128</f>
        <v>5.58377473524639E-012</v>
      </c>
      <c r="U125" s="12" t="n">
        <f aca="false">Movilidad!FX128</f>
        <v>2.72640330228063E-012</v>
      </c>
      <c r="V125" s="12"/>
    </row>
    <row r="126" customFormat="false" ht="15" hidden="false" customHeight="false" outlineLevel="0" collapsed="false">
      <c r="S126" s="35" t="n">
        <f aca="false">Movilidad!FV129</f>
        <v>1953</v>
      </c>
      <c r="T126" s="35" t="n">
        <f aca="false">Movilidad!FW129</f>
        <v>5.58839706532522E-012</v>
      </c>
      <c r="U126" s="35" t="n">
        <f aca="false">Movilidad!FX129</f>
        <v>2.72866025865669E-012</v>
      </c>
      <c r="V126" s="35"/>
    </row>
    <row r="127" customFormat="false" ht="15" hidden="false" customHeight="false" outlineLevel="0" collapsed="false">
      <c r="S127" s="57" t="n">
        <f aca="false">Movilidad!FV130</f>
        <v>1953</v>
      </c>
      <c r="T127" s="57" t="n">
        <f aca="false">Movilidad!FW130</f>
        <v>5.54992735047548E-012</v>
      </c>
      <c r="U127" s="57" t="n">
        <f aca="false">Movilidad!FX130</f>
        <v>2.70987655720432E-012</v>
      </c>
      <c r="V127" s="57"/>
    </row>
    <row r="128" customFormat="false" ht="15" hidden="false" customHeight="false" outlineLevel="0" collapsed="false">
      <c r="S128" s="12" t="n">
        <f aca="false">Movilidad!FV131</f>
        <v>1953</v>
      </c>
      <c r="T128" s="12" t="n">
        <f aca="false">Movilidad!FW131</f>
        <v>5.52607016297176E-012</v>
      </c>
      <c r="U128" s="12" t="n">
        <f aca="false">Movilidad!FX131</f>
        <v>2.69822775010208E-012</v>
      </c>
      <c r="V128" s="12"/>
    </row>
    <row r="129" customFormat="false" ht="15" hidden="false" customHeight="false" outlineLevel="0" collapsed="false">
      <c r="S129" s="35" t="n">
        <f aca="false">Movilidad!FV132</f>
        <v>1953</v>
      </c>
      <c r="T129" s="35" t="n">
        <f aca="false">Movilidad!FW132</f>
        <v>5.56558362977481E-012</v>
      </c>
      <c r="U129" s="35" t="n">
        <f aca="false">Movilidad!FX132</f>
        <v>2.71752108686518E-012</v>
      </c>
      <c r="V129" s="35"/>
    </row>
    <row r="130" customFormat="false" ht="15" hidden="false" customHeight="false" outlineLevel="0" collapsed="false">
      <c r="S130" s="57" t="n">
        <f aca="false">Movilidad!FV133</f>
        <v>1953</v>
      </c>
      <c r="T130" s="57" t="n">
        <f aca="false">Movilidad!FW133</f>
        <v>5.62418284658081E-012</v>
      </c>
      <c r="U130" s="57" t="n">
        <f aca="false">Movilidad!FX133</f>
        <v>2.74613346931006E-012</v>
      </c>
      <c r="V130" s="57"/>
    </row>
    <row r="131" customFormat="false" ht="15" hidden="false" customHeight="false" outlineLevel="0" collapsed="false">
      <c r="S131" s="12" t="n">
        <f aca="false">Movilidad!FV134</f>
        <v>1954</v>
      </c>
      <c r="T131" s="12" t="n">
        <f aca="false">Movilidad!FW134</f>
        <v>5.51339603211042E-012</v>
      </c>
      <c r="U131" s="12" t="n">
        <f aca="false">Movilidad!FX134</f>
        <v>2.69203932132902E-012</v>
      </c>
      <c r="V131" s="12"/>
    </row>
    <row r="132" customFormat="false" ht="15" hidden="false" customHeight="false" outlineLevel="0" collapsed="false">
      <c r="S132" s="35" t="n">
        <f aca="false">Movilidad!FV135</f>
        <v>1954</v>
      </c>
      <c r="T132" s="35" t="n">
        <f aca="false">Movilidad!FW135</f>
        <v>5.50087100867093E-012</v>
      </c>
      <c r="U132" s="35" t="n">
        <f aca="false">Movilidad!FX135</f>
        <v>2.68592369760032E-012</v>
      </c>
      <c r="V132" s="35"/>
    </row>
    <row r="133" customFormat="false" ht="15" hidden="false" customHeight="false" outlineLevel="0" collapsed="false">
      <c r="S133" s="57" t="n">
        <f aca="false">Movilidad!FV136</f>
        <v>1954</v>
      </c>
      <c r="T133" s="57" t="n">
        <f aca="false">Movilidad!FW136</f>
        <v>5.50951923914106E-012</v>
      </c>
      <c r="U133" s="57" t="n">
        <f aca="false">Movilidad!FX136</f>
        <v>2.6901463901749E-012</v>
      </c>
      <c r="V133" s="57"/>
    </row>
    <row r="134" customFormat="false" ht="15" hidden="false" customHeight="false" outlineLevel="0" collapsed="false">
      <c r="S134" s="12" t="n">
        <f aca="false">Movilidad!FV137</f>
        <v>1954</v>
      </c>
      <c r="T134" s="12" t="n">
        <f aca="false">Movilidad!FW137</f>
        <v>5.62328820204944E-012</v>
      </c>
      <c r="U134" s="12" t="n">
        <f aca="false">Movilidad!FX137</f>
        <v>2.74569663904373E-012</v>
      </c>
      <c r="V134" s="12"/>
    </row>
    <row r="135" customFormat="false" ht="15" hidden="false" customHeight="false" outlineLevel="0" collapsed="false">
      <c r="S135" s="35" t="n">
        <f aca="false">Movilidad!FV138</f>
        <v>1954</v>
      </c>
      <c r="T135" s="35" t="n">
        <f aca="false">Movilidad!FW138</f>
        <v>5.61270157509463E-012</v>
      </c>
      <c r="U135" s="35" t="n">
        <f aca="false">Movilidad!FX138</f>
        <v>2.7405274808921E-012</v>
      </c>
      <c r="V135" s="35"/>
    </row>
    <row r="136" customFormat="false" ht="15" hidden="false" customHeight="false" outlineLevel="0" collapsed="false">
      <c r="S136" s="57" t="n">
        <f aca="false">Movilidad!FV139</f>
        <v>1954</v>
      </c>
      <c r="T136" s="57" t="n">
        <f aca="false">Movilidad!FW139</f>
        <v>5.70112227628033E-012</v>
      </c>
      <c r="U136" s="57" t="n">
        <f aca="false">Movilidad!FX139</f>
        <v>2.78370087221481E-012</v>
      </c>
      <c r="V136" s="57"/>
    </row>
    <row r="137" customFormat="false" ht="15" hidden="false" customHeight="false" outlineLevel="0" collapsed="false">
      <c r="S137" s="12" t="n">
        <f aca="false">Movilidad!FV140</f>
        <v>1954</v>
      </c>
      <c r="T137" s="12" t="n">
        <f aca="false">Movilidad!FW140</f>
        <v>5.82816179973767E-012</v>
      </c>
      <c r="U137" s="12" t="n">
        <f aca="false">Movilidad!FX140</f>
        <v>2.84573077003427E-012</v>
      </c>
      <c r="V137" s="12"/>
    </row>
    <row r="138" customFormat="false" ht="15" hidden="false" customHeight="false" outlineLevel="0" collapsed="false">
      <c r="S138" s="35" t="n">
        <f aca="false">Movilidad!FV141</f>
        <v>1954</v>
      </c>
      <c r="T138" s="35" t="n">
        <f aca="false">Movilidad!FW141</f>
        <v>5.86931544818156E-012</v>
      </c>
      <c r="U138" s="35" t="n">
        <f aca="false">Movilidad!FX141</f>
        <v>2.86582496228563E-012</v>
      </c>
      <c r="V138" s="35"/>
    </row>
    <row r="139" customFormat="false" ht="15" hidden="false" customHeight="false" outlineLevel="0" collapsed="false">
      <c r="S139" s="57" t="n">
        <f aca="false">Movilidad!FV142</f>
        <v>1954</v>
      </c>
      <c r="T139" s="57" t="n">
        <f aca="false">Movilidad!FW142</f>
        <v>6.01201125093822E-012</v>
      </c>
      <c r="U139" s="57" t="n">
        <f aca="false">Movilidad!FX142</f>
        <v>2.93549938976595E-012</v>
      </c>
      <c r="V139" s="57"/>
    </row>
    <row r="140" customFormat="false" ht="15" hidden="false" customHeight="false" outlineLevel="0" collapsed="false">
      <c r="S140" s="12" t="n">
        <f aca="false">Movilidad!FV143</f>
        <v>1954</v>
      </c>
      <c r="T140" s="12" t="n">
        <f aca="false">Movilidad!FW143</f>
        <v>6.18601961229348E-012</v>
      </c>
      <c r="U140" s="12" t="n">
        <f aca="false">Movilidad!FX143</f>
        <v>3.02046287656794E-012</v>
      </c>
      <c r="V140" s="12"/>
    </row>
    <row r="141" customFormat="false" ht="15" hidden="false" customHeight="false" outlineLevel="0" collapsed="false">
      <c r="S141" s="35" t="n">
        <f aca="false">Movilidad!FV144</f>
        <v>1954</v>
      </c>
      <c r="T141" s="35" t="n">
        <f aca="false">Movilidad!FW144</f>
        <v>6.24939026660025E-012</v>
      </c>
      <c r="U141" s="35" t="n">
        <f aca="false">Movilidad!FX144</f>
        <v>3.05140502043329E-012</v>
      </c>
      <c r="V141" s="35"/>
    </row>
    <row r="142" customFormat="false" ht="15" hidden="false" customHeight="false" outlineLevel="0" collapsed="false">
      <c r="S142" s="57" t="n">
        <f aca="false">Movilidad!FV145</f>
        <v>1954</v>
      </c>
      <c r="T142" s="57" t="n">
        <f aca="false">Movilidad!FW145</f>
        <v>6.52464256742445E-012</v>
      </c>
      <c r="U142" s="57" t="n">
        <f aca="false">Movilidad!FX145</f>
        <v>3.18580313237544E-012</v>
      </c>
      <c r="V142" s="57"/>
    </row>
    <row r="143" customFormat="false" ht="15" hidden="false" customHeight="false" outlineLevel="0" collapsed="false">
      <c r="S143" s="12" t="n">
        <f aca="false">Movilidad!FV146</f>
        <v>1955</v>
      </c>
      <c r="T143" s="12" t="n">
        <f aca="false">Movilidad!FW146</f>
        <v>6.38209587208973E-012</v>
      </c>
      <c r="U143" s="12" t="n">
        <f aca="false">Movilidad!FX146</f>
        <v>3.11620150993954E-012</v>
      </c>
      <c r="V143" s="12"/>
    </row>
    <row r="144" customFormat="false" ht="15" hidden="false" customHeight="false" outlineLevel="0" collapsed="false">
      <c r="S144" s="35" t="n">
        <f aca="false">Movilidad!FV147</f>
        <v>1955</v>
      </c>
      <c r="T144" s="35" t="n">
        <f aca="false">Movilidad!FW147</f>
        <v>6.39074410255981E-012</v>
      </c>
      <c r="U144" s="35" t="n">
        <f aca="false">Movilidad!FX147</f>
        <v>3.12042420251409E-012</v>
      </c>
      <c r="V144" s="35"/>
    </row>
    <row r="145" customFormat="false" ht="15" hidden="false" customHeight="false" outlineLevel="0" collapsed="false">
      <c r="S145" s="57" t="n">
        <f aca="false">Movilidad!FV148</f>
        <v>1955</v>
      </c>
      <c r="T145" s="57" t="n">
        <f aca="false">Movilidad!FW148</f>
        <v>6.39969054787373E-012</v>
      </c>
      <c r="U145" s="57" t="n">
        <f aca="false">Movilidad!FX148</f>
        <v>3.12479250517745E-012</v>
      </c>
      <c r="V145" s="57"/>
    </row>
    <row r="146" customFormat="false" ht="15" hidden="false" customHeight="false" outlineLevel="0" collapsed="false">
      <c r="S146" s="12" t="n">
        <f aca="false">Movilidad!FV149</f>
        <v>1955</v>
      </c>
      <c r="T146" s="12" t="n">
        <f aca="false">Movilidad!FW149</f>
        <v>6.49183893460685E-012</v>
      </c>
      <c r="U146" s="12" t="n">
        <f aca="false">Movilidad!FX149</f>
        <v>3.16978602260987E-012</v>
      </c>
      <c r="V146" s="12"/>
    </row>
    <row r="147" customFormat="false" ht="15" hidden="false" customHeight="false" outlineLevel="0" collapsed="false">
      <c r="S147" s="35" t="n">
        <f aca="false">Movilidad!FV150</f>
        <v>1955</v>
      </c>
      <c r="T147" s="35" t="n">
        <f aca="false">Movilidad!FW150</f>
        <v>6.50048716507693E-012</v>
      </c>
      <c r="U147" s="35" t="n">
        <f aca="false">Movilidad!FX150</f>
        <v>3.17400871518442E-012</v>
      </c>
      <c r="V147" s="35"/>
    </row>
    <row r="148" customFormat="false" ht="15" hidden="false" customHeight="false" outlineLevel="0" collapsed="false">
      <c r="S148" s="57" t="n">
        <f aca="false">Movilidad!FV151</f>
        <v>1955</v>
      </c>
      <c r="T148" s="57" t="n">
        <f aca="false">Movilidad!FW151</f>
        <v>6.53895687992672E-012</v>
      </c>
      <c r="U148" s="57" t="n">
        <f aca="false">Movilidad!FX151</f>
        <v>3.19279241663681E-012</v>
      </c>
      <c r="V148" s="57"/>
    </row>
    <row r="149" customFormat="false" ht="15" hidden="false" customHeight="false" outlineLevel="0" collapsed="false">
      <c r="S149" s="12" t="n">
        <f aca="false">Movilidad!FV152</f>
        <v>1955</v>
      </c>
      <c r="T149" s="12" t="n">
        <f aca="false">Movilidad!FW152</f>
        <v>6.56773461235306E-012</v>
      </c>
      <c r="U149" s="12" t="n">
        <f aca="false">Movilidad!FX152</f>
        <v>3.20684379020388E-012</v>
      </c>
      <c r="V149" s="12"/>
    </row>
    <row r="150" customFormat="false" ht="15" hidden="false" customHeight="false" outlineLevel="0" collapsed="false">
      <c r="S150" s="35" t="n">
        <f aca="false">Movilidad!FV153</f>
        <v>1955</v>
      </c>
      <c r="T150" s="35" t="n">
        <f aca="false">Movilidad!FW153</f>
        <v>6.59010072563779E-012</v>
      </c>
      <c r="U150" s="35" t="n">
        <f aca="false">Movilidad!FX153</f>
        <v>3.21776454686223E-012</v>
      </c>
      <c r="V150" s="35"/>
    </row>
    <row r="151" customFormat="false" ht="15" hidden="false" customHeight="false" outlineLevel="0" collapsed="false">
      <c r="S151" s="57" t="n">
        <f aca="false">Movilidad!FV154</f>
        <v>1955</v>
      </c>
      <c r="T151" s="57" t="n">
        <f aca="false">Movilidad!FW154</f>
        <v>6.63513116705109E-012</v>
      </c>
      <c r="U151" s="57" t="n">
        <f aca="false">Movilidad!FX154</f>
        <v>3.23975167026773E-012</v>
      </c>
      <c r="V151" s="57"/>
    </row>
    <row r="152" customFormat="false" ht="15" hidden="false" customHeight="false" outlineLevel="0" collapsed="false">
      <c r="S152" s="12" t="n">
        <f aca="false">Movilidad!FV155</f>
        <v>1955</v>
      </c>
      <c r="T152" s="12" t="n">
        <f aca="false">Movilidad!FW155</f>
        <v>6.62946508501895E-012</v>
      </c>
      <c r="U152" s="12" t="n">
        <f aca="false">Movilidad!FX155</f>
        <v>3.23698507858094E-012</v>
      </c>
      <c r="V152" s="12"/>
    </row>
    <row r="153" customFormat="false" ht="15" hidden="false" customHeight="false" outlineLevel="0" collapsed="false">
      <c r="S153" s="35" t="n">
        <f aca="false">Movilidad!FV156</f>
        <v>1955</v>
      </c>
      <c r="T153" s="35" t="n">
        <f aca="false">Movilidad!FW156</f>
        <v>6.63244723345689E-012</v>
      </c>
      <c r="U153" s="35" t="n">
        <f aca="false">Movilidad!FX156</f>
        <v>3.23844117946871E-012</v>
      </c>
      <c r="V153" s="35"/>
    </row>
    <row r="154" customFormat="false" ht="15" hidden="false" customHeight="false" outlineLevel="0" collapsed="false">
      <c r="S154" s="57" t="n">
        <f aca="false">Movilidad!FV157</f>
        <v>1955</v>
      </c>
      <c r="T154" s="57" t="n">
        <f aca="false">Movilidad!FW157</f>
        <v>7.01222383703179E-012</v>
      </c>
      <c r="U154" s="57" t="n">
        <f aca="false">Movilidad!FX157</f>
        <v>3.42387562752759E-012</v>
      </c>
      <c r="V154" s="57"/>
    </row>
    <row r="155" customFormat="false" ht="15" hidden="false" customHeight="false" outlineLevel="0" collapsed="false">
      <c r="S155" s="12" t="n">
        <f aca="false">Movilidad!FV158</f>
        <v>1956</v>
      </c>
      <c r="T155" s="12" t="n">
        <f aca="false">Movilidad!FW158</f>
        <v>6.92097009483005E-012</v>
      </c>
      <c r="U155" s="12" t="n">
        <f aca="false">Movilidad!FX158</f>
        <v>3.3793189403615E-012</v>
      </c>
      <c r="V155" s="12"/>
    </row>
    <row r="156" customFormat="false" ht="15" hidden="false" customHeight="false" outlineLevel="0" collapsed="false">
      <c r="S156" s="35" t="n">
        <f aca="false">Movilidad!FV159</f>
        <v>1956</v>
      </c>
      <c r="T156" s="35" t="n">
        <f aca="false">Movilidad!FW159</f>
        <v>6.86788785263429E-012</v>
      </c>
      <c r="U156" s="35" t="n">
        <f aca="false">Movilidad!FX159</f>
        <v>3.35340034455902E-012</v>
      </c>
      <c r="V156" s="35"/>
    </row>
    <row r="157" customFormat="false" ht="15" hidden="false" customHeight="false" outlineLevel="0" collapsed="false">
      <c r="S157" s="57" t="n">
        <f aca="false">Movilidad!FV160</f>
        <v>1956</v>
      </c>
      <c r="T157" s="57" t="n">
        <f aca="false">Movilidad!FW160</f>
        <v>6.85730122567948E-012</v>
      </c>
      <c r="U157" s="57" t="n">
        <f aca="false">Movilidad!FX160</f>
        <v>3.34823118640738E-012</v>
      </c>
      <c r="V157" s="57"/>
    </row>
    <row r="158" customFormat="false" ht="15" hidden="false" customHeight="false" outlineLevel="0" collapsed="false">
      <c r="S158" s="12" t="n">
        <f aca="false">Movilidad!FV161</f>
        <v>1956</v>
      </c>
      <c r="T158" s="12" t="n">
        <f aca="false">Movilidad!FW161</f>
        <v>7.09885524915471E-012</v>
      </c>
      <c r="U158" s="12" t="n">
        <f aca="false">Movilidad!FX161</f>
        <v>3.46617535831764E-012</v>
      </c>
      <c r="V158" s="12"/>
    </row>
    <row r="159" customFormat="false" ht="15" hidden="false" customHeight="false" outlineLevel="0" collapsed="false">
      <c r="S159" s="35" t="n">
        <f aca="false">Movilidad!FV162</f>
        <v>1956</v>
      </c>
      <c r="T159" s="35" t="n">
        <f aca="false">Movilidad!FW162</f>
        <v>7.37112540154092E-012</v>
      </c>
      <c r="U159" s="35" t="n">
        <f aca="false">Movilidad!FX162</f>
        <v>3.599117369372E-012</v>
      </c>
      <c r="V159" s="35"/>
    </row>
    <row r="160" customFormat="false" ht="15" hidden="false" customHeight="false" outlineLevel="0" collapsed="false">
      <c r="S160" s="57" t="n">
        <f aca="false">Movilidad!FV163</f>
        <v>1956</v>
      </c>
      <c r="T160" s="57" t="n">
        <f aca="false">Movilidad!FW163</f>
        <v>7.65696432931992E-012</v>
      </c>
      <c r="U160" s="57" t="n">
        <f aca="false">Movilidad!FX163</f>
        <v>3.73868463946579E-012</v>
      </c>
      <c r="V160" s="57"/>
    </row>
    <row r="161" customFormat="false" ht="15" hidden="false" customHeight="false" outlineLevel="0" collapsed="false">
      <c r="S161" s="12" t="n">
        <f aca="false">Movilidad!FV164</f>
        <v>1956</v>
      </c>
      <c r="T161" s="12" t="n">
        <f aca="false">Movilidad!FW164</f>
        <v>7.61745086251687E-012</v>
      </c>
      <c r="U161" s="12" t="n">
        <f aca="false">Movilidad!FX164</f>
        <v>3.71939130270269E-012</v>
      </c>
      <c r="V161" s="12"/>
    </row>
    <row r="162" customFormat="false" ht="15" hidden="false" customHeight="false" outlineLevel="0" collapsed="false">
      <c r="S162" s="35" t="n">
        <f aca="false">Movilidad!FV165</f>
        <v>1956</v>
      </c>
      <c r="T162" s="35" t="n">
        <f aca="false">Movilidad!FW165</f>
        <v>7.58106865157371E-012</v>
      </c>
      <c r="U162" s="35" t="n">
        <f aca="false">Movilidad!FX165</f>
        <v>3.70162687187178E-012</v>
      </c>
      <c r="V162" s="35"/>
    </row>
    <row r="163" customFormat="false" ht="15" hidden="false" customHeight="false" outlineLevel="0" collapsed="false">
      <c r="S163" s="57" t="n">
        <f aca="false">Movilidad!FV166</f>
        <v>1956</v>
      </c>
      <c r="T163" s="57" t="n">
        <f aca="false">Movilidad!FW166</f>
        <v>7.62311694454901E-012</v>
      </c>
      <c r="U163" s="57" t="n">
        <f aca="false">Movilidad!FX166</f>
        <v>3.72215789438948E-012</v>
      </c>
      <c r="V163" s="57"/>
    </row>
    <row r="164" customFormat="false" ht="15" hidden="false" customHeight="false" outlineLevel="0" collapsed="false">
      <c r="S164" s="12" t="n">
        <f aca="false">Movilidad!FV167</f>
        <v>1956</v>
      </c>
      <c r="T164" s="12" t="n">
        <f aca="false">Movilidad!FW167</f>
        <v>7.7203349836267E-012</v>
      </c>
      <c r="U164" s="12" t="n">
        <f aca="false">Movilidad!FX167</f>
        <v>3.76962678333114E-012</v>
      </c>
      <c r="V164" s="12"/>
    </row>
    <row r="165" customFormat="false" ht="15" hidden="false" customHeight="false" outlineLevel="0" collapsed="false">
      <c r="S165" s="35" t="n">
        <f aca="false">Movilidad!FV168</f>
        <v>1956</v>
      </c>
      <c r="T165" s="35" t="n">
        <f aca="false">Movilidad!FW168</f>
        <v>7.83977002856721E-012</v>
      </c>
      <c r="U165" s="35" t="n">
        <f aca="false">Movilidad!FX168</f>
        <v>3.82794362388676E-012</v>
      </c>
      <c r="V165" s="35"/>
    </row>
    <row r="166" customFormat="false" ht="15" hidden="false" customHeight="false" outlineLevel="0" collapsed="false">
      <c r="S166" s="57" t="n">
        <f aca="false">Movilidad!FV169</f>
        <v>1956</v>
      </c>
      <c r="T166" s="57" t="n">
        <f aca="false">Movilidad!FW169</f>
        <v>8.18137513213612E-012</v>
      </c>
      <c r="U166" s="57" t="n">
        <f aca="false">Movilidad!FX169</f>
        <v>3.99473998058203E-012</v>
      </c>
      <c r="V166" s="57"/>
    </row>
    <row r="167" customFormat="false" ht="15" hidden="false" customHeight="false" outlineLevel="0" collapsed="false">
      <c r="S167" s="12" t="n">
        <f aca="false">Movilidad!FV170</f>
        <v>1957</v>
      </c>
      <c r="T167" s="12" t="n">
        <f aca="false">Movilidad!FW170</f>
        <v>8.090717819622E-012</v>
      </c>
      <c r="U167" s="12" t="n">
        <f aca="false">Movilidad!FX170</f>
        <v>3.95047451359351E-012</v>
      </c>
      <c r="V167" s="12"/>
    </row>
    <row r="168" customFormat="false" ht="15" hidden="false" customHeight="false" outlineLevel="0" collapsed="false">
      <c r="S168" s="35" t="n">
        <f aca="false">Movilidad!FV171</f>
        <v>1957</v>
      </c>
      <c r="T168" s="35" t="n">
        <f aca="false">Movilidad!FW171</f>
        <v>8.15244829228788E-012</v>
      </c>
      <c r="U168" s="35" t="n">
        <f aca="false">Movilidad!FX171</f>
        <v>3.98061580197057E-012</v>
      </c>
      <c r="V168" s="35"/>
    </row>
    <row r="169" customFormat="false" ht="15" hidden="false" customHeight="false" outlineLevel="0" collapsed="false">
      <c r="S169" s="57" t="n">
        <f aca="false">Movilidad!FV172</f>
        <v>1957</v>
      </c>
      <c r="T169" s="57" t="n">
        <f aca="false">Movilidad!FW172</f>
        <v>8.44961938413112E-012</v>
      </c>
      <c r="U169" s="57" t="n">
        <f aca="false">Movilidad!FX172</f>
        <v>4.12571625543791E-012</v>
      </c>
      <c r="V169" s="57"/>
    </row>
    <row r="170" customFormat="false" ht="15" hidden="false" customHeight="false" outlineLevel="0" collapsed="false">
      <c r="S170" s="12" t="n">
        <f aca="false">Movilidad!FV173</f>
        <v>1957</v>
      </c>
      <c r="T170" s="12" t="n">
        <f aca="false">Movilidad!FW173</f>
        <v>8.67581534315081E-012</v>
      </c>
      <c r="U170" s="12" t="n">
        <f aca="false">Movilidad!FX173</f>
        <v>4.23616150777609E-012</v>
      </c>
      <c r="V170" s="12"/>
    </row>
    <row r="171" customFormat="false" ht="15" hidden="false" customHeight="false" outlineLevel="0" collapsed="false">
      <c r="S171" s="35" t="n">
        <f aca="false">Movilidad!FV174</f>
        <v>1957</v>
      </c>
      <c r="T171" s="35" t="n">
        <f aca="false">Movilidad!FW174</f>
        <v>8.91886044084499E-012</v>
      </c>
      <c r="U171" s="35" t="n">
        <f aca="false">Movilidad!FX174</f>
        <v>4.35483373013022E-012</v>
      </c>
      <c r="V171" s="35"/>
    </row>
    <row r="172" customFormat="false" ht="15" hidden="false" customHeight="false" outlineLevel="0" collapsed="false">
      <c r="S172" s="57" t="n">
        <f aca="false">Movilidad!FV175</f>
        <v>1957</v>
      </c>
      <c r="T172" s="57" t="n">
        <f aca="false">Movilidad!FW175</f>
        <v>9.26150929636721E-012</v>
      </c>
      <c r="U172" s="57" t="n">
        <f aca="false">Movilidad!FX175</f>
        <v>4.52213972213622E-012</v>
      </c>
      <c r="V172" s="57"/>
    </row>
    <row r="173" customFormat="false" ht="15" hidden="false" customHeight="false" outlineLevel="0" collapsed="false">
      <c r="S173" s="12" t="n">
        <f aca="false">Movilidad!FV176</f>
        <v>1957</v>
      </c>
      <c r="T173" s="12" t="n">
        <f aca="false">Movilidad!FW176</f>
        <v>9.4319390795969E-012</v>
      </c>
      <c r="U173" s="12" t="n">
        <f aca="false">Movilidad!FX176</f>
        <v>4.60535588787287E-012</v>
      </c>
      <c r="V173" s="12"/>
    </row>
    <row r="174" customFormat="false" ht="15" hidden="false" customHeight="false" outlineLevel="0" collapsed="false">
      <c r="S174" s="35" t="n">
        <f aca="false">Movilidad!FV177</f>
        <v>1957</v>
      </c>
      <c r="T174" s="35" t="n">
        <f aca="false">Movilidad!FW177</f>
        <v>9.93875520662914E-012</v>
      </c>
      <c r="U174" s="35" t="n">
        <f aca="false">Movilidad!FX177</f>
        <v>4.85282023375122E-012</v>
      </c>
      <c r="V174" s="35"/>
    </row>
    <row r="175" customFormat="false" ht="15" hidden="false" customHeight="false" outlineLevel="0" collapsed="false">
      <c r="S175" s="57" t="n">
        <f aca="false">Movilidad!FV178</f>
        <v>1957</v>
      </c>
      <c r="T175" s="57" t="n">
        <f aca="false">Movilidad!FW178</f>
        <v>9.9168364156101E-012</v>
      </c>
      <c r="U175" s="57" t="n">
        <f aca="false">Movilidad!FX178</f>
        <v>4.84211789222603E-012</v>
      </c>
      <c r="V175" s="57"/>
    </row>
    <row r="176" customFormat="false" ht="15" hidden="false" customHeight="false" outlineLevel="0" collapsed="false">
      <c r="S176" s="12" t="n">
        <f aca="false">Movilidad!FV179</f>
        <v>1957</v>
      </c>
      <c r="T176" s="12" t="n">
        <f aca="false">Movilidad!FW179</f>
        <v>1.00216589332046E-011</v>
      </c>
      <c r="U176" s="12" t="n">
        <f aca="false">Movilidad!FX179</f>
        <v>4.89329983843153E-012</v>
      </c>
      <c r="V176" s="12"/>
    </row>
    <row r="177" customFormat="false" ht="15" hidden="false" customHeight="false" outlineLevel="0" collapsed="false">
      <c r="S177" s="35" t="n">
        <f aca="false">Movilidad!FV180</f>
        <v>1957</v>
      </c>
      <c r="T177" s="35" t="n">
        <f aca="false">Movilidad!FW180</f>
        <v>1.02737995836345E-011</v>
      </c>
      <c r="U177" s="35" t="n">
        <f aca="false">Movilidad!FX180</f>
        <v>5.01641316849336E-012</v>
      </c>
      <c r="V177" s="35"/>
    </row>
    <row r="178" customFormat="false" ht="15" hidden="false" customHeight="false" outlineLevel="0" collapsed="false">
      <c r="S178" s="57" t="n">
        <f aca="false">Movilidad!FV181</f>
        <v>1957</v>
      </c>
      <c r="T178" s="57" t="n">
        <f aca="false">Movilidad!FW181</f>
        <v>1.02784219137134E-011</v>
      </c>
      <c r="U178" s="57" t="n">
        <f aca="false">Movilidad!FX181</f>
        <v>5.01867012486945E-012</v>
      </c>
      <c r="V178" s="57"/>
    </row>
    <row r="179" customFormat="false" ht="15" hidden="false" customHeight="false" outlineLevel="0" collapsed="false">
      <c r="S179" s="12" t="n">
        <f aca="false">Movilidad!FV182</f>
        <v>1958</v>
      </c>
      <c r="T179" s="12" t="n">
        <f aca="false">Movilidad!FW182</f>
        <v>1.00061517613272E-011</v>
      </c>
      <c r="U179" s="12" t="n">
        <f aca="false">Movilidad!FX182</f>
        <v>4.88572811381508E-012</v>
      </c>
      <c r="V179" s="12"/>
    </row>
    <row r="180" customFormat="false" ht="15" hidden="false" customHeight="false" outlineLevel="0" collapsed="false">
      <c r="S180" s="35" t="n">
        <f aca="false">Movilidad!FV183</f>
        <v>1958</v>
      </c>
      <c r="T180" s="35" t="n">
        <f aca="false">Movilidad!FW183</f>
        <v>1.01446725562706E-011</v>
      </c>
      <c r="U180" s="35" t="n">
        <f aca="false">Movilidad!FX183</f>
        <v>4.95336400005245E-012</v>
      </c>
      <c r="V180" s="35"/>
    </row>
    <row r="181" customFormat="false" ht="15" hidden="false" customHeight="false" outlineLevel="0" collapsed="false">
      <c r="S181" s="57" t="n">
        <f aca="false">Movilidad!FV184</f>
        <v>1958</v>
      </c>
      <c r="T181" s="57" t="n">
        <f aca="false">Movilidad!FW184</f>
        <v>1.03122692984843E-011</v>
      </c>
      <c r="U181" s="57" t="n">
        <f aca="false">Movilidad!FX184</f>
        <v>5.03519686994575E-012</v>
      </c>
      <c r="V181" s="57"/>
    </row>
    <row r="182" customFormat="false" ht="15" hidden="false" customHeight="false" outlineLevel="0" collapsed="false">
      <c r="S182" s="12" t="n">
        <f aca="false">Movilidad!FV185</f>
        <v>1958</v>
      </c>
      <c r="T182" s="12" t="n">
        <f aca="false">Movilidad!FW185</f>
        <v>1.07576531676944E-011</v>
      </c>
      <c r="U182" s="12" t="n">
        <f aca="false">Movilidad!FX185</f>
        <v>5.25266553753579E-012</v>
      </c>
      <c r="V182" s="12"/>
    </row>
    <row r="183" customFormat="false" ht="15" hidden="false" customHeight="false" outlineLevel="0" collapsed="false">
      <c r="S183" s="35" t="n">
        <f aca="false">Movilidad!FV186</f>
        <v>1958</v>
      </c>
      <c r="T183" s="35" t="n">
        <f aca="false">Movilidad!FW186</f>
        <v>1.14520464314747E-011</v>
      </c>
      <c r="U183" s="35" t="n">
        <f aca="false">Movilidad!FX186</f>
        <v>5.59171862925556E-012</v>
      </c>
      <c r="V183" s="35"/>
    </row>
    <row r="184" customFormat="false" ht="15" hidden="false" customHeight="false" outlineLevel="0" collapsed="false">
      <c r="S184" s="57" t="n">
        <f aca="false">Movilidad!FV187</f>
        <v>1958</v>
      </c>
      <c r="T184" s="57" t="n">
        <f aca="false">Movilidad!FW187</f>
        <v>1.1957222376866E-011</v>
      </c>
      <c r="U184" s="57" t="n">
        <f aca="false">Movilidad!FX187</f>
        <v>5.8383821196456E-012</v>
      </c>
      <c r="V184" s="57"/>
    </row>
    <row r="185" customFormat="false" ht="15" hidden="false" customHeight="false" outlineLevel="0" collapsed="false">
      <c r="S185" s="12" t="n">
        <f aca="false">Movilidad!FV188</f>
        <v>1958</v>
      </c>
      <c r="T185" s="12" t="n">
        <f aca="false">Movilidad!FW188</f>
        <v>1.23909758671681E-011</v>
      </c>
      <c r="U185" s="12" t="n">
        <f aca="false">Movilidad!FX188</f>
        <v>6.05017199377332E-012</v>
      </c>
      <c r="V185" s="12"/>
    </row>
    <row r="186" customFormat="false" ht="15" hidden="false" customHeight="false" outlineLevel="0" collapsed="false">
      <c r="S186" s="35" t="n">
        <f aca="false">Movilidad!FV189</f>
        <v>1958</v>
      </c>
      <c r="T186" s="35" t="n">
        <f aca="false">Movilidad!FW189</f>
        <v>1.29665305156954E-011</v>
      </c>
      <c r="U186" s="35" t="n">
        <f aca="false">Movilidad!FX189</f>
        <v>6.33119946511499E-012</v>
      </c>
      <c r="V186" s="35"/>
    </row>
    <row r="187" customFormat="false" ht="15" hidden="false" customHeight="false" outlineLevel="0" collapsed="false">
      <c r="S187" s="57" t="n">
        <f aca="false">Movilidad!FV190</f>
        <v>1958</v>
      </c>
      <c r="T187" s="57" t="n">
        <f aca="false">Movilidad!FW190</f>
        <v>1.32144961583122E-011</v>
      </c>
      <c r="U187" s="57" t="n">
        <f aca="false">Movilidad!FX190</f>
        <v>6.45227425393395E-012</v>
      </c>
      <c r="V187" s="57"/>
    </row>
    <row r="188" customFormat="false" ht="15" hidden="false" customHeight="false" outlineLevel="0" collapsed="false">
      <c r="S188" s="12" t="n">
        <f aca="false">Movilidad!FV191</f>
        <v>1958</v>
      </c>
      <c r="T188" s="12" t="n">
        <f aca="false">Movilidad!FW191</f>
        <v>1.36072451075923E-011</v>
      </c>
      <c r="U188" s="12" t="n">
        <f aca="false">Movilidad!FX191</f>
        <v>6.6440427408547E-012</v>
      </c>
      <c r="V188" s="12"/>
    </row>
    <row r="189" customFormat="false" ht="15" hidden="false" customHeight="false" outlineLevel="0" collapsed="false">
      <c r="S189" s="35" t="n">
        <f aca="false">Movilidad!FV192</f>
        <v>1958</v>
      </c>
      <c r="T189" s="35" t="n">
        <f aca="false">Movilidad!FW192</f>
        <v>1.42986562229345E-011</v>
      </c>
      <c r="U189" s="35" t="n">
        <f aca="false">Movilidad!FX192</f>
        <v>6.98163973168663E-012</v>
      </c>
      <c r="V189" s="35"/>
    </row>
    <row r="190" customFormat="false" ht="15" hidden="false" customHeight="false" outlineLevel="0" collapsed="false">
      <c r="S190" s="57" t="n">
        <f aca="false">Movilidad!FV193</f>
        <v>1958</v>
      </c>
      <c r="T190" s="57" t="n">
        <f aca="false">Movilidad!FW193</f>
        <v>1.54946468539806E-011</v>
      </c>
      <c r="U190" s="57" t="n">
        <f aca="false">Movilidad!FX193</f>
        <v>7.56560899273113E-012</v>
      </c>
      <c r="V190" s="57"/>
    </row>
    <row r="191" customFormat="false" ht="15" hidden="false" customHeight="false" outlineLevel="0" collapsed="false">
      <c r="S191" s="12" t="n">
        <f aca="false">Movilidad!FV194</f>
        <v>1959</v>
      </c>
      <c r="T191" s="12" t="n">
        <f aca="false">Movilidad!FW194</f>
        <v>1.82461261102693E-011</v>
      </c>
      <c r="U191" s="12" t="n">
        <f aca="false">Movilidad!FX194</f>
        <v>8.90908047684198E-012</v>
      </c>
      <c r="V191" s="12"/>
    </row>
    <row r="192" customFormat="false" ht="15" hidden="false" customHeight="false" outlineLevel="0" collapsed="false">
      <c r="S192" s="35" t="n">
        <f aca="false">Movilidad!FV195</f>
        <v>1959</v>
      </c>
      <c r="T192" s="35" t="n">
        <f aca="false">Movilidad!FW195</f>
        <v>1.99027095675591E-011</v>
      </c>
      <c r="U192" s="35" t="n">
        <f aca="false">Movilidad!FX195</f>
        <v>9.71794452000419E-012</v>
      </c>
      <c r="V192" s="35"/>
    </row>
    <row r="193" customFormat="false" ht="15" hidden="false" customHeight="false" outlineLevel="0" collapsed="false">
      <c r="S193" s="57" t="n">
        <f aca="false">Movilidad!FV196</f>
        <v>1959</v>
      </c>
      <c r="T193" s="57" t="n">
        <f aca="false">Movilidad!FW196</f>
        <v>2.13630676576307E-011</v>
      </c>
      <c r="U193" s="57" t="n">
        <f aca="false">Movilidad!FX196</f>
        <v>1.04309971247504E-011</v>
      </c>
      <c r="V193" s="57"/>
    </row>
    <row r="194" customFormat="false" ht="15" hidden="false" customHeight="false" outlineLevel="0" collapsed="false">
      <c r="S194" s="12" t="n">
        <f aca="false">Movilidad!FV197</f>
        <v>1959</v>
      </c>
      <c r="T194" s="12" t="n">
        <f aca="false">Movilidad!FW197</f>
        <v>2.31293941774376E-011</v>
      </c>
      <c r="U194" s="12" t="n">
        <f aca="false">Movilidad!FX197</f>
        <v>1.12934456805829E-011</v>
      </c>
      <c r="V194" s="12"/>
    </row>
    <row r="195" customFormat="false" ht="15" hidden="false" customHeight="false" outlineLevel="0" collapsed="false">
      <c r="S195" s="35" t="n">
        <f aca="false">Movilidad!FV198</f>
        <v>1959</v>
      </c>
      <c r="T195" s="35" t="n">
        <f aca="false">Movilidad!FW198</f>
        <v>2.55422504785954E-011</v>
      </c>
      <c r="U195" s="35" t="n">
        <f aca="false">Movilidad!FX198</f>
        <v>1.24715769088863E-011</v>
      </c>
      <c r="V195" s="35"/>
    </row>
    <row r="196" customFormat="false" ht="15" hidden="false" customHeight="false" outlineLevel="0" collapsed="false">
      <c r="S196" s="57" t="n">
        <f aca="false">Movilidad!FV199</f>
        <v>1959</v>
      </c>
      <c r="T196" s="57" t="n">
        <f aca="false">Movilidad!FW199</f>
        <v>2.71563383206442E-011</v>
      </c>
      <c r="U196" s="57" t="n">
        <f aca="false">Movilidad!FX199</f>
        <v>1.32596915143976E-011</v>
      </c>
      <c r="V196" s="57"/>
    </row>
    <row r="197" customFormat="false" ht="15" hidden="false" customHeight="false" outlineLevel="0" collapsed="false">
      <c r="S197" s="12" t="n">
        <f aca="false">Movilidad!FV200</f>
        <v>1959</v>
      </c>
      <c r="T197" s="12" t="n">
        <f aca="false">Movilidad!FW200</f>
        <v>2.79868666606176E-011</v>
      </c>
      <c r="U197" s="12" t="n">
        <f aca="false">Movilidad!FX200</f>
        <v>1.36652156116446E-011</v>
      </c>
      <c r="V197" s="12"/>
    </row>
    <row r="198" customFormat="false" ht="15" hidden="false" customHeight="false" outlineLevel="0" collapsed="false">
      <c r="S198" s="35" t="n">
        <f aca="false">Movilidad!FV201</f>
        <v>1959</v>
      </c>
      <c r="T198" s="35" t="n">
        <f aca="false">Movilidad!FW201</f>
        <v>2.90447838189858E-011</v>
      </c>
      <c r="U198" s="35" t="n">
        <f aca="false">Movilidad!FX201</f>
        <v>1.41817674015848E-011</v>
      </c>
      <c r="V198" s="35"/>
    </row>
    <row r="199" customFormat="false" ht="15" hidden="false" customHeight="false" outlineLevel="0" collapsed="false">
      <c r="S199" s="57" t="n">
        <f aca="false">Movilidad!FV202</f>
        <v>1959</v>
      </c>
      <c r="T199" s="57" t="n">
        <f aca="false">Movilidad!FW202</f>
        <v>2.95596517468005E-011</v>
      </c>
      <c r="U199" s="57" t="n">
        <f aca="false">Movilidad!FX202</f>
        <v>1.44331632198601E-011</v>
      </c>
      <c r="V199" s="57"/>
    </row>
    <row r="200" customFormat="false" ht="15" hidden="false" customHeight="false" outlineLevel="0" collapsed="false">
      <c r="S200" s="12" t="n">
        <f aca="false">Movilidad!FV203</f>
        <v>1959</v>
      </c>
      <c r="T200" s="12" t="n">
        <f aca="false">Movilidad!FW203</f>
        <v>2.97423083386259E-011</v>
      </c>
      <c r="U200" s="12" t="n">
        <f aca="false">Movilidad!FX203</f>
        <v>1.45223493992367E-011</v>
      </c>
      <c r="V200" s="12"/>
    </row>
    <row r="201" customFormat="false" ht="15" hidden="false" customHeight="false" outlineLevel="0" collapsed="false">
      <c r="S201" s="35" t="n">
        <f aca="false">Movilidad!FV204</f>
        <v>1959</v>
      </c>
      <c r="T201" s="35" t="n">
        <f aca="false">Movilidad!FW204</f>
        <v>3.03648318250511E-011</v>
      </c>
      <c r="U201" s="35" t="n">
        <f aca="false">Movilidad!FX204</f>
        <v>1.48263104595609E-011</v>
      </c>
      <c r="V201" s="35"/>
    </row>
    <row r="202" customFormat="false" ht="15" hidden="false" customHeight="false" outlineLevel="0" collapsed="false">
      <c r="S202" s="57" t="n">
        <f aca="false">Movilidad!FV205</f>
        <v>1959</v>
      </c>
      <c r="T202" s="57" t="n">
        <f aca="false">Movilidad!FW205</f>
        <v>3.12403906064377E-011</v>
      </c>
      <c r="U202" s="57" t="n">
        <f aca="false">Movilidad!FX205</f>
        <v>1.52538216802133E-011</v>
      </c>
      <c r="V202" s="57"/>
    </row>
    <row r="203" customFormat="false" ht="15" hidden="false" customHeight="false" outlineLevel="0" collapsed="false">
      <c r="S203" s="12" t="n">
        <f aca="false">Movilidad!FV206</f>
        <v>1960</v>
      </c>
      <c r="T203" s="12" t="n">
        <f aca="false">Movilidad!FW206</f>
        <v>3.20964163155557E-011</v>
      </c>
      <c r="U203" s="12" t="n">
        <f aca="false">Movilidad!FX206</f>
        <v>1.56717954400508E-011</v>
      </c>
      <c r="V203" s="12"/>
    </row>
    <row r="204" customFormat="false" ht="15" hidden="false" customHeight="false" outlineLevel="0" collapsed="false">
      <c r="S204" s="35" t="n">
        <f aca="false">Movilidad!FV207</f>
        <v>1960</v>
      </c>
      <c r="T204" s="35" t="n">
        <f aca="false">Movilidad!FW207</f>
        <v>3.23609328820033E-011</v>
      </c>
      <c r="U204" s="35" t="n">
        <f aca="false">Movilidad!FX207</f>
        <v>1.5800951588797E-011</v>
      </c>
      <c r="V204" s="35"/>
    </row>
    <row r="205" customFormat="false" ht="15" hidden="false" customHeight="false" outlineLevel="0" collapsed="false">
      <c r="S205" s="57" t="n">
        <f aca="false">Movilidad!FV208</f>
        <v>1960</v>
      </c>
      <c r="T205" s="57" t="n">
        <f aca="false">Movilidad!FW208</f>
        <v>3.25921984933675E-011</v>
      </c>
      <c r="U205" s="57" t="n">
        <f aca="false">Movilidad!FX208</f>
        <v>1.59138722126443E-011</v>
      </c>
      <c r="V205" s="57"/>
    </row>
    <row r="206" customFormat="false" ht="15" hidden="false" customHeight="false" outlineLevel="0" collapsed="false">
      <c r="S206" s="12" t="n">
        <f aca="false">Movilidad!FV209</f>
        <v>1960</v>
      </c>
      <c r="T206" s="12" t="n">
        <f aca="false">Movilidad!FW209</f>
        <v>3.2559245753128E-011</v>
      </c>
      <c r="U206" s="12" t="n">
        <f aca="false">Movilidad!FX209</f>
        <v>1.58977822978344E-011</v>
      </c>
      <c r="V206" s="12"/>
    </row>
    <row r="207" customFormat="false" ht="15" hidden="false" customHeight="false" outlineLevel="0" collapsed="false">
      <c r="S207" s="35" t="n">
        <f aca="false">Movilidad!FV210</f>
        <v>1960</v>
      </c>
      <c r="T207" s="35" t="n">
        <f aca="false">Movilidad!FW210</f>
        <v>3.2493191165227E-011</v>
      </c>
      <c r="U207" s="35" t="n">
        <f aca="false">Movilidad!FX210</f>
        <v>1.586552966317E-011</v>
      </c>
      <c r="V207" s="35"/>
    </row>
    <row r="208" customFormat="false" ht="15" hidden="false" customHeight="false" outlineLevel="0" collapsed="false">
      <c r="S208" s="57" t="n">
        <f aca="false">Movilidad!FV211</f>
        <v>1960</v>
      </c>
      <c r="T208" s="57" t="n">
        <f aca="false">Movilidad!FW211</f>
        <v>3.23279801417638E-011</v>
      </c>
      <c r="U208" s="57" t="n">
        <f aca="false">Movilidad!FX211</f>
        <v>1.5784861673987E-011</v>
      </c>
      <c r="V208" s="57"/>
    </row>
    <row r="209" customFormat="false" ht="15" hidden="false" customHeight="false" outlineLevel="0" collapsed="false">
      <c r="S209" s="12" t="n">
        <f aca="false">Movilidad!FV212</f>
        <v>1960</v>
      </c>
      <c r="T209" s="12" t="n">
        <f aca="false">Movilidad!FW212</f>
        <v>3.26253003410289E-011</v>
      </c>
      <c r="U209" s="12" t="n">
        <f aca="false">Movilidad!FX212</f>
        <v>1.59300349324987E-011</v>
      </c>
      <c r="V209" s="12"/>
    </row>
    <row r="210" customFormat="false" ht="15" hidden="false" customHeight="false" outlineLevel="0" collapsed="false">
      <c r="S210" s="35" t="n">
        <f aca="false">Movilidad!FV213</f>
        <v>1960</v>
      </c>
      <c r="T210" s="35" t="n">
        <f aca="false">Movilidad!FW213</f>
        <v>3.27906604719141E-011</v>
      </c>
      <c r="U210" s="35" t="n">
        <f aca="false">Movilidad!FX213</f>
        <v>1.60107757267262E-011</v>
      </c>
      <c r="V210" s="35"/>
    </row>
    <row r="211" customFormat="false" ht="15" hidden="false" customHeight="false" outlineLevel="0" collapsed="false">
      <c r="S211" s="57" t="n">
        <f aca="false">Movilidad!FV214</f>
        <v>1960</v>
      </c>
      <c r="T211" s="57" t="n">
        <f aca="false">Movilidad!FW214</f>
        <v>3.28237623195755E-011</v>
      </c>
      <c r="U211" s="57" t="n">
        <f aca="false">Movilidad!FX214</f>
        <v>1.60269384465805E-011</v>
      </c>
      <c r="V211" s="57"/>
    </row>
    <row r="212" customFormat="false" ht="15" hidden="false" customHeight="false" outlineLevel="0" collapsed="false">
      <c r="S212" s="12" t="n">
        <f aca="false">Movilidad!FV215</f>
        <v>1960</v>
      </c>
      <c r="T212" s="12" t="n">
        <f aca="false">Movilidad!FW215</f>
        <v>3.30881297786011E-011</v>
      </c>
      <c r="U212" s="12" t="n">
        <f aca="false">Movilidad!FX215</f>
        <v>1.61560217902823E-011</v>
      </c>
      <c r="V212" s="12"/>
    </row>
    <row r="213" customFormat="false" ht="15" hidden="false" customHeight="false" outlineLevel="0" collapsed="false">
      <c r="S213" s="35" t="n">
        <f aca="false">Movilidad!FV216</f>
        <v>1960</v>
      </c>
      <c r="T213" s="35" t="n">
        <f aca="false">Movilidad!FW216</f>
        <v>3.39144831107613E-011</v>
      </c>
      <c r="U213" s="35" t="n">
        <f aca="false">Movilidad!FX216</f>
        <v>1.65595073462863E-011</v>
      </c>
      <c r="V213" s="35"/>
    </row>
    <row r="214" customFormat="false" ht="15" hidden="false" customHeight="false" outlineLevel="0" collapsed="false">
      <c r="S214" s="57" t="n">
        <f aca="false">Movilidad!FV217</f>
        <v>1960</v>
      </c>
      <c r="T214" s="57" t="n">
        <f aca="false">Movilidad!FW217</f>
        <v>3.70217326756994E-011</v>
      </c>
      <c r="U214" s="57" t="n">
        <f aca="false">Movilidad!FX217</f>
        <v>1.80766916663095E-011</v>
      </c>
      <c r="V214" s="57"/>
    </row>
    <row r="215" customFormat="false" ht="15" hidden="false" customHeight="false" outlineLevel="0" collapsed="false">
      <c r="S215" s="12" t="n">
        <f aca="false">Movilidad!FV218</f>
        <v>1961</v>
      </c>
      <c r="T215" s="12" t="n">
        <f aca="false">Movilidad!FW218</f>
        <v>3.4773938290583E-011</v>
      </c>
      <c r="U215" s="12" t="n">
        <f aca="false">Movilidad!FX218</f>
        <v>1.69791556221447E-011</v>
      </c>
      <c r="V215" s="12"/>
    </row>
    <row r="216" customFormat="false" ht="15" hidden="false" customHeight="false" outlineLevel="0" collapsed="false">
      <c r="S216" s="35" t="n">
        <f aca="false">Movilidad!FV219</f>
        <v>1961</v>
      </c>
      <c r="T216" s="35" t="n">
        <f aca="false">Movilidad!FW219</f>
        <v>3.52036658804938E-011</v>
      </c>
      <c r="U216" s="35" t="n">
        <f aca="false">Movilidad!FX219</f>
        <v>1.71889797600739E-011</v>
      </c>
      <c r="V216" s="35"/>
    </row>
    <row r="217" customFormat="false" ht="15" hidden="false" customHeight="false" outlineLevel="0" collapsed="false">
      <c r="S217" s="57" t="n">
        <f aca="false">Movilidad!FV220</f>
        <v>1961</v>
      </c>
      <c r="T217" s="57" t="n">
        <f aca="false">Movilidad!FW220</f>
        <v>3.56004407301651E-011</v>
      </c>
      <c r="U217" s="57" t="n">
        <f aca="false">Movilidad!FX220</f>
        <v>1.73827139831932E-011</v>
      </c>
      <c r="V217" s="57"/>
    </row>
    <row r="218" customFormat="false" ht="15" hidden="false" customHeight="false" outlineLevel="0" collapsed="false">
      <c r="S218" s="12" t="n">
        <f aca="false">Movilidad!FV221</f>
        <v>1961</v>
      </c>
      <c r="T218" s="12" t="n">
        <f aca="false">Movilidad!FW221</f>
        <v>3.63936922146638E-011</v>
      </c>
      <c r="U218" s="12" t="n">
        <f aca="false">Movilidad!FX221</f>
        <v>1.77700368193428E-011</v>
      </c>
      <c r="V218" s="12"/>
    </row>
    <row r="219" customFormat="false" ht="15" hidden="false" customHeight="false" outlineLevel="0" collapsed="false">
      <c r="S219" s="35" t="n">
        <f aca="false">Movilidad!FV222</f>
        <v>1961</v>
      </c>
      <c r="T219" s="35" t="n">
        <f aca="false">Movilidad!FW222</f>
        <v>3.66580596736895E-011</v>
      </c>
      <c r="U219" s="35" t="n">
        <f aca="false">Movilidad!FX222</f>
        <v>1.78991201630446E-011</v>
      </c>
      <c r="V219" s="35"/>
    </row>
    <row r="220" customFormat="false" ht="15" hidden="false" customHeight="false" outlineLevel="0" collapsed="false">
      <c r="S220" s="57" t="n">
        <f aca="false">Movilidad!FV223</f>
        <v>1961</v>
      </c>
      <c r="T220" s="57" t="n">
        <f aca="false">Movilidad!FW223</f>
        <v>3.71538418515012E-011</v>
      </c>
      <c r="U220" s="57" t="n">
        <f aca="false">Movilidad!FX223</f>
        <v>1.81411969356381E-011</v>
      </c>
      <c r="V220" s="57"/>
    </row>
    <row r="221" customFormat="false" ht="15" hidden="false" customHeight="false" outlineLevel="0" collapsed="false">
      <c r="S221" s="12" t="n">
        <f aca="false">Movilidad!FV224</f>
        <v>1961</v>
      </c>
      <c r="T221" s="12" t="n">
        <f aca="false">Movilidad!FW224</f>
        <v>3.77158277246358E-011</v>
      </c>
      <c r="U221" s="12" t="n">
        <f aca="false">Movilidad!FX224</f>
        <v>1.84155991479404E-011</v>
      </c>
      <c r="V221" s="12"/>
    </row>
    <row r="222" customFormat="false" ht="15" hidden="false" customHeight="false" outlineLevel="0" collapsed="false">
      <c r="S222" s="35" t="n">
        <f aca="false">Movilidad!FV225</f>
        <v>1961</v>
      </c>
      <c r="T222" s="35" t="n">
        <f aca="false">Movilidad!FW225</f>
        <v>3.80132970313228E-011</v>
      </c>
      <c r="U222" s="35" t="n">
        <f aca="false">Movilidad!FX225</f>
        <v>1.85608452114965E-011</v>
      </c>
      <c r="V222" s="35"/>
    </row>
    <row r="223" customFormat="false" ht="15" hidden="false" customHeight="false" outlineLevel="0" collapsed="false">
      <c r="S223" s="57" t="n">
        <f aca="false">Movilidad!FV226</f>
        <v>1961</v>
      </c>
      <c r="T223" s="57" t="n">
        <f aca="false">Movilidad!FW226</f>
        <v>3.84100718809942E-011</v>
      </c>
      <c r="U223" s="57" t="n">
        <f aca="false">Movilidad!FX226</f>
        <v>1.87545794346158E-011</v>
      </c>
      <c r="V223" s="57"/>
    </row>
    <row r="224" customFormat="false" ht="15" hidden="false" customHeight="false" outlineLevel="0" collapsed="false">
      <c r="S224" s="12" t="n">
        <f aca="false">Movilidad!FV227</f>
        <v>1961</v>
      </c>
      <c r="T224" s="12" t="n">
        <f aca="false">Movilidad!FW227</f>
        <v>3.84430246212337E-011</v>
      </c>
      <c r="U224" s="12" t="n">
        <f aca="false">Movilidad!FX227</f>
        <v>1.87706693494258E-011</v>
      </c>
      <c r="V224" s="12"/>
    </row>
    <row r="225" customFormat="false" ht="15" hidden="false" customHeight="false" outlineLevel="0" collapsed="false">
      <c r="S225" s="35" t="n">
        <f aca="false">Movilidad!FV228</f>
        <v>1961</v>
      </c>
      <c r="T225" s="35" t="n">
        <f aca="false">Movilidad!FW228</f>
        <v>3.96661528030651E-011</v>
      </c>
      <c r="U225" s="35" t="n">
        <f aca="false">Movilidad!FX228</f>
        <v>1.9367889128549E-011</v>
      </c>
      <c r="V225" s="35"/>
    </row>
    <row r="226" customFormat="false" ht="15" hidden="false" customHeight="false" outlineLevel="0" collapsed="false">
      <c r="S226" s="57" t="n">
        <f aca="false">Movilidad!FV229</f>
        <v>1961</v>
      </c>
      <c r="T226" s="57" t="n">
        <f aca="false">Movilidad!FW229</f>
        <v>4.31038244149298E-011</v>
      </c>
      <c r="U226" s="57" t="n">
        <f aca="false">Movilidad!FX229</f>
        <v>2.10464094269382E-011</v>
      </c>
      <c r="V226" s="57"/>
    </row>
    <row r="227" customFormat="false" ht="15" hidden="false" customHeight="false" outlineLevel="0" collapsed="false">
      <c r="S227" s="12" t="n">
        <f aca="false">Movilidad!FV230</f>
        <v>1962</v>
      </c>
      <c r="T227" s="12" t="n">
        <f aca="false">Movilidad!FW230</f>
        <v>4.13849140552865E-011</v>
      </c>
      <c r="U227" s="12" t="n">
        <f aca="false">Movilidad!FX230</f>
        <v>2.02071128752214E-011</v>
      </c>
      <c r="V227" s="12"/>
    </row>
    <row r="228" customFormat="false" ht="15" hidden="false" customHeight="false" outlineLevel="0" collapsed="false">
      <c r="S228" s="35" t="n">
        <f aca="false">Movilidad!FV231</f>
        <v>1962</v>
      </c>
      <c r="T228" s="35" t="n">
        <f aca="false">Movilidad!FW231</f>
        <v>4.19800017760825E-011</v>
      </c>
      <c r="U228" s="35" t="n">
        <f aca="false">Movilidad!FX231</f>
        <v>2.04976778073781E-011</v>
      </c>
      <c r="V228" s="35"/>
    </row>
    <row r="229" customFormat="false" ht="15" hidden="false" customHeight="false" outlineLevel="0" collapsed="false">
      <c r="S229" s="57" t="n">
        <f aca="false">Movilidad!FV232</f>
        <v>1962</v>
      </c>
      <c r="T229" s="57" t="n">
        <f aca="false">Movilidad!FW232</f>
        <v>4.26409949773575E-011</v>
      </c>
      <c r="U229" s="57" t="n">
        <f aca="false">Movilidad!FX232</f>
        <v>2.08204225691546E-011</v>
      </c>
      <c r="V229" s="57"/>
    </row>
    <row r="230" customFormat="false" ht="15" hidden="false" customHeight="false" outlineLevel="0" collapsed="false">
      <c r="S230" s="12" t="n">
        <f aca="false">Movilidad!FV233</f>
        <v>1962</v>
      </c>
      <c r="T230" s="12" t="n">
        <f aca="false">Movilidad!FW233</f>
        <v>4.40293341826523E-011</v>
      </c>
      <c r="U230" s="12" t="n">
        <f aca="false">Movilidad!FX233</f>
        <v>2.1498310337461E-011</v>
      </c>
      <c r="V230" s="12"/>
    </row>
    <row r="231" customFormat="false" ht="15" hidden="false" customHeight="false" outlineLevel="0" collapsed="false">
      <c r="S231" s="35" t="n">
        <f aca="false">Movilidad!FV234</f>
        <v>1962</v>
      </c>
      <c r="T231" s="35" t="n">
        <f aca="false">Movilidad!FW234</f>
        <v>4.55499316711709E-011</v>
      </c>
      <c r="U231" s="35" t="n">
        <f aca="false">Movilidad!FX234</f>
        <v>2.22407761801404E-011</v>
      </c>
      <c r="V231" s="35"/>
    </row>
    <row r="232" customFormat="false" ht="15" hidden="false" customHeight="false" outlineLevel="0" collapsed="false">
      <c r="S232" s="57" t="n">
        <f aca="false">Movilidad!FV235</f>
        <v>1962</v>
      </c>
      <c r="T232" s="57" t="n">
        <f aca="false">Movilidad!FW235</f>
        <v>4.62109248724459E-011</v>
      </c>
      <c r="U232" s="57" t="n">
        <f aca="false">Movilidad!FX235</f>
        <v>2.2563520941917E-011</v>
      </c>
      <c r="V232" s="57"/>
    </row>
    <row r="233" customFormat="false" ht="15" hidden="false" customHeight="false" outlineLevel="0" collapsed="false">
      <c r="S233" s="12" t="n">
        <f aca="false">Movilidad!FV236</f>
        <v>1962</v>
      </c>
      <c r="T233" s="12" t="n">
        <f aca="false">Movilidad!FW236</f>
        <v>4.8293508234099E-011</v>
      </c>
      <c r="U233" s="12" t="n">
        <f aca="false">Movilidad!FX236</f>
        <v>2.35803889968986E-011</v>
      </c>
      <c r="V233" s="12"/>
    </row>
    <row r="234" customFormat="false" ht="15" hidden="false" customHeight="false" outlineLevel="0" collapsed="false">
      <c r="S234" s="35" t="n">
        <f aca="false">Movilidad!FV237</f>
        <v>1962</v>
      </c>
      <c r="T234" s="35" t="n">
        <f aca="false">Movilidad!FW237</f>
        <v>4.89215486951347E-011</v>
      </c>
      <c r="U234" s="35" t="n">
        <f aca="false">Movilidad!FX237</f>
        <v>2.38870438438653E-011</v>
      </c>
      <c r="V234" s="35"/>
    </row>
    <row r="235" customFormat="false" ht="15" hidden="false" customHeight="false" outlineLevel="0" collapsed="false">
      <c r="S235" s="57" t="n">
        <f aca="false">Movilidad!FV238</f>
        <v>1962</v>
      </c>
      <c r="T235" s="57" t="n">
        <f aca="false">Movilidad!FW238</f>
        <v>5.07306690450263E-011</v>
      </c>
      <c r="U235" s="57" t="n">
        <f aca="false">Movilidad!FX238</f>
        <v>2.47703874474375E-011</v>
      </c>
      <c r="V235" s="57"/>
    </row>
    <row r="236" customFormat="false" ht="15" hidden="false" customHeight="false" outlineLevel="0" collapsed="false">
      <c r="S236" s="12" t="n">
        <f aca="false">Movilidad!FV239</f>
        <v>1962</v>
      </c>
      <c r="T236" s="12" t="n">
        <f aca="false">Movilidad!FW239</f>
        <v>5.1599070670162E-011</v>
      </c>
      <c r="U236" s="12" t="n">
        <f aca="false">Movilidad!FX239</f>
        <v>2.51944040259593E-011</v>
      </c>
      <c r="V236" s="12"/>
    </row>
    <row r="237" customFormat="false" ht="15" hidden="false" customHeight="false" outlineLevel="0" collapsed="false">
      <c r="S237" s="35" t="n">
        <f aca="false">Movilidad!FV240</f>
        <v>1962</v>
      </c>
      <c r="T237" s="35" t="n">
        <f aca="false">Movilidad!FW240</f>
        <v>5.13345541037141E-011</v>
      </c>
      <c r="U237" s="35" t="n">
        <f aca="false">Movilidad!FX240</f>
        <v>2.5065247877213E-011</v>
      </c>
      <c r="V237" s="35"/>
    </row>
    <row r="238" customFormat="false" ht="15" hidden="false" customHeight="false" outlineLevel="0" collapsed="false">
      <c r="S238" s="57" t="n">
        <f aca="false">Movilidad!FV241</f>
        <v>1962</v>
      </c>
      <c r="T238" s="57" t="n">
        <f aca="false">Movilidad!FW241</f>
        <v>5.63259250517586E-011</v>
      </c>
      <c r="U238" s="57" t="n">
        <f aca="false">Movilidad!FX241</f>
        <v>2.75023967381359E-011</v>
      </c>
      <c r="V238" s="57"/>
    </row>
    <row r="239" customFormat="false" ht="15" hidden="false" customHeight="false" outlineLevel="0" collapsed="false">
      <c r="S239" s="12" t="n">
        <f aca="false">Movilidad!FV242</f>
        <v>1963</v>
      </c>
      <c r="T239" s="12" t="n">
        <f aca="false">Movilidad!FW242</f>
        <v>5.40120760787413E-011</v>
      </c>
      <c r="U239" s="12" t="n">
        <f aca="false">Movilidad!FX242</f>
        <v>2.63726080593069E-011</v>
      </c>
      <c r="V239" s="12"/>
    </row>
    <row r="240" customFormat="false" ht="15" hidden="false" customHeight="false" outlineLevel="0" collapsed="false">
      <c r="S240" s="35" t="n">
        <f aca="false">Movilidad!FV243</f>
        <v>1963</v>
      </c>
      <c r="T240" s="35" t="n">
        <f aca="false">Movilidad!FW243</f>
        <v>5.45078582565534E-011</v>
      </c>
      <c r="U240" s="35" t="n">
        <f aca="false">Movilidad!FX243</f>
        <v>2.66146848319006E-011</v>
      </c>
      <c r="V240" s="35"/>
    </row>
    <row r="241" customFormat="false" ht="15" hidden="false" customHeight="false" outlineLevel="0" collapsed="false">
      <c r="S241" s="57" t="n">
        <f aca="false">Movilidad!FV244</f>
        <v>1963</v>
      </c>
      <c r="T241" s="57" t="n">
        <f aca="false">Movilidad!FW244</f>
        <v>5.70860746885964E-011</v>
      </c>
      <c r="U241" s="57" t="n">
        <f aca="false">Movilidad!FX244</f>
        <v>2.78735568544315E-011</v>
      </c>
      <c r="V241" s="57"/>
    </row>
    <row r="242" customFormat="false" ht="15" hidden="false" customHeight="false" outlineLevel="0" collapsed="false">
      <c r="S242" s="12" t="n">
        <f aca="false">Movilidad!FV245</f>
        <v>1963</v>
      </c>
      <c r="T242" s="12" t="n">
        <f aca="false">Movilidad!FW245</f>
        <v>5.7978631716079E-011</v>
      </c>
      <c r="U242" s="12" t="n">
        <f aca="false">Movilidad!FX245</f>
        <v>2.8309367850144E-011</v>
      </c>
      <c r="V242" s="12"/>
    </row>
    <row r="243" customFormat="false" ht="15" hidden="false" customHeight="false" outlineLevel="0" collapsed="false">
      <c r="S243" s="35" t="n">
        <f aca="false">Movilidad!FV246</f>
        <v>1963</v>
      </c>
      <c r="T243" s="35" t="n">
        <f aca="false">Movilidad!FW246</f>
        <v>5.7978631716079E-011</v>
      </c>
      <c r="U243" s="35" t="n">
        <f aca="false">Movilidad!FX246</f>
        <v>2.8309367850144E-011</v>
      </c>
      <c r="V243" s="35"/>
    </row>
    <row r="244" customFormat="false" ht="15" hidden="false" customHeight="false" outlineLevel="0" collapsed="false">
      <c r="S244" s="57" t="n">
        <f aca="false">Movilidad!FV247</f>
        <v>1963</v>
      </c>
      <c r="T244" s="57" t="n">
        <f aca="false">Movilidad!FW247</f>
        <v>5.86397740247763E-011</v>
      </c>
      <c r="U244" s="57" t="n">
        <f aca="false">Movilidad!FX247</f>
        <v>2.86321854169652E-011</v>
      </c>
      <c r="V244" s="57"/>
    </row>
    <row r="245" customFormat="false" ht="15" hidden="false" customHeight="false" outlineLevel="0" collapsed="false">
      <c r="S245" s="12" t="n">
        <f aca="false">Movilidad!FV248</f>
        <v>1963</v>
      </c>
      <c r="T245" s="12" t="n">
        <f aca="false">Movilidad!FW248</f>
        <v>5.95321819448373E-011</v>
      </c>
      <c r="U245" s="12" t="n">
        <f aca="false">Movilidad!FX248</f>
        <v>2.90679236076335E-011</v>
      </c>
      <c r="V245" s="12"/>
    </row>
    <row r="246" customFormat="false" ht="15" hidden="false" customHeight="false" outlineLevel="0" collapsed="false">
      <c r="S246" s="35" t="n">
        <f aca="false">Movilidad!FV249</f>
        <v>1963</v>
      </c>
      <c r="T246" s="35" t="n">
        <f aca="false">Movilidad!FW249</f>
        <v>5.97966985112847E-011</v>
      </c>
      <c r="U246" s="35" t="n">
        <f aca="false">Movilidad!FX249</f>
        <v>2.91970797563796E-011</v>
      </c>
      <c r="V246" s="35"/>
    </row>
    <row r="247" customFormat="false" ht="15" hidden="false" customHeight="false" outlineLevel="0" collapsed="false">
      <c r="S247" s="57" t="n">
        <f aca="false">Movilidad!FV250</f>
        <v>1963</v>
      </c>
      <c r="T247" s="57" t="n">
        <f aca="false">Movilidad!FW250</f>
        <v>6.07222082790073E-011</v>
      </c>
      <c r="U247" s="57" t="n">
        <f aca="false">Movilidad!FX250</f>
        <v>2.96489806669023E-011</v>
      </c>
      <c r="V247" s="57"/>
    </row>
    <row r="248" customFormat="false" ht="15" hidden="false" customHeight="false" outlineLevel="0" collapsed="false">
      <c r="S248" s="12" t="n">
        <f aca="false">Movilidad!FV251</f>
        <v>1963</v>
      </c>
      <c r="T248" s="12" t="n">
        <f aca="false">Movilidad!FW251</f>
        <v>6.2606329662114E-011</v>
      </c>
      <c r="U248" s="12" t="n">
        <f aca="false">Movilidad!FX251</f>
        <v>3.05689452078023E-011</v>
      </c>
      <c r="V248" s="12"/>
    </row>
    <row r="249" customFormat="false" ht="15" hidden="false" customHeight="false" outlineLevel="0" collapsed="false">
      <c r="S249" s="35" t="n">
        <f aca="false">Movilidad!FV252</f>
        <v>1963</v>
      </c>
      <c r="T249" s="35" t="n">
        <f aca="false">Movilidad!FW252</f>
        <v>6.41929817385334E-011</v>
      </c>
      <c r="U249" s="35" t="n">
        <f aca="false">Movilidad!FX252</f>
        <v>3.1343663685146E-011</v>
      </c>
      <c r="V249" s="35"/>
    </row>
    <row r="250" customFormat="false" ht="15" hidden="false" customHeight="false" outlineLevel="0" collapsed="false">
      <c r="S250" s="57" t="n">
        <f aca="false">Movilidad!FV253</f>
        <v>1963</v>
      </c>
      <c r="T250" s="57" t="n">
        <f aca="false">Movilidad!FW253</f>
        <v>6.97463385597126E-011</v>
      </c>
      <c r="U250" s="57" t="n">
        <f aca="false">Movilidad!FX253</f>
        <v>3.40552147583713E-011</v>
      </c>
      <c r="V250" s="57"/>
    </row>
    <row r="251" customFormat="false" ht="15" hidden="false" customHeight="false" outlineLevel="0" collapsed="false">
      <c r="S251" s="12" t="n">
        <f aca="false">Movilidad!FV254</f>
        <v>1964</v>
      </c>
      <c r="T251" s="12" t="n">
        <f aca="false">Movilidad!FW254</f>
        <v>6.9415618297942E-011</v>
      </c>
      <c r="U251" s="12" t="n">
        <f aca="false">Movilidad!FX254</f>
        <v>3.38937331699163E-011</v>
      </c>
      <c r="V251" s="12"/>
    </row>
    <row r="252" customFormat="false" ht="15" hidden="false" customHeight="false" outlineLevel="0" collapsed="false">
      <c r="S252" s="35" t="n">
        <f aca="false">Movilidad!FV255</f>
        <v>1964</v>
      </c>
      <c r="T252" s="35" t="n">
        <f aca="false">Movilidad!FW255</f>
        <v>6.88867342724689E-011</v>
      </c>
      <c r="U252" s="35" t="n">
        <f aca="false">Movilidad!FX255</f>
        <v>3.36354936774684E-011</v>
      </c>
      <c r="V252" s="35"/>
    </row>
    <row r="253" customFormat="false" ht="15" hidden="false" customHeight="false" outlineLevel="0" collapsed="false">
      <c r="S253" s="57" t="n">
        <f aca="false">Movilidad!FV256</f>
        <v>1964</v>
      </c>
      <c r="T253" s="57" t="n">
        <f aca="false">Movilidad!FW256</f>
        <v>6.86884214013442E-011</v>
      </c>
      <c r="U253" s="57" t="n">
        <f aca="false">Movilidad!FX256</f>
        <v>3.3538662968431E-011</v>
      </c>
      <c r="V253" s="57"/>
    </row>
    <row r="254" customFormat="false" ht="15" hidden="false" customHeight="false" outlineLevel="0" collapsed="false">
      <c r="S254" s="12" t="n">
        <f aca="false">Movilidad!FV257</f>
        <v>1964</v>
      </c>
      <c r="T254" s="12" t="n">
        <f aca="false">Movilidad!FW257</f>
        <v>7.13328415287099E-011</v>
      </c>
      <c r="U254" s="12" t="n">
        <f aca="false">Movilidad!FX257</f>
        <v>3.48298604306705E-011</v>
      </c>
      <c r="V254" s="12"/>
    </row>
    <row r="255" customFormat="false" ht="15" hidden="false" customHeight="false" outlineLevel="0" collapsed="false">
      <c r="S255" s="35" t="n">
        <f aca="false">Movilidad!FV258</f>
        <v>1964</v>
      </c>
      <c r="T255" s="35" t="n">
        <f aca="false">Movilidad!FW258</f>
        <v>7.14321470716941E-011</v>
      </c>
      <c r="U255" s="35" t="n">
        <f aca="false">Movilidad!FX258</f>
        <v>3.48783485902336E-011</v>
      </c>
      <c r="V255" s="35"/>
    </row>
    <row r="256" customFormat="false" ht="15" hidden="false" customHeight="false" outlineLevel="0" collapsed="false">
      <c r="S256" s="57" t="n">
        <f aca="false">Movilidad!FV259</f>
        <v>1964</v>
      </c>
      <c r="T256" s="57" t="n">
        <f aca="false">Movilidad!FW259</f>
        <v>7.24237114273177E-011</v>
      </c>
      <c r="U256" s="57" t="n">
        <f aca="false">Movilidad!FX259</f>
        <v>3.53625021354207E-011</v>
      </c>
      <c r="V256" s="57"/>
    </row>
    <row r="257" customFormat="false" ht="15" hidden="false" customHeight="false" outlineLevel="0" collapsed="false">
      <c r="S257" s="12" t="n">
        <f aca="false">Movilidad!FV260</f>
        <v>1964</v>
      </c>
      <c r="T257" s="12" t="n">
        <f aca="false">Movilidad!FW260</f>
        <v>7.26882279937656E-011</v>
      </c>
      <c r="U257" s="12" t="n">
        <f aca="false">Movilidad!FX260</f>
        <v>3.5491658284167E-011</v>
      </c>
      <c r="V257" s="12"/>
    </row>
    <row r="258" customFormat="false" ht="15" hidden="false" customHeight="false" outlineLevel="0" collapsed="false">
      <c r="S258" s="35" t="n">
        <f aca="false">Movilidad!FV261</f>
        <v>1964</v>
      </c>
      <c r="T258" s="35" t="n">
        <f aca="false">Movilidad!FW261</f>
        <v>7.23245549917556E-011</v>
      </c>
      <c r="U258" s="35" t="n">
        <f aca="false">Movilidad!FX261</f>
        <v>3.53140867809021E-011</v>
      </c>
      <c r="V258" s="35"/>
    </row>
    <row r="259" customFormat="false" ht="15" hidden="false" customHeight="false" outlineLevel="0" collapsed="false">
      <c r="S259" s="57" t="n">
        <f aca="false">Movilidad!FV262</f>
        <v>1964</v>
      </c>
      <c r="T259" s="57" t="n">
        <f aca="false">Movilidad!FW262</f>
        <v>7.31179555836761E-011</v>
      </c>
      <c r="U259" s="57" t="n">
        <f aca="false">Movilidad!FX262</f>
        <v>3.57014824220961E-011</v>
      </c>
      <c r="V259" s="57"/>
    </row>
    <row r="260" customFormat="false" ht="15" hidden="false" customHeight="false" outlineLevel="0" collapsed="false">
      <c r="S260" s="12" t="n">
        <f aca="false">Movilidad!FV263</f>
        <v>1964</v>
      </c>
      <c r="T260" s="12" t="n">
        <f aca="false">Movilidad!FW263</f>
        <v>7.59936413224064E-011</v>
      </c>
      <c r="U260" s="12" t="n">
        <f aca="false">Movilidad!FX263</f>
        <v>3.71056005081832E-011</v>
      </c>
      <c r="V260" s="12"/>
    </row>
    <row r="261" customFormat="false" ht="15" hidden="false" customHeight="false" outlineLevel="0" collapsed="false">
      <c r="S261" s="35" t="n">
        <f aca="false">Movilidad!FV264</f>
        <v>1964</v>
      </c>
      <c r="T261" s="35" t="n">
        <f aca="false">Movilidad!FW264</f>
        <v>7.6853096502228E-011</v>
      </c>
      <c r="U261" s="35" t="n">
        <f aca="false">Movilidad!FX264</f>
        <v>3.75252487840416E-011</v>
      </c>
      <c r="V261" s="35"/>
    </row>
    <row r="262" customFormat="false" ht="15" hidden="false" customHeight="false" outlineLevel="0" collapsed="false">
      <c r="S262" s="57" t="n">
        <f aca="false">Movilidad!FV265</f>
        <v>1964</v>
      </c>
      <c r="T262" s="57" t="n">
        <f aca="false">Movilidad!FW265</f>
        <v>8.23733514757456E-011</v>
      </c>
      <c r="U262" s="57" t="n">
        <f aca="false">Movilidad!FX265</f>
        <v>4.02206371374124E-011</v>
      </c>
      <c r="V262" s="57"/>
    </row>
    <row r="263" customFormat="false" ht="15" hidden="false" customHeight="false" outlineLevel="0" collapsed="false">
      <c r="S263" s="12" t="n">
        <f aca="false">Movilidad!FV266</f>
        <v>1965</v>
      </c>
      <c r="T263" s="12" t="n">
        <f aca="false">Movilidad!FW266</f>
        <v>7.93321564987084E-011</v>
      </c>
      <c r="U263" s="12" t="n">
        <f aca="false">Movilidad!FX266</f>
        <v>3.87357054520536E-011</v>
      </c>
      <c r="V263" s="12"/>
    </row>
    <row r="264" customFormat="false" ht="15" hidden="false" customHeight="false" outlineLevel="0" collapsed="false">
      <c r="S264" s="35" t="n">
        <f aca="false">Movilidad!FV267</f>
        <v>1965</v>
      </c>
      <c r="T264" s="35" t="n">
        <f aca="false">Movilidad!FW267</f>
        <v>8.31666029602445E-011</v>
      </c>
      <c r="U264" s="35" t="n">
        <f aca="false">Movilidad!FX267</f>
        <v>4.06079599735622E-011</v>
      </c>
      <c r="V264" s="35"/>
    </row>
    <row r="265" customFormat="false" ht="15" hidden="false" customHeight="false" outlineLevel="0" collapsed="false">
      <c r="S265" s="57" t="n">
        <f aca="false">Movilidad!FV268</f>
        <v>1965</v>
      </c>
      <c r="T265" s="57" t="n">
        <f aca="false">Movilidad!FW268</f>
        <v>8.51829826265744E-011</v>
      </c>
      <c r="U265" s="57" t="n">
        <f aca="false">Movilidad!FX268</f>
        <v>4.15925025888349E-011</v>
      </c>
      <c r="V265" s="57"/>
    </row>
    <row r="266" customFormat="false" ht="15" hidden="false" customHeight="false" outlineLevel="0" collapsed="false">
      <c r="S266" s="12" t="n">
        <f aca="false">Movilidad!FV269</f>
        <v>1965</v>
      </c>
      <c r="T266" s="12" t="n">
        <f aca="false">Movilidad!FW269</f>
        <v>8.60755396540575E-011</v>
      </c>
      <c r="U266" s="12" t="n">
        <f aca="false">Movilidad!FX269</f>
        <v>4.20283135845477E-011</v>
      </c>
      <c r="V266" s="12"/>
    </row>
    <row r="267" customFormat="false" ht="15" hidden="false" customHeight="false" outlineLevel="0" collapsed="false">
      <c r="S267" s="35" t="n">
        <f aca="false">Movilidad!FV270</f>
        <v>1965</v>
      </c>
      <c r="T267" s="35" t="n">
        <f aca="false">Movilidad!FW270</f>
        <v>8.79265591895027E-011</v>
      </c>
      <c r="U267" s="35" t="n">
        <f aca="false">Movilidad!FX270</f>
        <v>4.29321154055933E-011</v>
      </c>
      <c r="V267" s="35"/>
    </row>
    <row r="268" customFormat="false" ht="15" hidden="false" customHeight="false" outlineLevel="0" collapsed="false">
      <c r="S268" s="57" t="n">
        <f aca="false">Movilidad!FV271</f>
        <v>1965</v>
      </c>
      <c r="T268" s="57" t="n">
        <f aca="false">Movilidad!FW271</f>
        <v>9.14635363443514E-011</v>
      </c>
      <c r="U268" s="57" t="n">
        <f aca="false">Movilidad!FX271</f>
        <v>4.46591238635455E-011</v>
      </c>
      <c r="V268" s="57"/>
    </row>
    <row r="269" customFormat="false" ht="15" hidden="false" customHeight="false" outlineLevel="0" collapsed="false">
      <c r="S269" s="12" t="n">
        <f aca="false">Movilidad!FV272</f>
        <v>1965</v>
      </c>
      <c r="T269" s="12" t="n">
        <f aca="false">Movilidad!FW272</f>
        <v>9.54631938293507E-011</v>
      </c>
      <c r="U269" s="12" t="n">
        <f aca="false">Movilidad!FX272</f>
        <v>4.66120463742371E-011</v>
      </c>
      <c r="V269" s="12"/>
    </row>
    <row r="270" customFormat="false" ht="15" hidden="false" customHeight="false" outlineLevel="0" collapsed="false">
      <c r="S270" s="35" t="n">
        <f aca="false">Movilidad!FV273</f>
        <v>1965</v>
      </c>
      <c r="T270" s="35" t="n">
        <f aca="false">Movilidad!FW273</f>
        <v>9.75787299312432E-011</v>
      </c>
      <c r="U270" s="35" t="n">
        <f aca="false">Movilidad!FX273</f>
        <v>4.76450043440286E-011</v>
      </c>
      <c r="V270" s="35"/>
    </row>
    <row r="271" customFormat="false" ht="15" hidden="false" customHeight="false" outlineLevel="0" collapsed="false">
      <c r="S271" s="57" t="n">
        <f aca="false">Movilidad!FV274</f>
        <v>1965</v>
      </c>
      <c r="T271" s="57" t="n">
        <f aca="false">Movilidad!FW274</f>
        <v>9.90331237244389E-011</v>
      </c>
      <c r="U271" s="57" t="n">
        <f aca="false">Movilidad!FX274</f>
        <v>4.83551447469993E-011</v>
      </c>
      <c r="V271" s="57"/>
    </row>
    <row r="272" customFormat="false" ht="15" hidden="false" customHeight="false" outlineLevel="0" collapsed="false">
      <c r="S272" s="12" t="n">
        <f aca="false">Movilidad!FV275</f>
        <v>1965</v>
      </c>
      <c r="T272" s="12" t="n">
        <f aca="false">Movilidad!FW275</f>
        <v>1.01578387416242E-010</v>
      </c>
      <c r="U272" s="12" t="n">
        <f aca="false">Movilidad!FX275</f>
        <v>4.959792685472E-011</v>
      </c>
      <c r="V272" s="12"/>
    </row>
    <row r="273" customFormat="false" ht="15" hidden="false" customHeight="false" outlineLevel="0" collapsed="false">
      <c r="S273" s="35" t="n">
        <f aca="false">Movilidad!FV276</f>
        <v>1965</v>
      </c>
      <c r="T273" s="35" t="n">
        <f aca="false">Movilidad!FW276</f>
        <v>1.05247473746893E-010</v>
      </c>
      <c r="U273" s="35" t="n">
        <f aca="false">Movilidad!FX276</f>
        <v>5.13894405820011E-011</v>
      </c>
      <c r="V273" s="35"/>
    </row>
    <row r="274" customFormat="false" ht="15" hidden="false" customHeight="false" outlineLevel="0" collapsed="false">
      <c r="S274" s="57" t="n">
        <f aca="false">Movilidad!FV277</f>
        <v>1965</v>
      </c>
      <c r="T274" s="57" t="n">
        <f aca="false">Movilidad!FW277</f>
        <v>1.13841727330266E-010</v>
      </c>
      <c r="U274" s="57" t="n">
        <f aca="false">Movilidad!FX277</f>
        <v>5.55857777304967E-011</v>
      </c>
      <c r="V274" s="57"/>
    </row>
    <row r="275" customFormat="false" ht="15" hidden="false" customHeight="false" outlineLevel="0" collapsed="false">
      <c r="S275" s="12" t="n">
        <f aca="false">Movilidad!FV278</f>
        <v>1966</v>
      </c>
      <c r="T275" s="12" t="n">
        <f aca="false">Movilidad!FW278</f>
        <v>1.11263510898223E-010</v>
      </c>
      <c r="U275" s="12" t="n">
        <f aca="false">Movilidad!FX278</f>
        <v>5.43269057079658E-011</v>
      </c>
      <c r="V275" s="12"/>
    </row>
    <row r="276" customFormat="false" ht="15" hidden="false" customHeight="false" outlineLevel="0" collapsed="false">
      <c r="S276" s="35" t="n">
        <f aca="false">Movilidad!FV279</f>
        <v>1966</v>
      </c>
      <c r="T276" s="35" t="n">
        <f aca="false">Movilidad!FW279</f>
        <v>1.13709618154464E-010</v>
      </c>
      <c r="U276" s="35" t="n">
        <f aca="false">Movilidad!FX279</f>
        <v>5.55212724611679E-011</v>
      </c>
      <c r="V276" s="35"/>
    </row>
    <row r="277" customFormat="false" ht="15" hidden="false" customHeight="false" outlineLevel="0" collapsed="false">
      <c r="S277" s="57" t="n">
        <f aca="false">Movilidad!FV280</f>
        <v>1966</v>
      </c>
      <c r="T277" s="57" t="n">
        <f aca="false">Movilidad!FW280</f>
        <v>1.16188678150944E-010</v>
      </c>
      <c r="U277" s="57" t="n">
        <f aca="false">Movilidad!FX280</f>
        <v>5.67317291291798E-011</v>
      </c>
      <c r="V277" s="57"/>
    </row>
    <row r="278" customFormat="false" ht="15" hidden="false" customHeight="false" outlineLevel="0" collapsed="false">
      <c r="S278" s="12" t="n">
        <f aca="false">Movilidad!FV281</f>
        <v>1966</v>
      </c>
      <c r="T278" s="12" t="n">
        <f aca="false">Movilidad!FW281</f>
        <v>1.18601832666946E-010</v>
      </c>
      <c r="U278" s="12" t="n">
        <f aca="false">Movilidad!FX281</f>
        <v>5.79100059675721E-011</v>
      </c>
      <c r="V278" s="12"/>
    </row>
    <row r="279" customFormat="false" ht="15" hidden="false" customHeight="false" outlineLevel="0" collapsed="false">
      <c r="S279" s="35" t="n">
        <f aca="false">Movilidad!FV282</f>
        <v>1966</v>
      </c>
      <c r="T279" s="35" t="n">
        <f aca="false">Movilidad!FW282</f>
        <v>1.19824811741356E-010</v>
      </c>
      <c r="U279" s="35" t="n">
        <f aca="false">Movilidad!FX282</f>
        <v>5.85071529416512E-011</v>
      </c>
      <c r="V279" s="35"/>
    </row>
    <row r="280" customFormat="false" ht="15" hidden="false" customHeight="false" outlineLevel="0" collapsed="false">
      <c r="S280" s="57" t="n">
        <f aca="false">Movilidad!FV283</f>
        <v>1966</v>
      </c>
      <c r="T280" s="57" t="n">
        <f aca="false">Movilidad!FW283</f>
        <v>1.2084947794464E-010</v>
      </c>
      <c r="U280" s="57" t="n">
        <f aca="false">Movilidad!FX283</f>
        <v>5.90074692066922E-011</v>
      </c>
      <c r="V280" s="57"/>
    </row>
    <row r="281" customFormat="false" ht="15" hidden="false" customHeight="false" outlineLevel="0" collapsed="false">
      <c r="S281" s="12" t="n">
        <f aca="false">Movilidad!FV284</f>
        <v>1966</v>
      </c>
      <c r="T281" s="12" t="n">
        <f aca="false">Movilidad!FW284</f>
        <v>1.22766701175409E-010</v>
      </c>
      <c r="U281" s="12" t="n">
        <f aca="false">Movilidad!FX284</f>
        <v>5.9943596467447E-011</v>
      </c>
      <c r="V281" s="12"/>
    </row>
    <row r="282" customFormat="false" ht="15" hidden="false" customHeight="false" outlineLevel="0" collapsed="false">
      <c r="S282" s="35" t="n">
        <f aca="false">Movilidad!FV285</f>
        <v>1966</v>
      </c>
      <c r="T282" s="35" t="n">
        <f aca="false">Movilidad!FW285</f>
        <v>1.24187993120943E-010</v>
      </c>
      <c r="U282" s="35" t="n">
        <f aca="false">Movilidad!FX285</f>
        <v>6.06375741505631E-011</v>
      </c>
      <c r="V282" s="35"/>
    </row>
    <row r="283" customFormat="false" ht="15" hidden="false" customHeight="false" outlineLevel="0" collapsed="false">
      <c r="S283" s="57" t="n">
        <f aca="false">Movilidad!FV286</f>
        <v>1966</v>
      </c>
      <c r="T283" s="57" t="n">
        <f aca="false">Movilidad!FW286</f>
        <v>1.26072263611471E-010</v>
      </c>
      <c r="U283" s="57" t="n">
        <f aca="false">Movilidad!FX286</f>
        <v>6.15576114965071E-011</v>
      </c>
      <c r="V283" s="57"/>
    </row>
    <row r="284" customFormat="false" ht="15" hidden="false" customHeight="false" outlineLevel="0" collapsed="false">
      <c r="S284" s="12" t="n">
        <f aca="false">Movilidad!FV287</f>
        <v>1966</v>
      </c>
      <c r="T284" s="12" t="n">
        <f aca="false">Movilidad!FW287</f>
        <v>1.30105022944132E-010</v>
      </c>
      <c r="U284" s="12" t="n">
        <f aca="false">Movilidad!FX287</f>
        <v>6.35266967270532E-011</v>
      </c>
      <c r="V284" s="12"/>
    </row>
    <row r="285" customFormat="false" ht="15" hidden="false" customHeight="false" outlineLevel="0" collapsed="false">
      <c r="S285" s="35" t="n">
        <f aca="false">Movilidad!FV288</f>
        <v>1966</v>
      </c>
      <c r="T285" s="35" t="n">
        <f aca="false">Movilidad!FW288</f>
        <v>1.33146068813747E-010</v>
      </c>
      <c r="U285" s="35" t="n">
        <f aca="false">Movilidad!FX288</f>
        <v>6.50115556073675E-011</v>
      </c>
      <c r="V285" s="35"/>
    </row>
    <row r="286" customFormat="false" ht="15" hidden="false" customHeight="false" outlineLevel="0" collapsed="false">
      <c r="S286" s="57" t="n">
        <f aca="false">Movilidad!FV289</f>
        <v>1966</v>
      </c>
      <c r="T286" s="57" t="n">
        <f aca="false">Movilidad!FW289</f>
        <v>1.47921570571912E-010</v>
      </c>
      <c r="U286" s="57" t="n">
        <f aca="false">Movilidad!FX289</f>
        <v>7.22260258710102E-011</v>
      </c>
      <c r="V286" s="57"/>
    </row>
    <row r="287" customFormat="false" ht="15" hidden="false" customHeight="false" outlineLevel="0" collapsed="false">
      <c r="S287" s="12" t="n">
        <f aca="false">Movilidad!FV290</f>
        <v>1967</v>
      </c>
      <c r="T287" s="12" t="n">
        <f aca="false">Movilidad!FW290</f>
        <v>1.40979576330594E-010</v>
      </c>
      <c r="U287" s="12" t="n">
        <f aca="false">Movilidad!FX290</f>
        <v>6.88364414193897E-011</v>
      </c>
      <c r="V287" s="12"/>
    </row>
    <row r="288" customFormat="false" ht="15" hidden="false" customHeight="false" outlineLevel="0" collapsed="false">
      <c r="S288" s="35" t="n">
        <f aca="false">Movilidad!FV291</f>
        <v>1967</v>
      </c>
      <c r="T288" s="35" t="n">
        <f aca="false">Movilidad!FW291</f>
        <v>1.43988564104501E-010</v>
      </c>
      <c r="U288" s="35" t="n">
        <f aca="false">Movilidad!FX291</f>
        <v>7.03056472151604E-011</v>
      </c>
      <c r="V288" s="35"/>
    </row>
    <row r="289" customFormat="false" ht="15" hidden="false" customHeight="false" outlineLevel="0" collapsed="false">
      <c r="S289" s="57" t="n">
        <f aca="false">Movilidad!FV292</f>
        <v>1967</v>
      </c>
      <c r="T289" s="57" t="n">
        <f aca="false">Movilidad!FW292</f>
        <v>1.47161570042497E-010</v>
      </c>
      <c r="U289" s="57" t="n">
        <f aca="false">Movilidad!FX292</f>
        <v>7.18549385597595E-011</v>
      </c>
      <c r="V289" s="57"/>
    </row>
    <row r="290" customFormat="false" ht="15" hidden="false" customHeight="false" outlineLevel="0" collapsed="false">
      <c r="S290" s="12" t="n">
        <f aca="false">Movilidad!FV293</f>
        <v>1967</v>
      </c>
      <c r="T290" s="12" t="n">
        <f aca="false">Movilidad!FW293</f>
        <v>1.48946385882619E-010</v>
      </c>
      <c r="U290" s="12" t="n">
        <f aca="false">Movilidad!FX293</f>
        <v>7.27264149410961E-011</v>
      </c>
      <c r="V290" s="12"/>
    </row>
    <row r="291" customFormat="false" ht="15" hidden="false" customHeight="false" outlineLevel="0" collapsed="false">
      <c r="S291" s="35" t="n">
        <f aca="false">Movilidad!FV294</f>
        <v>1967</v>
      </c>
      <c r="T291" s="35" t="n">
        <f aca="false">Movilidad!FW294</f>
        <v>1.5036737961331E-010</v>
      </c>
      <c r="U291" s="35" t="n">
        <f aca="false">Movilidad!FX294</f>
        <v>7.34202470141239E-011</v>
      </c>
      <c r="V291" s="35"/>
    </row>
    <row r="292" customFormat="false" ht="15" hidden="false" customHeight="false" outlineLevel="0" collapsed="false">
      <c r="S292" s="57" t="n">
        <f aca="false">Movilidad!FV295</f>
        <v>1967</v>
      </c>
      <c r="T292" s="57" t="n">
        <f aca="false">Movilidad!FW295</f>
        <v>1.56913195434643E-010</v>
      </c>
      <c r="U292" s="57" t="n">
        <f aca="false">Movilidad!FX295</f>
        <v>7.66163884628021E-011</v>
      </c>
      <c r="V292" s="57"/>
    </row>
    <row r="293" customFormat="false" ht="15" hidden="false" customHeight="false" outlineLevel="0" collapsed="false">
      <c r="S293" s="12" t="n">
        <f aca="false">Movilidad!FV296</f>
        <v>1967</v>
      </c>
      <c r="T293" s="12" t="n">
        <f aca="false">Movilidad!FW296</f>
        <v>1.64747299381179E-010</v>
      </c>
      <c r="U293" s="12" t="n">
        <f aca="false">Movilidad!FX296</f>
        <v>8.04415654950025E-011</v>
      </c>
      <c r="V293" s="12"/>
    </row>
    <row r="294" customFormat="false" ht="15" hidden="false" customHeight="false" outlineLevel="0" collapsed="false">
      <c r="S294" s="35" t="n">
        <f aca="false">Movilidad!FV297</f>
        <v>1967</v>
      </c>
      <c r="T294" s="35" t="n">
        <f aca="false">Movilidad!FW297</f>
        <v>1.65307943287516E-010</v>
      </c>
      <c r="U294" s="35" t="n">
        <f aca="false">Movilidad!FX297</f>
        <v>8.0715312461905E-011</v>
      </c>
      <c r="V294" s="35"/>
    </row>
    <row r="295" customFormat="false" ht="15" hidden="false" customHeight="false" outlineLevel="0" collapsed="false">
      <c r="S295" s="57" t="n">
        <f aca="false">Movilidad!FV298</f>
        <v>1967</v>
      </c>
      <c r="T295" s="57" t="n">
        <f aca="false">Movilidad!FW298</f>
        <v>1.66068391139197E-010</v>
      </c>
      <c r="U295" s="57" t="n">
        <f aca="false">Movilidad!FX298</f>
        <v>8.10866181882891E-011</v>
      </c>
      <c r="V295" s="57"/>
    </row>
    <row r="296" customFormat="false" ht="15" hidden="false" customHeight="false" outlineLevel="0" collapsed="false">
      <c r="S296" s="12" t="n">
        <f aca="false">Movilidad!FV299</f>
        <v>1967</v>
      </c>
      <c r="T296" s="12" t="n">
        <f aca="false">Movilidad!FW299</f>
        <v>1.70829391120409E-010</v>
      </c>
      <c r="U296" s="12" t="n">
        <f aca="false">Movilidad!FX299</f>
        <v>8.34112832556311E-011</v>
      </c>
      <c r="V296" s="12"/>
    </row>
    <row r="297" customFormat="false" ht="15" hidden="false" customHeight="false" outlineLevel="0" collapsed="false">
      <c r="S297" s="35" t="n">
        <f aca="false">Movilidad!FV300</f>
        <v>1967</v>
      </c>
      <c r="T297" s="35" t="n">
        <f aca="false">Movilidad!FW300</f>
        <v>1.74762844910086E-010</v>
      </c>
      <c r="U297" s="35" t="n">
        <f aca="false">Movilidad!FX300</f>
        <v>8.53318803266142E-011</v>
      </c>
      <c r="V297" s="35"/>
    </row>
    <row r="298" customFormat="false" ht="15" hidden="false" customHeight="false" outlineLevel="0" collapsed="false">
      <c r="S298" s="57" t="n">
        <f aca="false">Movilidad!FV301</f>
        <v>1967</v>
      </c>
      <c r="T298" s="57" t="n">
        <f aca="false">Movilidad!FW301</f>
        <v>1.88380825752054E-010</v>
      </c>
      <c r="U298" s="57" t="n">
        <f aca="false">Movilidad!FX301</f>
        <v>9.19811650306645E-011</v>
      </c>
      <c r="V298" s="57"/>
    </row>
    <row r="299" customFormat="false" ht="15" hidden="false" customHeight="false" outlineLevel="0" collapsed="false">
      <c r="S299" s="12" t="n">
        <f aca="false">Movilidad!FV302</f>
        <v>1968</v>
      </c>
      <c r="T299" s="12" t="n">
        <f aca="false">Movilidad!FW302</f>
        <v>1.81902108270574E-010</v>
      </c>
      <c r="U299" s="12" t="n">
        <f aca="false">Movilidad!FX302</f>
        <v>8.88177858519607E-011</v>
      </c>
      <c r="V299" s="12"/>
    </row>
    <row r="300" customFormat="false" ht="15" hidden="false" customHeight="false" outlineLevel="0" collapsed="false">
      <c r="S300" s="35" t="n">
        <f aca="false">Movilidad!FV303</f>
        <v>1968</v>
      </c>
      <c r="T300" s="35" t="n">
        <f aca="false">Movilidad!FW303</f>
        <v>1.83686924110697E-010</v>
      </c>
      <c r="U300" s="35" t="n">
        <f aca="false">Movilidad!FX303</f>
        <v>8.96892622332978E-011</v>
      </c>
      <c r="V300" s="35"/>
    </row>
    <row r="301" customFormat="false" ht="15" hidden="false" customHeight="false" outlineLevel="0" collapsed="false">
      <c r="S301" s="57" t="n">
        <f aca="false">Movilidad!FV304</f>
        <v>1968</v>
      </c>
      <c r="T301" s="57" t="n">
        <f aca="false">Movilidad!FW304</f>
        <v>1.82497046883949E-010</v>
      </c>
      <c r="U301" s="57" t="n">
        <f aca="false">Movilidad!FX304</f>
        <v>8.91082779790734E-011</v>
      </c>
      <c r="V301" s="57"/>
    </row>
    <row r="302" customFormat="false" ht="15" hidden="false" customHeight="false" outlineLevel="0" collapsed="false">
      <c r="S302" s="12" t="n">
        <f aca="false">Movilidad!FV305</f>
        <v>1968</v>
      </c>
      <c r="T302" s="12" t="n">
        <f aca="false">Movilidad!FW305</f>
        <v>1.81736599032267E-010</v>
      </c>
      <c r="U302" s="12" t="n">
        <f aca="false">Movilidad!FX305</f>
        <v>8.87369722526889E-011</v>
      </c>
      <c r="V302" s="12"/>
    </row>
    <row r="303" customFormat="false" ht="15" hidden="false" customHeight="false" outlineLevel="0" collapsed="false">
      <c r="S303" s="35" t="n">
        <f aca="false">Movilidad!FV306</f>
        <v>1968</v>
      </c>
      <c r="T303" s="35" t="n">
        <f aca="false">Movilidad!FW306</f>
        <v>1.81934911903392E-010</v>
      </c>
      <c r="U303" s="35" t="n">
        <f aca="false">Movilidad!FX306</f>
        <v>8.88338029617265E-011</v>
      </c>
    </row>
    <row r="304" customFormat="false" ht="15" hidden="false" customHeight="false" outlineLevel="0" collapsed="false">
      <c r="S304" s="57" t="n">
        <f aca="false">Movilidad!FV307</f>
        <v>1968</v>
      </c>
      <c r="T304" s="57" t="n">
        <f aca="false">Movilidad!FW307</f>
        <v>1.82565636298022E-010</v>
      </c>
      <c r="U304" s="57" t="n">
        <f aca="false">Movilidad!FX307</f>
        <v>8.91417682994923E-011</v>
      </c>
      <c r="V304" s="57" t="n">
        <f aca="false">Movilidad!FY307</f>
        <v>1.70887154468975E-010</v>
      </c>
    </row>
    <row r="305" customFormat="false" ht="15" hidden="false" customHeight="false" outlineLevel="0" collapsed="false">
      <c r="S305" s="12" t="n">
        <f aca="false">Movilidad!FV308</f>
        <v>1968</v>
      </c>
      <c r="T305" s="12" t="n">
        <f aca="false">Movilidad!FW308</f>
        <v>1.82464243251131E-010</v>
      </c>
      <c r="U305" s="12" t="n">
        <f aca="false">Movilidad!FX308</f>
        <v>8.90922608693077E-011</v>
      </c>
      <c r="V305" s="12" t="n">
        <f aca="false">Movilidad!FY308</f>
        <v>1.70887154468975E-010</v>
      </c>
    </row>
    <row r="306" customFormat="false" ht="15" hidden="false" customHeight="false" outlineLevel="0" collapsed="false">
      <c r="S306" s="35" t="n">
        <f aca="false">Movilidad!FV309</f>
        <v>1968</v>
      </c>
      <c r="T306" s="35" t="n">
        <f aca="false">Movilidad!FW309</f>
        <v>1.82762458094927E-010</v>
      </c>
      <c r="U306" s="35" t="n">
        <f aca="false">Movilidad!FX309</f>
        <v>8.92378709580855E-011</v>
      </c>
      <c r="V306" s="35" t="n">
        <f aca="false">Movilidad!FY309</f>
        <v>1.70887154468975E-010</v>
      </c>
    </row>
    <row r="307" customFormat="false" ht="15" hidden="false" customHeight="false" outlineLevel="0" collapsed="false">
      <c r="S307" s="57" t="n">
        <f aca="false">Movilidad!FV310</f>
        <v>1968</v>
      </c>
      <c r="T307" s="57" t="n">
        <f aca="false">Movilidad!FW310</f>
        <v>1.85307721786731E-010</v>
      </c>
      <c r="U307" s="57" t="n">
        <f aca="false">Movilidad!FX310</f>
        <v>9.04806530658066E-011</v>
      </c>
      <c r="V307" s="57" t="n">
        <f aca="false">Movilidad!FY310</f>
        <v>1.70887154468975E-010</v>
      </c>
    </row>
    <row r="308" customFormat="false" ht="15" hidden="false" customHeight="false" outlineLevel="0" collapsed="false">
      <c r="S308" s="12" t="n">
        <f aca="false">Movilidad!FV311</f>
        <v>1968</v>
      </c>
      <c r="T308" s="129" t="n">
        <f aca="false">Movilidad!FW311</f>
        <v>1.88942960732611E-010</v>
      </c>
      <c r="U308" s="129" t="n">
        <f aca="false">Movilidad!FX311</f>
        <v>9.22556400480114E-011</v>
      </c>
      <c r="V308" s="129" t="n">
        <f aca="false">Movilidad!FY311</f>
        <v>1.70887154468975E-010</v>
      </c>
    </row>
    <row r="309" customFormat="false" ht="15" hidden="false" customHeight="false" outlineLevel="0" collapsed="false">
      <c r="S309" s="35" t="n">
        <f aca="false">Movilidad!FV312</f>
        <v>1968</v>
      </c>
      <c r="T309" s="35" t="n">
        <f aca="false">Movilidad!FW312</f>
        <v>1.89570702978802E-010</v>
      </c>
      <c r="U309" s="35" t="n">
        <f aca="false">Movilidad!FX312</f>
        <v>9.25621492848889E-011</v>
      </c>
      <c r="V309" s="35" t="n">
        <f aca="false">Movilidad!FY312</f>
        <v>1.70887154468975E-010</v>
      </c>
    </row>
    <row r="310" customFormat="false" ht="15" hidden="false" customHeight="false" outlineLevel="0" collapsed="false">
      <c r="S310" s="57" t="n">
        <f aca="false">Movilidad!FV313</f>
        <v>1968</v>
      </c>
      <c r="T310" s="129" t="n">
        <f aca="false">Movilidad!FW313</f>
        <v>2.06395984465803E-010</v>
      </c>
      <c r="U310" s="129" t="n">
        <f aca="false">Movilidad!FX313</f>
        <v>1.00777470493748E-010</v>
      </c>
      <c r="V310" s="129" t="n">
        <f aca="false">Movilidad!FY313</f>
        <v>1.70887154468975E-010</v>
      </c>
    </row>
    <row r="311" customFormat="false" ht="15" hidden="false" customHeight="false" outlineLevel="0" collapsed="false">
      <c r="S311" s="12" t="n">
        <f aca="false">Movilidad!FV314</f>
        <v>1969</v>
      </c>
      <c r="T311" s="12" t="n">
        <f aca="false">Movilidad!FW314</f>
        <v>1.96875475577599E-010</v>
      </c>
      <c r="U311" s="12" t="n">
        <f aca="false">Movilidad!FX314</f>
        <v>9.61288684095081E-011</v>
      </c>
      <c r="V311" s="12" t="n">
        <f aca="false">Movilidad!FY314</f>
        <v>1.70887154468975E-010</v>
      </c>
    </row>
    <row r="312" customFormat="false" ht="15" hidden="false" customHeight="false" outlineLevel="0" collapsed="false">
      <c r="S312" s="35" t="n">
        <f aca="false">Movilidad!FV315</f>
        <v>1969</v>
      </c>
      <c r="T312" s="35" t="n">
        <f aca="false">Movilidad!FW315</f>
        <v>1.94231800987342E-010</v>
      </c>
      <c r="U312" s="35" t="n">
        <f aca="false">Movilidad!FX315</f>
        <v>9.48380349724902E-011</v>
      </c>
      <c r="V312" s="35" t="n">
        <f aca="false">Movilidad!FY315</f>
        <v>1.70887154468975E-010</v>
      </c>
    </row>
    <row r="313" customFormat="false" ht="15" hidden="false" customHeight="false" outlineLevel="0" collapsed="false">
      <c r="S313" s="57" t="n">
        <f aca="false">Movilidad!FV316</f>
        <v>1969</v>
      </c>
      <c r="T313" s="57" t="n">
        <f aca="false">Movilidad!FW316</f>
        <v>1.96413242569714E-010</v>
      </c>
      <c r="U313" s="57" t="n">
        <f aca="false">Movilidad!FX316</f>
        <v>9.5903172771902E-011</v>
      </c>
      <c r="V313" s="57" t="n">
        <f aca="false">Movilidad!FY316</f>
        <v>1.70887154468975E-010</v>
      </c>
    </row>
    <row r="314" customFormat="false" ht="15" hidden="false" customHeight="false" outlineLevel="0" collapsed="false">
      <c r="S314" s="12" t="n">
        <f aca="false">Movilidad!FV317</f>
        <v>1969</v>
      </c>
      <c r="T314" s="12" t="n">
        <f aca="false">Movilidad!FW317</f>
        <v>1.96611555440839E-010</v>
      </c>
      <c r="U314" s="12" t="n">
        <f aca="false">Movilidad!FX317</f>
        <v>9.60000034809395E-011</v>
      </c>
      <c r="V314" s="12" t="n">
        <f aca="false">Movilidad!FY317</f>
        <v>1.84561552563027E-010</v>
      </c>
    </row>
    <row r="315" customFormat="false" ht="15" hidden="false" customHeight="false" outlineLevel="0" collapsed="false">
      <c r="S315" s="35" t="n">
        <f aca="false">Movilidad!FV318</f>
        <v>1969</v>
      </c>
      <c r="T315" s="35" t="n">
        <f aca="false">Movilidad!FW318</f>
        <v>1.93900782510728E-010</v>
      </c>
      <c r="U315" s="35" t="n">
        <f aca="false">Movilidad!FX318</f>
        <v>9.46764077739466E-011</v>
      </c>
      <c r="V315" s="35" t="n">
        <f aca="false">Movilidad!FY318</f>
        <v>1.84561552563027E-010</v>
      </c>
    </row>
    <row r="316" customFormat="false" ht="15" hidden="false" customHeight="false" outlineLevel="0" collapsed="false">
      <c r="S316" s="57" t="n">
        <f aca="false">Movilidad!FV319</f>
        <v>1969</v>
      </c>
      <c r="T316" s="57" t="n">
        <f aca="false">Movilidad!FW319</f>
        <v>1.9581830395634E-010</v>
      </c>
      <c r="U316" s="57" t="n">
        <f aca="false">Movilidad!FX319</f>
        <v>9.56126806447897E-011</v>
      </c>
      <c r="V316" s="57" t="n">
        <f aca="false">Movilidad!FY319</f>
        <v>1.84561552563027E-010</v>
      </c>
    </row>
    <row r="317" customFormat="false" ht="15" hidden="false" customHeight="false" outlineLevel="0" collapsed="false">
      <c r="S317" s="12" t="n">
        <f aca="false">Movilidad!FV320</f>
        <v>1969</v>
      </c>
      <c r="T317" s="12" t="n">
        <f aca="false">Movilidad!FW320</f>
        <v>1.98429174913779E-010</v>
      </c>
      <c r="U317" s="12" t="n">
        <f aca="false">Movilidad!FX320</f>
        <v>9.68874969720419E-011</v>
      </c>
      <c r="V317" s="12" t="n">
        <f aca="false">Movilidad!FY320</f>
        <v>1.84561552563027E-010</v>
      </c>
    </row>
    <row r="318" customFormat="false" ht="15" hidden="false" customHeight="false" outlineLevel="0" collapsed="false">
      <c r="S318" s="35" t="n">
        <f aca="false">Movilidad!FV321</f>
        <v>1969</v>
      </c>
      <c r="T318" s="35" t="n">
        <f aca="false">Movilidad!FW321</f>
        <v>1.96942573917453E-010</v>
      </c>
      <c r="U318" s="35" t="n">
        <f aca="false">Movilidad!FX321</f>
        <v>9.61616306794831E-011</v>
      </c>
      <c r="V318" s="35" t="n">
        <f aca="false">Movilidad!FY321</f>
        <v>1.84561552563027E-010</v>
      </c>
    </row>
    <row r="319" customFormat="false" ht="15" hidden="false" customHeight="false" outlineLevel="0" collapsed="false">
      <c r="S319" s="57" t="n">
        <f aca="false">Movilidad!FV322</f>
        <v>1969</v>
      </c>
      <c r="T319" s="57" t="n">
        <f aca="false">Movilidad!FW322</f>
        <v>2.00612107570369E-010</v>
      </c>
      <c r="U319" s="57" t="n">
        <f aca="false">Movilidad!FX322</f>
        <v>9.79533628218971E-011</v>
      </c>
      <c r="V319" s="57" t="n">
        <f aca="false">Movilidad!FY322</f>
        <v>1.84561552563027E-010</v>
      </c>
    </row>
    <row r="320" customFormat="false" ht="15" hidden="false" customHeight="false" outlineLevel="0" collapsed="false">
      <c r="S320" s="12" t="n">
        <f aca="false">Movilidad!FV323</f>
        <v>1969</v>
      </c>
      <c r="T320" s="12" t="n">
        <f aca="false">Movilidad!FW323</f>
        <v>2.03652407902875E-010</v>
      </c>
      <c r="U320" s="12" t="n">
        <f aca="false">Movilidad!FX323</f>
        <v>9.94378576769897E-011</v>
      </c>
      <c r="V320" s="12" t="n">
        <f aca="false">Movilidad!FY323</f>
        <v>1.84561552563027E-010</v>
      </c>
    </row>
    <row r="321" customFormat="false" ht="15" hidden="false" customHeight="false" outlineLevel="0" collapsed="false">
      <c r="S321" s="35" t="n">
        <f aca="false">Movilidad!FV324</f>
        <v>1969</v>
      </c>
      <c r="T321" s="35" t="n">
        <f aca="false">Movilidad!FW324</f>
        <v>2.05106205266383E-010</v>
      </c>
      <c r="U321" s="35" t="n">
        <f aca="false">Movilidad!FX324</f>
        <v>1.00147706859783E-010</v>
      </c>
      <c r="V321" s="35" t="n">
        <f aca="false">Movilidad!FY324</f>
        <v>1.84561552563027E-010</v>
      </c>
    </row>
    <row r="322" customFormat="false" ht="15" hidden="false" customHeight="false" outlineLevel="0" collapsed="false">
      <c r="S322" s="57" t="n">
        <f aca="false">Movilidad!FV325</f>
        <v>1969</v>
      </c>
      <c r="T322" s="57" t="n">
        <f aca="false">Movilidad!FW325</f>
        <v>2.20146670913262E-010</v>
      </c>
      <c r="U322" s="57" t="n">
        <f aca="false">Movilidad!FX325</f>
        <v>1.07491551687305E-010</v>
      </c>
      <c r="V322" s="57" t="n">
        <f aca="false">Movilidad!FY325</f>
        <v>1.84561552563027E-010</v>
      </c>
    </row>
    <row r="323" customFormat="false" ht="15" hidden="false" customHeight="false" outlineLevel="0" collapsed="false">
      <c r="S323" s="12" t="n">
        <f aca="false">Movilidad!FV326</f>
        <v>1970</v>
      </c>
      <c r="T323" s="12" t="n">
        <f aca="false">Movilidad!FW326</f>
        <v>2.09767303274923E-010</v>
      </c>
      <c r="U323" s="12" t="n">
        <f aca="false">Movilidad!FX326</f>
        <v>1.02423592547384E-010</v>
      </c>
      <c r="V323" s="12" t="n">
        <f aca="false">Movilidad!FY326</f>
        <v>2.04737713007665E-010</v>
      </c>
    </row>
    <row r="324" customFormat="false" ht="15" hidden="false" customHeight="false" outlineLevel="0" collapsed="false">
      <c r="S324" s="35" t="n">
        <f aca="false">Movilidad!FV327</f>
        <v>1970</v>
      </c>
      <c r="T324" s="35" t="n">
        <f aca="false">Movilidad!FW327</f>
        <v>2.12610781810523E-010</v>
      </c>
      <c r="U324" s="35" t="n">
        <f aca="false">Movilidad!FX327</f>
        <v>1.03811984743883E-010</v>
      </c>
      <c r="V324" s="35" t="n">
        <f aca="false">Movilidad!FY327</f>
        <v>2.04737713007665E-010</v>
      </c>
    </row>
    <row r="325" customFormat="false" ht="15" hidden="false" customHeight="false" outlineLevel="0" collapsed="false">
      <c r="S325" s="57" t="n">
        <f aca="false">Movilidad!FV328</f>
        <v>1970</v>
      </c>
      <c r="T325" s="57" t="n">
        <f aca="false">Movilidad!FW328</f>
        <v>2.15354358373451E-010</v>
      </c>
      <c r="U325" s="57" t="n">
        <f aca="false">Movilidad!FX328</f>
        <v>1.05151597560641E-010</v>
      </c>
      <c r="V325" s="57" t="n">
        <f aca="false">Movilidad!FY328</f>
        <v>2.17662731247984E-010</v>
      </c>
    </row>
    <row r="326" customFormat="false" ht="15" hidden="false" customHeight="false" outlineLevel="0" collapsed="false">
      <c r="S326" s="12" t="n">
        <f aca="false">Movilidad!FV329</f>
        <v>1970</v>
      </c>
      <c r="T326" s="12" t="n">
        <f aca="false">Movilidad!FW329</f>
        <v>2.17006468608084E-010</v>
      </c>
      <c r="U326" s="12" t="n">
        <f aca="false">Movilidad!FX329</f>
        <v>1.05958277452472E-010</v>
      </c>
      <c r="V326" s="12" t="n">
        <f aca="false">Movilidad!FY329</f>
        <v>2.17662731247984E-010</v>
      </c>
    </row>
    <row r="327" customFormat="false" ht="15" hidden="false" customHeight="false" outlineLevel="0" collapsed="false">
      <c r="S327" s="130" t="n">
        <f aca="false">Movilidad!FV330</f>
        <v>1970</v>
      </c>
      <c r="T327" s="130" t="n">
        <f aca="false">Movilidad!FW330</f>
        <v>2.1861086446771E-010</v>
      </c>
      <c r="U327" s="130" t="n">
        <f aca="false">Movilidad!FX330</f>
        <v>1.06741659730098E-010</v>
      </c>
      <c r="V327" s="130" t="n">
        <f aca="false">Movilidad!FY330</f>
        <v>2.17662731247984E-010</v>
      </c>
    </row>
    <row r="328" customFormat="false" ht="15" hidden="false" customHeight="false" outlineLevel="0" collapsed="false">
      <c r="S328" s="57" t="n">
        <f aca="false">Movilidad!FV331</f>
        <v>1970</v>
      </c>
      <c r="T328" s="57" t="n">
        <f aca="false">Movilidad!FW331</f>
        <v>2.20213769253116E-010</v>
      </c>
      <c r="U328" s="57" t="n">
        <f aca="false">Movilidad!FX331</f>
        <v>1.0752431395728E-010</v>
      </c>
      <c r="V328" s="57" t="n">
        <f aca="false">Movilidad!FY331</f>
        <v>2.17662731247984E-010</v>
      </c>
    </row>
    <row r="329" customFormat="false" ht="15" hidden="false" customHeight="false" outlineLevel="0" collapsed="false">
      <c r="S329" s="12" t="n">
        <f aca="false">Movilidad!FV332</f>
        <v>1970</v>
      </c>
      <c r="T329" s="12" t="n">
        <f aca="false">Movilidad!FW332</f>
        <v>2.22923051109007E-010</v>
      </c>
      <c r="U329" s="12" t="n">
        <f aca="false">Movilidad!FX332</f>
        <v>1.08847181613829E-010</v>
      </c>
      <c r="V329" s="12" t="n">
        <f aca="false">Movilidad!FY332</f>
        <v>2.17662731247984E-010</v>
      </c>
    </row>
    <row r="330" customFormat="false" ht="15" hidden="false" customHeight="false" outlineLevel="0" collapsed="false">
      <c r="S330" s="130" t="n">
        <f aca="false">Movilidad!FV333</f>
        <v>1970</v>
      </c>
      <c r="T330" s="130" t="n">
        <f aca="false">Movilidad!FW333</f>
        <v>2.25435511167993E-010</v>
      </c>
      <c r="U330" s="130" t="n">
        <f aca="false">Movilidad!FX333</f>
        <v>1.10073946611784E-010</v>
      </c>
      <c r="V330" s="130" t="n">
        <f aca="false">Movilidad!FY333</f>
        <v>2.17662731247984E-010</v>
      </c>
    </row>
    <row r="331" customFormat="false" ht="15" hidden="false" customHeight="false" outlineLevel="0" collapsed="false">
      <c r="S331" s="57" t="n">
        <f aca="false">Movilidad!FV334</f>
        <v>1970</v>
      </c>
      <c r="T331" s="57" t="n">
        <f aca="false">Movilidad!FW334</f>
        <v>2.30031001910898E-010</v>
      </c>
      <c r="U331" s="57" t="n">
        <f aca="false">Movilidad!FX334</f>
        <v>1.12317798079854E-010</v>
      </c>
      <c r="V331" s="57" t="n">
        <f aca="false">Movilidad!FY334</f>
        <v>2.35141124218695E-010</v>
      </c>
    </row>
    <row r="332" customFormat="false" ht="15" hidden="false" customHeight="false" outlineLevel="0" collapsed="false">
      <c r="S332" s="12" t="n">
        <f aca="false">Movilidad!FV335</f>
        <v>1970</v>
      </c>
      <c r="T332" s="12" t="n">
        <f aca="false">Movilidad!FW335</f>
        <v>2.39153393982634E-010</v>
      </c>
      <c r="U332" s="12" t="n">
        <f aca="false">Movilidad!FX335</f>
        <v>1.16772010695575E-010</v>
      </c>
      <c r="V332" s="12" t="n">
        <f aca="false">Movilidad!FY335</f>
        <v>2.35141124218695E-010</v>
      </c>
    </row>
    <row r="333" customFormat="false" ht="15" hidden="false" customHeight="false" outlineLevel="0" collapsed="false">
      <c r="S333" s="130" t="n">
        <f aca="false">Movilidad!FV336</f>
        <v>1970</v>
      </c>
      <c r="T333" s="130" t="n">
        <f aca="false">Movilidad!FW336</f>
        <v>2.45335387694536E-010</v>
      </c>
      <c r="U333" s="130" t="n">
        <f aca="false">Movilidad!FX336</f>
        <v>1.19790507835945E-010</v>
      </c>
      <c r="V333" s="130" t="n">
        <f aca="false">Movilidad!FY336</f>
        <v>2.35141124218695E-010</v>
      </c>
    </row>
    <row r="334" customFormat="false" ht="15" hidden="false" customHeight="false" outlineLevel="0" collapsed="false">
      <c r="S334" s="57" t="n">
        <f aca="false">Movilidad!FV337</f>
        <v>1970</v>
      </c>
      <c r="T334" s="57" t="n">
        <f aca="false">Movilidad!FW337</f>
        <v>2.68011644416825E-010</v>
      </c>
      <c r="U334" s="57" t="n">
        <f aca="false">Movilidad!FX337</f>
        <v>1.30862698986629E-010</v>
      </c>
      <c r="V334" s="57" t="n">
        <f aca="false">Movilidad!FY337</f>
        <v>2.35141124218695E-010</v>
      </c>
    </row>
    <row r="335" customFormat="false" ht="15" hidden="false" customHeight="false" outlineLevel="0" collapsed="false">
      <c r="S335" s="12" t="n">
        <f aca="false">Movilidad!FV338</f>
        <v>1971</v>
      </c>
      <c r="T335" s="12" t="n">
        <f aca="false">Movilidad!FW338</f>
        <v>2.67251196565144E-010</v>
      </c>
      <c r="U335" s="12" t="n">
        <f aca="false">Movilidad!FX338</f>
        <v>1.30491393260245E-010</v>
      </c>
      <c r="V335" s="12" t="n">
        <f aca="false">Movilidad!FY338</f>
        <v>2.49293698028886E-010</v>
      </c>
    </row>
    <row r="336" customFormat="false" ht="15" hidden="false" customHeight="false" outlineLevel="0" collapsed="false">
      <c r="S336" s="130" t="n">
        <f aca="false">Movilidad!FV339</f>
        <v>1971</v>
      </c>
      <c r="T336" s="130" t="n">
        <f aca="false">Movilidad!FW339</f>
        <v>2.76175275765755E-010</v>
      </c>
      <c r="U336" s="130" t="n">
        <f aca="false">Movilidad!FX339</f>
        <v>1.34848775166929E-010</v>
      </c>
      <c r="V336" s="130" t="n">
        <f aca="false">Movilidad!FY339</f>
        <v>2.49293698028886E-010</v>
      </c>
    </row>
    <row r="337" customFormat="false" ht="15" hidden="false" customHeight="false" outlineLevel="0" collapsed="false">
      <c r="S337" s="57" t="n">
        <f aca="false">Movilidad!FV340</f>
        <v>1971</v>
      </c>
      <c r="T337" s="57" t="n">
        <f aca="false">Movilidad!FW340</f>
        <v>2.7908436156699E-010</v>
      </c>
      <c r="U337" s="57" t="n">
        <f aca="false">Movilidad!FX340</f>
        <v>1.36269201582959E-010</v>
      </c>
      <c r="V337" s="57" t="n">
        <f aca="false">Movilidad!FY340</f>
        <v>2.49293698028886E-010</v>
      </c>
    </row>
    <row r="338" customFormat="false" ht="15" hidden="false" customHeight="false" outlineLevel="0" collapsed="false">
      <c r="S338" s="12" t="n">
        <f aca="false">Movilidad!FV341</f>
        <v>1971</v>
      </c>
      <c r="T338" s="12" t="n">
        <f aca="false">Movilidad!FW341</f>
        <v>2.81596821625976E-010</v>
      </c>
      <c r="U338" s="12" t="n">
        <f aca="false">Movilidad!FX341</f>
        <v>1.37495966580914E-010</v>
      </c>
      <c r="V338" s="12" t="n">
        <f aca="false">Movilidad!FY341</f>
        <v>3.08958608292392E-010</v>
      </c>
    </row>
    <row r="339" customFormat="false" ht="15" hidden="false" customHeight="false" outlineLevel="0" collapsed="false">
      <c r="S339" s="130" t="n">
        <f aca="false">Movilidad!FV342</f>
        <v>1971</v>
      </c>
      <c r="T339" s="130" t="n">
        <f aca="false">Movilidad!FW342</f>
        <v>2.88439361216888E-010</v>
      </c>
      <c r="U339" s="130" t="n">
        <f aca="false">Movilidad!FX342</f>
        <v>1.40836990067928E-010</v>
      </c>
      <c r="V339" s="130" t="n">
        <f aca="false">Movilidad!FY342</f>
        <v>3.08958608292392E-010</v>
      </c>
    </row>
    <row r="340" customFormat="false" ht="15" hidden="false" customHeight="false" outlineLevel="0" collapsed="false">
      <c r="S340" s="57" t="n">
        <f aca="false">Movilidad!FV343</f>
        <v>1971</v>
      </c>
      <c r="T340" s="57" t="n">
        <f aca="false">Movilidad!FW343</f>
        <v>2.97430538757354E-010</v>
      </c>
      <c r="U340" s="57" t="n">
        <f aca="false">Movilidad!FX343</f>
        <v>1.45227134244587E-010</v>
      </c>
      <c r="V340" s="57" t="n">
        <f aca="false">Movilidad!FY343</f>
        <v>3.08958608292392E-010</v>
      </c>
    </row>
    <row r="341" customFormat="false" ht="15" hidden="false" customHeight="false" outlineLevel="0" collapsed="false">
      <c r="S341" s="12" t="n">
        <f aca="false">Movilidad!FV344</f>
        <v>1971</v>
      </c>
      <c r="T341" s="12" t="n">
        <f aca="false">Movilidad!FW344</f>
        <v>3.10222464482006E-010</v>
      </c>
      <c r="U341" s="12" t="n">
        <f aca="false">Movilidad!FX344</f>
        <v>1.51473079002722E-010</v>
      </c>
      <c r="V341" s="12" t="n">
        <f aca="false">Movilidad!FY344</f>
        <v>3.08958608292392E-010</v>
      </c>
    </row>
    <row r="342" customFormat="false" ht="15" hidden="false" customHeight="false" outlineLevel="0" collapsed="false">
      <c r="S342" s="130" t="n">
        <f aca="false">Movilidad!FV345</f>
        <v>1971</v>
      </c>
      <c r="T342" s="130" t="n">
        <f aca="false">Movilidad!FW345</f>
        <v>3.18353292198119E-010</v>
      </c>
      <c r="U342" s="130" t="n">
        <f aca="false">Movilidad!FX345</f>
        <v>1.55443138073256E-010</v>
      </c>
      <c r="V342" s="130" t="n">
        <f aca="false">Movilidad!FY345</f>
        <v>3.08958608292392E-010</v>
      </c>
    </row>
    <row r="343" customFormat="false" ht="15" hidden="false" customHeight="false" outlineLevel="0" collapsed="false">
      <c r="S343" s="57" t="n">
        <f aca="false">Movilidad!FV346</f>
        <v>1971</v>
      </c>
      <c r="T343" s="57" t="n">
        <f aca="false">Movilidad!FW346</f>
        <v>3.21229574366536E-010</v>
      </c>
      <c r="U343" s="57" t="n">
        <f aca="false">Movilidad!FX346</f>
        <v>1.5684754737952E-010</v>
      </c>
      <c r="V343" s="57" t="n">
        <f aca="false">Movilidad!FY346</f>
        <v>3.42502277938662E-010</v>
      </c>
    </row>
    <row r="344" customFormat="false" ht="15" hidden="false" customHeight="false" outlineLevel="0" collapsed="false">
      <c r="S344" s="12" t="n">
        <f aca="false">Movilidad!FV347</f>
        <v>1971</v>
      </c>
      <c r="T344" s="12" t="n">
        <f aca="false">Movilidad!FW347</f>
        <v>3.24533794835802E-010</v>
      </c>
      <c r="U344" s="12" t="n">
        <f aca="false">Movilidad!FX347</f>
        <v>1.58460907163181E-010</v>
      </c>
      <c r="V344" s="12" t="n">
        <f aca="false">Movilidad!FY347</f>
        <v>3.42502277938662E-010</v>
      </c>
    </row>
    <row r="345" customFormat="false" ht="15" hidden="false" customHeight="false" outlineLevel="0" collapsed="false">
      <c r="S345" s="130" t="n">
        <f aca="false">Movilidad!FV348</f>
        <v>1971</v>
      </c>
      <c r="T345" s="130" t="n">
        <f aca="false">Movilidad!FW348</f>
        <v>3.33295346946544E-010</v>
      </c>
      <c r="U345" s="130" t="n">
        <f aca="false">Movilidad!FX348</f>
        <v>1.62738931571481E-010</v>
      </c>
      <c r="V345" s="130" t="n">
        <f aca="false">Movilidad!FY348</f>
        <v>3.42502277938662E-010</v>
      </c>
    </row>
    <row r="346" customFormat="false" ht="15" hidden="false" customHeight="false" outlineLevel="0" collapsed="false">
      <c r="S346" s="57" t="n">
        <f aca="false">Movilidad!FV349</f>
        <v>1971</v>
      </c>
      <c r="T346" s="57" t="n">
        <f aca="false">Movilidad!FW349</f>
        <v>3.72862492421469E-010</v>
      </c>
      <c r="U346" s="57" t="n">
        <f aca="false">Movilidad!FX349</f>
        <v>1.82058478150556E-010</v>
      </c>
      <c r="V346" s="57" t="n">
        <f aca="false">Movilidad!FY349</f>
        <v>3.42502277938662E-010</v>
      </c>
    </row>
    <row r="347" customFormat="false" ht="15" hidden="false" customHeight="false" outlineLevel="0" collapsed="false">
      <c r="S347" s="12" t="n">
        <f aca="false">Movilidad!FV350</f>
        <v>1972</v>
      </c>
      <c r="T347" s="12" t="n">
        <f aca="false">Movilidad!FW350</f>
        <v>3.92298644865908E-010</v>
      </c>
      <c r="U347" s="12" t="n">
        <f aca="false">Movilidad!FX350</f>
        <v>1.91548615686667E-010</v>
      </c>
      <c r="V347" s="12" t="n">
        <f aca="false">Movilidad!FY350</f>
        <v>3.93888325057058E-010</v>
      </c>
    </row>
    <row r="348" customFormat="false" ht="15" hidden="false" customHeight="false" outlineLevel="0" collapsed="false">
      <c r="S348" s="130" t="n">
        <f aca="false">Movilidad!FV351</f>
        <v>1972</v>
      </c>
      <c r="T348" s="130" t="n">
        <f aca="false">Movilidad!FW351</f>
        <v>4.06471305317339E-010</v>
      </c>
      <c r="U348" s="130" t="n">
        <f aca="false">Movilidad!FX351</f>
        <v>1.98468735155845E-010</v>
      </c>
      <c r="V348" s="130" t="n">
        <f aca="false">Movilidad!FY351</f>
        <v>3.93888325057058E-010</v>
      </c>
    </row>
    <row r="349" customFormat="false" ht="15" hidden="false" customHeight="false" outlineLevel="0" collapsed="false">
      <c r="S349" s="57" t="n">
        <f aca="false">Movilidad!FV352</f>
        <v>1972</v>
      </c>
      <c r="T349" s="57" t="n">
        <f aca="false">Movilidad!FW352</f>
        <v>4.23667864284866E-010</v>
      </c>
      <c r="U349" s="57" t="n">
        <f aca="false">Movilidad!FX352</f>
        <v>2.06865340925232E-010</v>
      </c>
      <c r="V349" s="57" t="n">
        <f aca="false">Movilidad!FY352</f>
        <v>3.93888325057058E-010</v>
      </c>
    </row>
    <row r="350" customFormat="false" ht="15" hidden="false" customHeight="false" outlineLevel="0" collapsed="false">
      <c r="S350" s="12" t="n">
        <f aca="false">Movilidad!FV353</f>
        <v>1972</v>
      </c>
      <c r="T350" s="12" t="n">
        <f aca="false">Movilidad!FW353</f>
        <v>4.44326697588871E-010</v>
      </c>
      <c r="U350" s="12" t="n">
        <f aca="false">Movilidad!FX353</f>
        <v>2.16952479825333E-010</v>
      </c>
      <c r="V350" s="12" t="n">
        <f aca="false">Movilidad!FY353</f>
        <v>3.93888325057058E-010</v>
      </c>
    </row>
    <row r="351" customFormat="false" ht="15" hidden="false" customHeight="false" outlineLevel="0" collapsed="false">
      <c r="S351" s="130" t="n">
        <f aca="false">Movilidad!FV354</f>
        <v>1972</v>
      </c>
      <c r="T351" s="130" t="n">
        <f aca="false">Movilidad!FW354</f>
        <v>4.51467452023579E-010</v>
      </c>
      <c r="U351" s="130" t="n">
        <f aca="false">Movilidad!FX354</f>
        <v>2.20439113401124E-010</v>
      </c>
      <c r="V351" s="130" t="n">
        <f aca="false">Movilidad!FY354</f>
        <v>4.52982279241491E-010</v>
      </c>
    </row>
    <row r="352" customFormat="false" ht="15" hidden="false" customHeight="false" outlineLevel="0" collapsed="false">
      <c r="S352" s="57" t="n">
        <f aca="false">Movilidad!FV355</f>
        <v>1972</v>
      </c>
      <c r="T352" s="57" t="n">
        <f aca="false">Movilidad!FW355</f>
        <v>4.76290855621203E-010</v>
      </c>
      <c r="U352" s="57" t="n">
        <f aca="false">Movilidad!FX355</f>
        <v>2.32559697191011E-010</v>
      </c>
      <c r="V352" s="57" t="n">
        <f aca="false">Movilidad!FY355</f>
        <v>4.52982279241491E-010</v>
      </c>
    </row>
    <row r="353" customFormat="false" ht="15" hidden="false" customHeight="false" outlineLevel="0" collapsed="false">
      <c r="S353" s="12" t="n">
        <f aca="false">Movilidad!FV356</f>
        <v>1972</v>
      </c>
      <c r="T353" s="12" t="n">
        <f aca="false">Movilidad!FW356</f>
        <v>4.99925873066298E-010</v>
      </c>
      <c r="U353" s="12" t="n">
        <f aca="false">Movilidad!FX356</f>
        <v>2.44100024777117E-010</v>
      </c>
      <c r="V353" s="12" t="n">
        <f aca="false">Movilidad!FY356</f>
        <v>4.52982279241491E-010</v>
      </c>
    </row>
    <row r="354" customFormat="false" ht="15" hidden="false" customHeight="false" outlineLevel="0" collapsed="false">
      <c r="S354" s="130" t="n">
        <f aca="false">Movilidad!FV357</f>
        <v>1972</v>
      </c>
      <c r="T354" s="130" t="n">
        <f aca="false">Movilidad!FW357</f>
        <v>4.99298130820105E-010</v>
      </c>
      <c r="U354" s="130" t="n">
        <f aca="false">Movilidad!FX357</f>
        <v>2.43793515540239E-010</v>
      </c>
      <c r="V354" s="130" t="n">
        <f aca="false">Movilidad!FY357</f>
        <v>4.52982279241491E-010</v>
      </c>
    </row>
    <row r="355" customFormat="false" ht="15" hidden="false" customHeight="false" outlineLevel="0" collapsed="false">
      <c r="S355" s="57" t="n">
        <f aca="false">Movilidad!FV358</f>
        <v>1972</v>
      </c>
      <c r="T355" s="57" t="n">
        <f aca="false">Movilidad!FW358</f>
        <v>5.11527921564204E-010</v>
      </c>
      <c r="U355" s="57" t="n">
        <f aca="false">Movilidad!FX358</f>
        <v>2.49764985281029E-010</v>
      </c>
      <c r="V355" s="57" t="n">
        <f aca="false">Movilidad!FY358</f>
        <v>4.52982279241491E-010</v>
      </c>
    </row>
    <row r="356" customFormat="false" ht="15" hidden="false" customHeight="false" outlineLevel="0" collapsed="false">
      <c r="S356" s="12" t="n">
        <f aca="false">Movilidad!FV359</f>
        <v>1972</v>
      </c>
      <c r="T356" s="12" t="n">
        <f aca="false">Movilidad!FW359</f>
        <v>5.36285717896191E-010</v>
      </c>
      <c r="U356" s="12" t="n">
        <f aca="false">Movilidad!FX359</f>
        <v>2.61853534851384E-010</v>
      </c>
      <c r="V356" s="12" t="n">
        <f aca="false">Movilidad!FY359</f>
        <v>5.07365845773442E-010</v>
      </c>
    </row>
    <row r="357" customFormat="false" ht="15" hidden="false" customHeight="false" outlineLevel="0" collapsed="false">
      <c r="S357" s="130" t="n">
        <f aca="false">Movilidad!FV360</f>
        <v>1972</v>
      </c>
      <c r="T357" s="130" t="n">
        <f aca="false">Movilidad!FW360</f>
        <v>5.6243319540027E-010</v>
      </c>
      <c r="U357" s="130" t="n">
        <f aca="false">Movilidad!FX360</f>
        <v>2.74620627435444E-010</v>
      </c>
      <c r="V357" s="130" t="n">
        <f aca="false">Movilidad!FY360</f>
        <v>5.07365845773442E-010</v>
      </c>
    </row>
    <row r="358" customFormat="false" ht="15" hidden="false" customHeight="false" outlineLevel="0" collapsed="false">
      <c r="S358" s="57" t="n">
        <f aca="false">Movilidad!FV361</f>
        <v>1972</v>
      </c>
      <c r="T358" s="57" t="n">
        <f aca="false">Movilidad!FW361</f>
        <v>6.12048690036921E-010</v>
      </c>
      <c r="U358" s="57" t="n">
        <f aca="false">Movilidad!FX361</f>
        <v>2.98846505955897E-010</v>
      </c>
      <c r="V358" s="57" t="n">
        <f aca="false">Movilidad!FY361</f>
        <v>5.07365845773442E-010</v>
      </c>
    </row>
    <row r="359" customFormat="false" ht="15" hidden="false" customHeight="false" outlineLevel="0" collapsed="false">
      <c r="S359" s="12" t="n">
        <f aca="false">Movilidad!FV362</f>
        <v>1973</v>
      </c>
      <c r="T359" s="12" t="n">
        <f aca="false">Movilidad!FW362</f>
        <v>6.40343314416336E-010</v>
      </c>
      <c r="U359" s="12" t="n">
        <f aca="false">Movilidad!FX362</f>
        <v>3.1266199117916E-010</v>
      </c>
      <c r="V359" s="12" t="n">
        <f aca="false">Movilidad!FY362</f>
        <v>6.81864297443223E-010</v>
      </c>
    </row>
    <row r="360" customFormat="false" ht="15" hidden="false" customHeight="false" outlineLevel="0" collapsed="false">
      <c r="S360" s="130" t="n">
        <f aca="false">Movilidad!FV363</f>
        <v>1973</v>
      </c>
      <c r="T360" s="130" t="n">
        <f aca="false">Movilidad!FW363</f>
        <v>6.88803226533272E-010</v>
      </c>
      <c r="U360" s="130" t="n">
        <f aca="false">Movilidad!FX363</f>
        <v>3.36323630605596E-010</v>
      </c>
      <c r="V360" s="130" t="n">
        <f aca="false">Movilidad!FY363</f>
        <v>6.81864297443223E-010</v>
      </c>
    </row>
    <row r="361" customFormat="false" ht="15" hidden="false" customHeight="false" outlineLevel="0" collapsed="false">
      <c r="S361" s="57" t="n">
        <f aca="false">Movilidad!FV364</f>
        <v>1973</v>
      </c>
      <c r="T361" s="57" t="n">
        <f aca="false">Movilidad!FW364</f>
        <v>7.47972033690943E-010</v>
      </c>
      <c r="U361" s="57" t="n">
        <f aca="false">Movilidad!FX364</f>
        <v>3.65214128320054E-010</v>
      </c>
      <c r="V361" s="57" t="n">
        <f aca="false">Movilidad!FY364</f>
        <v>6.81864297443223E-010</v>
      </c>
    </row>
    <row r="362" customFormat="false" ht="15" hidden="false" customHeight="false" outlineLevel="0" collapsed="false">
      <c r="S362" s="12" t="n">
        <f aca="false">Movilidad!FV365</f>
        <v>1973</v>
      </c>
      <c r="T362" s="12" t="n">
        <f aca="false">Movilidad!FW365</f>
        <v>7.81389989086784E-010</v>
      </c>
      <c r="U362" s="12" t="n">
        <f aca="false">Movilidad!FX365</f>
        <v>3.81531194868525E-010</v>
      </c>
      <c r="V362" s="12" t="n">
        <f aca="false">Movilidad!FY365</f>
        <v>6.81864297443223E-010</v>
      </c>
    </row>
    <row r="363" customFormat="false" ht="15" hidden="false" customHeight="false" outlineLevel="0" collapsed="false">
      <c r="S363" s="130" t="n">
        <f aca="false">Movilidad!FV366</f>
        <v>1973</v>
      </c>
      <c r="T363" s="130" t="n">
        <f aca="false">Movilidad!FW366</f>
        <v>8.08429128973817E-010</v>
      </c>
      <c r="U363" s="130" t="n">
        <f aca="false">Movilidad!FX366</f>
        <v>3.94733661618033E-010</v>
      </c>
      <c r="V363" s="130" t="n">
        <f aca="false">Movilidad!FY366</f>
        <v>6.89500835000464E-010</v>
      </c>
    </row>
    <row r="364" customFormat="false" ht="15" hidden="false" customHeight="false" outlineLevel="0" collapsed="false">
      <c r="S364" s="57" t="n">
        <f aca="false">Movilidad!FV367</f>
        <v>1973</v>
      </c>
      <c r="T364" s="57" t="n">
        <f aca="false">Movilidad!FW367</f>
        <v>7.84695700630268E-010</v>
      </c>
      <c r="U364" s="57" t="n">
        <f aca="false">Movilidad!FX367</f>
        <v>3.8314528270263E-010</v>
      </c>
      <c r="V364" s="57" t="n">
        <f aca="false">Movilidad!FY367</f>
        <v>8.23960991622954E-010</v>
      </c>
    </row>
    <row r="365" customFormat="false" ht="15" hidden="false" customHeight="false" outlineLevel="0" collapsed="false">
      <c r="S365" s="12" t="n">
        <f aca="false">Movilidad!FV368</f>
        <v>1973</v>
      </c>
      <c r="T365" s="12" t="n">
        <f aca="false">Movilidad!FW368</f>
        <v>7.84630093364634E-010</v>
      </c>
      <c r="U365" s="12" t="n">
        <f aca="false">Movilidad!FX368</f>
        <v>3.83113248483099E-010</v>
      </c>
      <c r="V365" s="12" t="n">
        <f aca="false">Movilidad!FY368</f>
        <v>8.49582645676016E-010</v>
      </c>
    </row>
    <row r="366" customFormat="false" ht="15" hidden="false" customHeight="false" outlineLevel="0" collapsed="false">
      <c r="S366" s="130" t="n">
        <f aca="false">Movilidad!FV369</f>
        <v>1973</v>
      </c>
      <c r="T366" s="130" t="n">
        <f aca="false">Movilidad!FW369</f>
        <v>7.90910497974991E-010</v>
      </c>
      <c r="U366" s="130" t="n">
        <f aca="false">Movilidad!FX369</f>
        <v>3.86179796952766E-010</v>
      </c>
      <c r="V366" s="130" t="n">
        <f aca="false">Movilidad!FY369</f>
        <v>8.49582645676016E-010</v>
      </c>
    </row>
    <row r="367" customFormat="false" ht="15" hidden="false" customHeight="false" outlineLevel="0" collapsed="false">
      <c r="S367" s="57" t="n">
        <f aca="false">Movilidad!FV370</f>
        <v>1973</v>
      </c>
      <c r="T367" s="57" t="n">
        <f aca="false">Movilidad!FW370</f>
        <v>7.95042264635791E-010</v>
      </c>
      <c r="U367" s="57" t="n">
        <f aca="false">Movilidad!FX370</f>
        <v>3.88197224732786E-010</v>
      </c>
      <c r="V367" s="57" t="n">
        <f aca="false">Movilidad!FY370</f>
        <v>8.49582645676016E-010</v>
      </c>
    </row>
    <row r="368" customFormat="false" ht="15" hidden="false" customHeight="false" outlineLevel="0" collapsed="false">
      <c r="S368" s="12" t="n">
        <f aca="false">Movilidad!FV371</f>
        <v>1973</v>
      </c>
      <c r="T368" s="12" t="n">
        <f aca="false">Movilidad!FW371</f>
        <v>8.07371957352557E-010</v>
      </c>
      <c r="U368" s="12" t="n">
        <f aca="false">Movilidad!FX371</f>
        <v>3.94217473853314E-010</v>
      </c>
      <c r="V368" s="12" t="n">
        <f aca="false">Movilidad!FY371</f>
        <v>8.57718769800807E-010</v>
      </c>
    </row>
    <row r="369" customFormat="false" ht="15" hidden="false" customHeight="false" outlineLevel="0" collapsed="false">
      <c r="S369" s="130" t="n">
        <f aca="false">Movilidad!FV372</f>
        <v>1973</v>
      </c>
      <c r="T369" s="130" t="n">
        <f aca="false">Movilidad!FW372</f>
        <v>8.13783576494182E-010</v>
      </c>
      <c r="U369" s="130" t="n">
        <f aca="false">Movilidad!FX372</f>
        <v>3.97348090762043E-010</v>
      </c>
      <c r="V369" s="130" t="n">
        <f aca="false">Movilidad!FY372</f>
        <v>8.57718769800807E-010</v>
      </c>
    </row>
    <row r="370" customFormat="false" ht="15" hidden="false" customHeight="false" outlineLevel="0" collapsed="false">
      <c r="S370" s="57" t="n">
        <f aca="false">Movilidad!FV373</f>
        <v>1973</v>
      </c>
      <c r="T370" s="57" t="n">
        <f aca="false">Movilidad!FW373</f>
        <v>8.79926137774037E-010</v>
      </c>
      <c r="U370" s="57" t="n">
        <f aca="false">Movilidad!FX373</f>
        <v>4.29643680402576E-010</v>
      </c>
      <c r="V370" s="57" t="n">
        <f aca="false">Movilidad!FY373</f>
        <v>8.57718769800807E-010</v>
      </c>
    </row>
    <row r="371" customFormat="false" ht="15" hidden="false" customHeight="false" outlineLevel="0" collapsed="false">
      <c r="S371" s="12" t="n">
        <f aca="false">Movilidad!FV374</f>
        <v>1974</v>
      </c>
      <c r="T371" s="12" t="n">
        <f aca="false">Movilidad!FW374</f>
        <v>8.29588963215401E-010</v>
      </c>
      <c r="U371" s="12" t="n">
        <f aca="false">Movilidad!FX374</f>
        <v>4.05065425467282E-010</v>
      </c>
      <c r="V371" s="12" t="n">
        <f aca="false">Movilidad!FY374</f>
        <v>8.57718769800807E-010</v>
      </c>
    </row>
    <row r="372" customFormat="false" ht="15" hidden="false" customHeight="false" outlineLevel="0" collapsed="false">
      <c r="S372" s="130" t="n">
        <f aca="false">Movilidad!FV375</f>
        <v>1974</v>
      </c>
      <c r="T372" s="130" t="n">
        <f aca="false">Movilidad!FW375</f>
        <v>8.42574728588518E-010</v>
      </c>
      <c r="U372" s="130" t="n">
        <f aca="false">Movilidad!FX375</f>
        <v>4.11406016783121E-010</v>
      </c>
      <c r="V372" s="130" t="n">
        <f aca="false">Movilidad!FY375</f>
        <v>8.57718769800807E-010</v>
      </c>
    </row>
    <row r="373" customFormat="false" ht="15" hidden="false" customHeight="false" outlineLevel="0" collapsed="false">
      <c r="S373" s="57" t="n">
        <f aca="false">Movilidad!FV376</f>
        <v>1974</v>
      </c>
      <c r="T373" s="57" t="n">
        <f aca="false">Movilidad!FW376</f>
        <v>8.52590274117426E-010</v>
      </c>
      <c r="U373" s="57" t="n">
        <f aca="false">Movilidad!FX376</f>
        <v>4.16296331614733E-010</v>
      </c>
      <c r="V373" s="57" t="n">
        <f aca="false">Movilidad!FY376</f>
        <v>8.57718769800807E-010</v>
      </c>
    </row>
    <row r="374" customFormat="false" ht="15" hidden="false" customHeight="false" outlineLevel="0" collapsed="false">
      <c r="S374" s="12" t="n">
        <f aca="false">Movilidad!FV377</f>
        <v>1974</v>
      </c>
      <c r="T374" s="12" t="n">
        <f aca="false">Movilidad!FW377</f>
        <v>8.76785935468858E-010</v>
      </c>
      <c r="U374" s="12" t="n">
        <f aca="false">Movilidad!FX377</f>
        <v>4.28110406167742E-010</v>
      </c>
      <c r="V374" s="12" t="n">
        <f aca="false">Movilidad!FY377</f>
        <v>1.01908523165658E-009</v>
      </c>
    </row>
    <row r="375" customFormat="false" ht="15" hidden="false" customHeight="false" outlineLevel="0" collapsed="false">
      <c r="S375" s="130" t="n">
        <f aca="false">Movilidad!FV378</f>
        <v>1974</v>
      </c>
      <c r="T375" s="130" t="n">
        <f aca="false">Movilidad!FW378</f>
        <v>9.05975204379665E-010</v>
      </c>
      <c r="U375" s="130" t="n">
        <f aca="false">Movilidad!FX378</f>
        <v>4.42362721657341E-010</v>
      </c>
      <c r="V375" s="130" t="n">
        <f aca="false">Movilidad!FY378</f>
        <v>1.02336740224917E-009</v>
      </c>
    </row>
    <row r="376" customFormat="false" ht="15" hidden="false" customHeight="false" outlineLevel="0" collapsed="false">
      <c r="S376" s="57" t="n">
        <f aca="false">Movilidad!FV379</f>
        <v>1974</v>
      </c>
      <c r="T376" s="57" t="n">
        <f aca="false">Movilidad!FW379</f>
        <v>9.40682938974926E-010</v>
      </c>
      <c r="U376" s="57" t="n">
        <f aca="false">Movilidad!FX379</f>
        <v>4.59309551839777E-010</v>
      </c>
      <c r="V376" s="57" t="n">
        <f aca="false">Movilidad!FY379</f>
        <v>1.03714171765257E-009</v>
      </c>
    </row>
    <row r="377" customFormat="false" ht="15" hidden="false" customHeight="false" outlineLevel="0" collapsed="false">
      <c r="S377" s="12" t="n">
        <f aca="false">Movilidad!FV380</f>
        <v>1974</v>
      </c>
      <c r="T377" s="12" t="n">
        <f aca="false">Movilidad!FW380</f>
        <v>9.62273693665794E-010</v>
      </c>
      <c r="U377" s="12" t="n">
        <f aca="false">Movilidad!FX380</f>
        <v>4.69851722267309E-010</v>
      </c>
      <c r="V377" s="12" t="n">
        <f aca="false">Movilidad!FY380</f>
        <v>1.03714171765257E-009</v>
      </c>
    </row>
    <row r="378" customFormat="false" ht="15" hidden="false" customHeight="false" outlineLevel="0" collapsed="false">
      <c r="S378" s="130" t="n">
        <f aca="false">Movilidad!FV381</f>
        <v>1974</v>
      </c>
      <c r="T378" s="130" t="n">
        <f aca="false">Movilidad!FW381</f>
        <v>9.80150182477176E-010</v>
      </c>
      <c r="U378" s="130" t="n">
        <f aca="false">Movilidad!FX381</f>
        <v>4.7858031903911E-010</v>
      </c>
      <c r="V378" s="130" t="n">
        <f aca="false">Movilidad!FY381</f>
        <v>1.03714171765257E-009</v>
      </c>
    </row>
    <row r="379" customFormat="false" ht="15" hidden="false" customHeight="false" outlineLevel="0" collapsed="false">
      <c r="S379" s="57" t="n">
        <f aca="false">Movilidad!FV382</f>
        <v>1974</v>
      </c>
      <c r="T379" s="57" t="n">
        <f aca="false">Movilidad!FW382</f>
        <v>1.0125452609588E-009</v>
      </c>
      <c r="U379" s="57" t="n">
        <f aca="false">Movilidad!FX382</f>
        <v>4.94397942983075E-010</v>
      </c>
      <c r="V379" s="57" t="n">
        <f aca="false">Movilidad!FY382</f>
        <v>1.03714171765173E-009</v>
      </c>
    </row>
    <row r="380" customFormat="false" ht="15" hidden="false" customHeight="false" outlineLevel="0" collapsed="false">
      <c r="S380" s="12" t="n">
        <f aca="false">Movilidad!FV383</f>
        <v>1974</v>
      </c>
      <c r="T380" s="12" t="n">
        <f aca="false">Movilidad!FW383</f>
        <v>1.0508226272343E-009</v>
      </c>
      <c r="U380" s="12" t="n">
        <f aca="false">Movilidad!FX383</f>
        <v>5.13087725928182E-010</v>
      </c>
      <c r="V380" s="12" t="n">
        <f aca="false">Movilidad!FY383</f>
        <v>1.03714171765257E-009</v>
      </c>
    </row>
    <row r="381" customFormat="false" ht="15" hidden="false" customHeight="false" outlineLevel="0" collapsed="false">
      <c r="S381" s="130" t="n">
        <f aca="false">Movilidad!FV384</f>
        <v>1974</v>
      </c>
      <c r="T381" s="130" t="n">
        <f aca="false">Movilidad!FW384</f>
        <v>1.09428893179186E-009</v>
      </c>
      <c r="U381" s="130" t="n">
        <f aca="false">Movilidad!FX384</f>
        <v>5.34311124418028E-010</v>
      </c>
      <c r="V381" s="130" t="n">
        <f aca="false">Movilidad!FY384</f>
        <v>1.23890332209173E-009</v>
      </c>
    </row>
    <row r="382" customFormat="false" ht="15" hidden="false" customHeight="false" outlineLevel="0" collapsed="false">
      <c r="S382" s="57" t="n">
        <f aca="false">Movilidad!FV385</f>
        <v>1974</v>
      </c>
      <c r="T382" s="57" t="n">
        <f aca="false">Movilidad!FW385</f>
        <v>1.23279034277051E-009</v>
      </c>
      <c r="U382" s="57" t="n">
        <f aca="false">Movilidad!FX385</f>
        <v>6.01937545999675E-010</v>
      </c>
      <c r="V382" s="57" t="n">
        <f aca="false">Movilidad!FY385</f>
        <v>1.23890332209173E-009</v>
      </c>
    </row>
    <row r="383" customFormat="false" ht="15" hidden="false" customHeight="false" outlineLevel="0" collapsed="false">
      <c r="S383" s="12" t="n">
        <f aca="false">Movilidad!FV386</f>
        <v>1975</v>
      </c>
      <c r="T383" s="12" t="n">
        <f aca="false">Movilidad!FW386</f>
        <v>1.26842701660419E-009</v>
      </c>
      <c r="U383" s="12" t="n">
        <f aca="false">Movilidad!FX386</f>
        <v>6.19337951608651E-010</v>
      </c>
      <c r="V383" s="12" t="n">
        <f aca="false">Movilidad!FY386</f>
        <v>1.23890332209173E-009</v>
      </c>
    </row>
    <row r="384" customFormat="false" ht="15" hidden="false" customHeight="false" outlineLevel="0" collapsed="false">
      <c r="S384" s="130" t="n">
        <f aca="false">Movilidad!FV387</f>
        <v>1975</v>
      </c>
      <c r="T384" s="130" t="n">
        <f aca="false">Movilidad!FW387</f>
        <v>1.32699641192584E-009</v>
      </c>
      <c r="U384" s="130" t="n">
        <f aca="false">Movilidad!FX387</f>
        <v>6.47935773044669E-010</v>
      </c>
      <c r="V384" s="130" t="n">
        <f aca="false">Movilidad!FY387</f>
        <v>1.23890332209173E-009</v>
      </c>
    </row>
    <row r="385" customFormat="false" ht="15" hidden="false" customHeight="false" outlineLevel="0" collapsed="false">
      <c r="S385" s="57" t="n">
        <f aca="false">Movilidad!FV388</f>
        <v>1975</v>
      </c>
      <c r="T385" s="57" t="n">
        <f aca="false">Movilidad!FW388</f>
        <v>1.43462214905201E-009</v>
      </c>
      <c r="U385" s="57" t="n">
        <f aca="false">Movilidad!FX388</f>
        <v>7.00486454084675E-010</v>
      </c>
      <c r="V385" s="57" t="n">
        <f aca="false">Movilidad!FY388</f>
        <v>1.54322291224767E-009</v>
      </c>
    </row>
    <row r="386" customFormat="false" ht="15" hidden="false" customHeight="false" outlineLevel="0" collapsed="false">
      <c r="S386" s="12" t="n">
        <f aca="false">Movilidad!FV389</f>
        <v>1975</v>
      </c>
      <c r="T386" s="12" t="n">
        <f aca="false">Movilidad!FW389</f>
        <v>1.57375428442528E-009</v>
      </c>
      <c r="U386" s="12" t="n">
        <f aca="false">Movilidad!FX389</f>
        <v>7.68420841004083E-010</v>
      </c>
      <c r="V386" s="12" t="n">
        <f aca="false">Movilidad!FY389</f>
        <v>1.54322291224767E-009</v>
      </c>
    </row>
    <row r="387" customFormat="false" ht="15" hidden="false" customHeight="false" outlineLevel="0" collapsed="false">
      <c r="S387" s="131" t="n">
        <f aca="false">Movilidad!FV390</f>
        <v>1975</v>
      </c>
      <c r="T387" s="131" t="n">
        <f aca="false">Movilidad!FW390</f>
        <v>1.63496288111452E-009</v>
      </c>
      <c r="U387" s="131" t="n">
        <f aca="false">Movilidad!FX390</f>
        <v>7.98307311725783E-010</v>
      </c>
      <c r="V387" s="131" t="n">
        <f aca="false">Movilidad!FY390</f>
        <v>1.54322291224767E-009</v>
      </c>
    </row>
    <row r="388" customFormat="false" ht="15" hidden="false" customHeight="false" outlineLevel="0" collapsed="false">
      <c r="S388" s="57" t="n">
        <f aca="false">Movilidad!FV391</f>
        <v>1975</v>
      </c>
      <c r="T388" s="57" t="n">
        <f aca="false">Movilidad!FW391</f>
        <v>1.98059388507471E-009</v>
      </c>
      <c r="U388" s="57" t="n">
        <f aca="false">Movilidad!FX391</f>
        <v>9.6706940461957E-010</v>
      </c>
      <c r="V388" s="57" t="n">
        <f aca="false">Movilidad!FY391</f>
        <v>3.41210489810152E-009</v>
      </c>
    </row>
    <row r="389" customFormat="false" ht="15" hidden="false" customHeight="false" outlineLevel="0" collapsed="false">
      <c r="S389" s="12" t="n">
        <f aca="false">Movilidad!FV392</f>
        <v>1975</v>
      </c>
      <c r="T389" s="12" t="n">
        <f aca="false">Movilidad!FW392</f>
        <v>2.66853079748675E-009</v>
      </c>
      <c r="U389" s="12" t="n">
        <f aca="false">Movilidad!FX392</f>
        <v>1.30297003791726E-009</v>
      </c>
      <c r="V389" s="12" t="n">
        <f aca="false">Movilidad!FY392</f>
        <v>3.41210489810152E-009</v>
      </c>
    </row>
    <row r="390" customFormat="false" ht="15" hidden="false" customHeight="false" outlineLevel="0" collapsed="false">
      <c r="S390" s="131" t="n">
        <f aca="false">Movilidad!FV393</f>
        <v>1975</v>
      </c>
      <c r="T390" s="132" t="n">
        <f aca="false">Movilidad!FW393</f>
        <v>3.26819611613502E-009</v>
      </c>
      <c r="U390" s="132" t="n">
        <f aca="false">Movilidad!FX393</f>
        <v>1.59577008493665E-009</v>
      </c>
      <c r="V390" s="132" t="n">
        <f aca="false">Movilidad!FY393</f>
        <v>3.41210489810152E-009</v>
      </c>
    </row>
    <row r="391" customFormat="false" ht="15" hidden="false" customHeight="false" outlineLevel="0" collapsed="false">
      <c r="S391" s="57" t="n">
        <f aca="false">Movilidad!FV394</f>
        <v>1975</v>
      </c>
      <c r="T391" s="133" t="n">
        <f aca="false">Movilidad!FW394</f>
        <v>3.62138686638545E-009</v>
      </c>
      <c r="U391" s="133" t="n">
        <f aca="false">Movilidad!FX394</f>
        <v>1.76822339358096E-009</v>
      </c>
      <c r="V391" s="133" t="n">
        <f aca="false">Movilidad!FY394</f>
        <v>3.41210489810152E-009</v>
      </c>
    </row>
    <row r="392" customFormat="false" ht="15" hidden="false" customHeight="false" outlineLevel="0" collapsed="false">
      <c r="S392" s="12" t="n">
        <f aca="false">Movilidad!FV395</f>
        <v>1975</v>
      </c>
      <c r="T392" s="12" t="n">
        <f aca="false">Movilidad!FW395</f>
        <v>4.12091164048684E-009</v>
      </c>
      <c r="U392" s="12" t="n">
        <f aca="false">Movilidad!FX395</f>
        <v>2.01212757278867E-009</v>
      </c>
      <c r="V392" s="12" t="n">
        <f aca="false">Movilidad!FY395</f>
        <v>3.41210489810152E-009</v>
      </c>
    </row>
    <row r="393" customFormat="false" ht="15" hidden="false" customHeight="false" outlineLevel="0" collapsed="false">
      <c r="S393" s="131" t="n">
        <f aca="false">Movilidad!FV396</f>
        <v>1975</v>
      </c>
      <c r="T393" s="131" t="n">
        <f aca="false">Movilidad!FW396</f>
        <v>4.48987795597411E-009</v>
      </c>
      <c r="U393" s="131" t="n">
        <f aca="false">Movilidad!FX396</f>
        <v>2.19228365512934E-009</v>
      </c>
      <c r="V393" s="131" t="n">
        <f aca="false">Movilidad!FY396</f>
        <v>4.57492832266109E-009</v>
      </c>
    </row>
    <row r="394" customFormat="false" ht="15" hidden="false" customHeight="false" outlineLevel="0" collapsed="false">
      <c r="S394" s="57" t="n">
        <f aca="false">Movilidad!FV397</f>
        <v>1975</v>
      </c>
      <c r="T394" s="57" t="n">
        <f aca="false">Movilidad!FW397</f>
        <v>5.36214146333682E-009</v>
      </c>
      <c r="U394" s="57" t="n">
        <f aca="false">Movilidad!FX397</f>
        <v>2.61818588430078E-009</v>
      </c>
      <c r="V394" s="57" t="n">
        <f aca="false">Movilidad!FY397</f>
        <v>4.57492832266109E-009</v>
      </c>
    </row>
    <row r="395" customFormat="false" ht="15" hidden="false" customHeight="false" outlineLevel="0" collapsed="false">
      <c r="S395" s="12" t="n">
        <f aca="false">Movilidad!FV398</f>
        <v>1976</v>
      </c>
      <c r="T395" s="12" t="n">
        <f aca="false">Movilidad!FW398</f>
        <v>5.83934485638001E-009</v>
      </c>
      <c r="U395" s="12" t="n">
        <f aca="false">Movilidad!FX398</f>
        <v>2.85119114836344E-009</v>
      </c>
      <c r="V395" s="12" t="n">
        <f aca="false">Movilidad!FY398</f>
        <v>6.02808291343366E-009</v>
      </c>
    </row>
    <row r="396" customFormat="false" ht="15" hidden="false" customHeight="false" outlineLevel="0" collapsed="false">
      <c r="S396" s="131" t="n">
        <f aca="false">Movilidad!FV399</f>
        <v>1976</v>
      </c>
      <c r="T396" s="132" t="n">
        <f aca="false">Movilidad!FW399</f>
        <v>6.94795853819365E-009</v>
      </c>
      <c r="U396" s="132" t="n">
        <f aca="false">Movilidad!FX399</f>
        <v>3.39249665339593E-009</v>
      </c>
      <c r="V396" s="132" t="n">
        <f aca="false">Movilidad!FY399</f>
        <v>6.1190790385373E-009</v>
      </c>
    </row>
    <row r="397" customFormat="false" ht="15" hidden="false" customHeight="false" outlineLevel="0" collapsed="false">
      <c r="S397" s="57" t="n">
        <f aca="false">Movilidad!FV400</f>
        <v>1976</v>
      </c>
      <c r="T397" s="133" t="n">
        <f aca="false">Movilidad!FW400</f>
        <v>9.55838217336666E-009</v>
      </c>
      <c r="U397" s="133" t="n">
        <f aca="false">Movilidad!FX400</f>
        <v>4.66709456551479E-009</v>
      </c>
      <c r="V397" s="133" t="n">
        <f aca="false">Movilidad!FY400</f>
        <v>7.63375414683088E-009</v>
      </c>
    </row>
    <row r="398" customFormat="false" ht="15" hidden="false" customHeight="false" outlineLevel="0" collapsed="false">
      <c r="S398" s="12" t="n">
        <f aca="false">Movilidad!FV401</f>
        <v>1976</v>
      </c>
      <c r="T398" s="12" t="n">
        <f aca="false">Movilidad!FW401</f>
        <v>1.28008721699664E-008</v>
      </c>
      <c r="U398" s="12" t="n">
        <f aca="false">Movilidad!FX401</f>
        <v>6.25031306079876E-009</v>
      </c>
      <c r="V398" s="12" t="n">
        <f aca="false">Movilidad!FY401</f>
        <v>7.63375414683088E-009</v>
      </c>
    </row>
    <row r="399" customFormat="false" ht="15" hidden="false" customHeight="false" outlineLevel="0" collapsed="false">
      <c r="S399" s="131" t="n">
        <f aca="false">Movilidad!FV402</f>
        <v>1976</v>
      </c>
      <c r="T399" s="131" t="n">
        <f aca="false">Movilidad!FW402</f>
        <v>1.43487563166923E-008</v>
      </c>
      <c r="U399" s="131" t="n">
        <f aca="false">Movilidad!FX402</f>
        <v>7.00610222660133E-009</v>
      </c>
      <c r="V399" s="131" t="n">
        <f aca="false">Movilidad!FY402</f>
        <v>7.63375414683088E-009</v>
      </c>
    </row>
    <row r="400" customFormat="false" ht="15" hidden="false" customHeight="false" outlineLevel="0" collapsed="false">
      <c r="S400" s="57" t="n">
        <f aca="false">Movilidad!FV403</f>
        <v>1976</v>
      </c>
      <c r="T400" s="57" t="n">
        <f aca="false">Movilidad!FW403</f>
        <v>1.47407597288629E-008</v>
      </c>
      <c r="U400" s="57" t="n">
        <f aca="false">Movilidad!FX403</f>
        <v>7.19750668830013E-009</v>
      </c>
      <c r="V400" s="57" t="n">
        <f aca="false">Movilidad!FY403</f>
        <v>8.77916341097843E-009</v>
      </c>
    </row>
    <row r="401" customFormat="false" ht="15" hidden="false" customHeight="false" outlineLevel="0" collapsed="false">
      <c r="S401" s="12" t="n">
        <f aca="false">Movilidad!FV404</f>
        <v>1976</v>
      </c>
      <c r="T401" s="12" t="n">
        <f aca="false">Movilidad!FW404</f>
        <v>1.53658180414604E-008</v>
      </c>
      <c r="U401" s="12" t="n">
        <f aca="false">Movilidad!FX404</f>
        <v>7.50270543437895E-009</v>
      </c>
      <c r="V401" s="12" t="n">
        <f aca="false">Movilidad!FY404</f>
        <v>8.77916341097843E-009</v>
      </c>
    </row>
    <row r="402" customFormat="false" ht="15" hidden="false" customHeight="false" outlineLevel="0" collapsed="false">
      <c r="S402" s="131" t="n">
        <f aca="false">Movilidad!FV405</f>
        <v>1976</v>
      </c>
      <c r="T402" s="132" t="n">
        <f aca="false">Movilidad!FW405</f>
        <v>1.62131955201083E-008</v>
      </c>
      <c r="U402" s="132" t="n">
        <f aca="false">Movilidad!FX405</f>
        <v>7.91645650164187E-009</v>
      </c>
      <c r="V402" s="132" t="n">
        <f aca="false">Movilidad!FY405</f>
        <v>8.77916341097843E-009</v>
      </c>
    </row>
    <row r="403" customFormat="false" ht="15" hidden="false" customHeight="false" outlineLevel="0" collapsed="false">
      <c r="S403" s="57" t="n">
        <f aca="false">Movilidad!FV406</f>
        <v>1976</v>
      </c>
      <c r="T403" s="133" t="n">
        <f aca="false">Movilidad!FW406</f>
        <v>1.79246505086566E-008</v>
      </c>
      <c r="U403" s="133" t="n">
        <f aca="false">Movilidad!FX406</f>
        <v>8.75211280113921E-009</v>
      </c>
      <c r="V403" s="133" t="n">
        <f aca="false">Movilidad!FY406</f>
        <v>9.83357655002239E-009</v>
      </c>
    </row>
    <row r="404" customFormat="false" ht="15" hidden="false" customHeight="false" outlineLevel="0" collapsed="false">
      <c r="S404" s="12" t="n">
        <f aca="false">Movilidad!FV407</f>
        <v>1976</v>
      </c>
      <c r="T404" s="12" t="n">
        <f aca="false">Movilidad!FW407</f>
        <v>1.9441072989362E-008</v>
      </c>
      <c r="U404" s="12" t="n">
        <f aca="false">Movilidad!FX407</f>
        <v>9.49254010257571E-009</v>
      </c>
      <c r="V404" s="12" t="n">
        <f aca="false">Movilidad!FY407</f>
        <v>9.83357655002239E-009</v>
      </c>
    </row>
    <row r="405" customFormat="false" ht="15" hidden="false" customHeight="false" outlineLevel="0" collapsed="false">
      <c r="S405" s="131" t="n">
        <f aca="false">Movilidad!FV408</f>
        <v>1976</v>
      </c>
      <c r="T405" s="131" t="n">
        <f aca="false">Movilidad!FW408</f>
        <v>2.09873169544471E-008</v>
      </c>
      <c r="U405" s="131" t="n">
        <f aca="false">Movilidad!FX408</f>
        <v>1.024752841289E-008</v>
      </c>
      <c r="V405" s="131" t="n">
        <f aca="false">Movilidad!FY408</f>
        <v>1.16172433410734E-008</v>
      </c>
    </row>
    <row r="406" customFormat="false" ht="15" hidden="false" customHeight="false" outlineLevel="0" collapsed="false">
      <c r="S406" s="57" t="n">
        <f aca="false">Movilidad!FV409</f>
        <v>1976</v>
      </c>
      <c r="T406" s="57" t="n">
        <f aca="false">Movilidad!FW409</f>
        <v>2.39982431248388E-008</v>
      </c>
      <c r="U406" s="57" t="n">
        <f aca="false">Movilidad!FX409</f>
        <v>1.17176806742378E-008</v>
      </c>
      <c r="V406" s="57" t="n">
        <f aca="false">Movilidad!FY409</f>
        <v>1.16172433410734E-008</v>
      </c>
    </row>
    <row r="407" customFormat="false" ht="15" hidden="false" customHeight="false" outlineLevel="0" collapsed="false">
      <c r="S407" s="12" t="n">
        <f aca="false">Movilidad!FV410</f>
        <v>1977</v>
      </c>
      <c r="T407" s="12" t="n">
        <f aca="false">Movilidad!FW410</f>
        <v>2.59259038751397E-008</v>
      </c>
      <c r="U407" s="12" t="n">
        <f aca="false">Movilidad!FX410</f>
        <v>1.26589042880993E-008</v>
      </c>
      <c r="V407" s="12" t="n">
        <f aca="false">Movilidad!FY410</f>
        <v>1.39413200609749E-008</v>
      </c>
    </row>
    <row r="408" customFormat="false" ht="15" hidden="false" customHeight="false" outlineLevel="0" collapsed="false">
      <c r="S408" s="131" t="n">
        <f aca="false">Movilidad!FV411</f>
        <v>1977</v>
      </c>
      <c r="T408" s="132" t="n">
        <f aca="false">Movilidad!FW411</f>
        <v>2.80660427016455E-008</v>
      </c>
      <c r="U408" s="132" t="n">
        <f aca="false">Movilidad!FX411</f>
        <v>1.37038750902151E-008</v>
      </c>
      <c r="V408" s="132" t="n">
        <f aca="false">Movilidad!FY411</f>
        <v>1.39413200609749E-008</v>
      </c>
    </row>
    <row r="409" customFormat="false" ht="15" hidden="false" customHeight="false" outlineLevel="0" collapsed="false">
      <c r="S409" s="57" t="n">
        <f aca="false">Movilidad!FV412</f>
        <v>1977</v>
      </c>
      <c r="T409" s="133" t="n">
        <f aca="false">Movilidad!FW412</f>
        <v>3.01839645222885E-008</v>
      </c>
      <c r="U409" s="133" t="n">
        <f aca="false">Movilidad!FX412</f>
        <v>1.4737997940717E-008</v>
      </c>
      <c r="V409" s="133" t="n">
        <f aca="false">Movilidad!FY412</f>
        <v>1.69802337918867E-008</v>
      </c>
    </row>
    <row r="410" customFormat="false" ht="15" hidden="false" customHeight="false" outlineLevel="0" collapsed="false">
      <c r="S410" s="12" t="n">
        <f aca="false">Movilidad!FV413</f>
        <v>1977</v>
      </c>
      <c r="T410" s="12" t="n">
        <f aca="false">Movilidad!FW413</f>
        <v>3.19983036319467E-008</v>
      </c>
      <c r="U410" s="12" t="n">
        <f aca="false">Movilidad!FX413</f>
        <v>1.56238897208428E-008</v>
      </c>
      <c r="V410" s="12" t="n">
        <f aca="false">Movilidad!FY413</f>
        <v>1.69802337918867E-008</v>
      </c>
    </row>
    <row r="411" customFormat="false" ht="15" hidden="false" customHeight="false" outlineLevel="0" collapsed="false">
      <c r="S411" s="131" t="n">
        <f aca="false">Movilidad!FV414</f>
        <v>1977</v>
      </c>
      <c r="T411" s="131" t="n">
        <f aca="false">Movilidad!FW414</f>
        <v>3.40768610932086E-008</v>
      </c>
      <c r="U411" s="131" t="n">
        <f aca="false">Movilidad!FX414</f>
        <v>1.6638792039626E-008</v>
      </c>
      <c r="V411" s="131" t="n">
        <f aca="false">Movilidad!FY414</f>
        <v>1.69802337918867E-008</v>
      </c>
    </row>
    <row r="412" customFormat="false" ht="15" hidden="false" customHeight="false" outlineLevel="0" collapsed="false">
      <c r="S412" s="57" t="n">
        <f aca="false">Movilidad!FV415</f>
        <v>1977</v>
      </c>
      <c r="T412" s="57" t="n">
        <f aca="false">Movilidad!FW415</f>
        <v>3.66828115057246E-008</v>
      </c>
      <c r="U412" s="57" t="n">
        <f aca="false">Movilidad!FX415</f>
        <v>1.79112058004132E-008</v>
      </c>
      <c r="V412" s="57" t="n">
        <f aca="false">Movilidad!FY415</f>
        <v>1.69802337918867E-008</v>
      </c>
    </row>
    <row r="413" customFormat="false" ht="15" hidden="false" customHeight="false" outlineLevel="0" collapsed="false">
      <c r="S413" s="12" t="n">
        <f aca="false">Movilidad!FV416</f>
        <v>1977</v>
      </c>
      <c r="T413" s="12" t="n">
        <f aca="false">Movilidad!FW416</f>
        <v>3.93795683381767E-008</v>
      </c>
      <c r="U413" s="12" t="n">
        <f aca="false">Movilidad!FX416</f>
        <v>1.92279578332333E-008</v>
      </c>
      <c r="V413" s="12" t="n">
        <f aca="false">Movilidad!FY416</f>
        <v>1.96965573381174E-008</v>
      </c>
    </row>
    <row r="414" customFormat="false" ht="15" hidden="false" customHeight="false" outlineLevel="0" collapsed="false">
      <c r="S414" s="131" t="n">
        <f aca="false">Movilidad!FV417</f>
        <v>1977</v>
      </c>
      <c r="T414" s="132" t="n">
        <f aca="false">Movilidad!FW417</f>
        <v>4.38442918720765E-008</v>
      </c>
      <c r="U414" s="132" t="n">
        <f aca="false">Movilidad!FX417</f>
        <v>2.14079592773742E-008</v>
      </c>
      <c r="V414" s="132" t="n">
        <f aca="false">Movilidad!FY417</f>
        <v>1.96965573381174E-008</v>
      </c>
    </row>
    <row r="415" customFormat="false" ht="15" hidden="false" customHeight="false" outlineLevel="0" collapsed="false">
      <c r="S415" s="57" t="n">
        <f aca="false">Movilidad!FV418</f>
        <v>1977</v>
      </c>
      <c r="T415" s="133" t="n">
        <f aca="false">Movilidad!FW418</f>
        <v>4.74820656441286E-008</v>
      </c>
      <c r="U415" s="133" t="n">
        <f aca="false">Movilidad!FX418</f>
        <v>2.31841839453335E-008</v>
      </c>
      <c r="V415" s="133" t="n">
        <f aca="false">Movilidad!FY418</f>
        <v>1.96965573381174E-008</v>
      </c>
    </row>
    <row r="416" customFormat="false" ht="15" hidden="false" customHeight="false" outlineLevel="0" collapsed="false">
      <c r="S416" s="12" t="n">
        <f aca="false">Movilidad!FV419</f>
        <v>1977</v>
      </c>
      <c r="T416" s="12" t="n">
        <f aca="false">Movilidad!FW419</f>
        <v>5.34141553169293E-008</v>
      </c>
      <c r="U416" s="12" t="n">
        <f aca="false">Movilidad!FX419</f>
        <v>2.60806598313069E-008</v>
      </c>
      <c r="V416" s="12" t="n">
        <f aca="false">Movilidad!FY419</f>
        <v>2.0827050374699E-008</v>
      </c>
    </row>
    <row r="417" customFormat="false" ht="15" hidden="false" customHeight="false" outlineLevel="0" collapsed="false">
      <c r="S417" s="131" t="n">
        <f aca="false">Movilidad!FV420</f>
        <v>1977</v>
      </c>
      <c r="T417" s="131" t="n">
        <f aca="false">Movilidad!FW420</f>
        <v>5.82419554231517E-008</v>
      </c>
      <c r="U417" s="131" t="n">
        <f aca="false">Movilidad!FX420</f>
        <v>2.84379415585352E-008</v>
      </c>
      <c r="V417" s="131" t="n">
        <f aca="false">Movilidad!FY420</f>
        <v>2.0827050374699E-008</v>
      </c>
    </row>
    <row r="418" customFormat="false" ht="15" hidden="false" customHeight="false" outlineLevel="0" collapsed="false">
      <c r="S418" s="57" t="n">
        <f aca="false">Movilidad!FV421</f>
        <v>1977</v>
      </c>
      <c r="T418" s="57" t="n">
        <f aca="false">Movilidad!FW421</f>
        <v>6.24998669628783E-008</v>
      </c>
      <c r="U418" s="57" t="n">
        <f aca="false">Movilidad!FX421</f>
        <v>3.05169624061084E-008</v>
      </c>
      <c r="V418" s="57" t="n">
        <f aca="false">Movilidad!FY421</f>
        <v>2.0827050374699E-008</v>
      </c>
    </row>
    <row r="419" customFormat="false" ht="15" hidden="false" customHeight="false" outlineLevel="0" collapsed="false">
      <c r="S419" s="12" t="n">
        <f aca="false">Movilidad!FV422</f>
        <v>1978</v>
      </c>
      <c r="T419" s="12" t="n">
        <f aca="false">Movilidad!FW422</f>
        <v>7.08483915149628E-008</v>
      </c>
      <c r="U419" s="12" t="n">
        <f aca="false">Movilidad!FX422</f>
        <v>3.45933168414507E-008</v>
      </c>
      <c r="V419" s="12" t="n">
        <f aca="false">Movilidad!FY422</f>
        <v>2.58022189106232E-008</v>
      </c>
    </row>
    <row r="420" customFormat="false" ht="15" hidden="false" customHeight="false" outlineLevel="0" collapsed="false">
      <c r="S420" s="131" t="n">
        <f aca="false">Movilidad!FV423</f>
        <v>1978</v>
      </c>
      <c r="T420" s="132" t="n">
        <f aca="false">Movilidad!FW423</f>
        <v>7.52440783125234E-008</v>
      </c>
      <c r="U420" s="132" t="n">
        <f aca="false">Movilidad!FX423</f>
        <v>3.67396095500393E-008</v>
      </c>
      <c r="V420" s="132" t="n">
        <f aca="false">Movilidad!FY423</f>
        <v>2.58022189106232E-008</v>
      </c>
    </row>
    <row r="421" customFormat="false" ht="15" hidden="false" customHeight="false" outlineLevel="0" collapsed="false">
      <c r="S421" s="57" t="n">
        <f aca="false">Movilidad!FV424</f>
        <v>1978</v>
      </c>
      <c r="T421" s="133" t="n">
        <f aca="false">Movilidad!FW424</f>
        <v>8.23863238214507E-008</v>
      </c>
      <c r="U421" s="133" t="n">
        <f aca="false">Movilidad!FX424</f>
        <v>4.02269711762742E-008</v>
      </c>
      <c r="V421" s="133" t="n">
        <f aca="false">Movilidad!FY424</f>
        <v>2.58022189106232E-008</v>
      </c>
    </row>
    <row r="422" customFormat="false" ht="15" hidden="false" customHeight="false" outlineLevel="0" collapsed="false">
      <c r="S422" s="12" t="n">
        <f aca="false">Movilidad!FV425</f>
        <v>1978</v>
      </c>
      <c r="T422" s="12" t="n">
        <f aca="false">Movilidad!FW425</f>
        <v>9.15102069674057E-008</v>
      </c>
      <c r="U422" s="12" t="n">
        <f aca="false">Movilidad!FX425</f>
        <v>4.46819118424393E-008</v>
      </c>
      <c r="V422" s="12" t="n">
        <f aca="false">Movilidad!FY425</f>
        <v>3.22611595485122E-008</v>
      </c>
    </row>
    <row r="423" customFormat="false" ht="15" hidden="false" customHeight="false" outlineLevel="0" collapsed="false">
      <c r="S423" s="131" t="n">
        <f aca="false">Movilidad!FV426</f>
        <v>1978</v>
      </c>
      <c r="T423" s="131" t="n">
        <f aca="false">Movilidad!FW426</f>
        <v>9.94635968514596E-008</v>
      </c>
      <c r="U423" s="131" t="n">
        <f aca="false">Movilidad!FX426</f>
        <v>4.85653329101506E-008</v>
      </c>
      <c r="V423" s="131" t="n">
        <f aca="false">Movilidad!FY426</f>
        <v>3.22611595485122E-008</v>
      </c>
    </row>
    <row r="424" customFormat="false" ht="15" hidden="false" customHeight="false" outlineLevel="0" collapsed="false">
      <c r="S424" s="57" t="n">
        <f aca="false">Movilidad!FV427</f>
        <v>1978</v>
      </c>
      <c r="T424" s="57" t="n">
        <f aca="false">Movilidad!FW427</f>
        <v>1.05919948219655E-007</v>
      </c>
      <c r="U424" s="57" t="n">
        <f aca="false">Movilidad!FX427</f>
        <v>5.17177913321961E-008</v>
      </c>
      <c r="V424" s="57" t="n">
        <f aca="false">Movilidad!FY427</f>
        <v>3.22611595485122E-008</v>
      </c>
    </row>
    <row r="425" customFormat="false" ht="15" hidden="false" customHeight="false" outlineLevel="0" collapsed="false">
      <c r="S425" s="12" t="n">
        <f aca="false">Movilidad!FV428</f>
        <v>1978</v>
      </c>
      <c r="T425" s="12" t="n">
        <f aca="false">Movilidad!FW428</f>
        <v>1.12908613084027E-007</v>
      </c>
      <c r="U425" s="12" t="n">
        <f aca="false">Movilidad!FX428</f>
        <v>5.51301637627103E-008</v>
      </c>
      <c r="V425" s="12" t="n">
        <f aca="false">Movilidad!FY428</f>
        <v>3.22611595485122E-008</v>
      </c>
    </row>
    <row r="426" customFormat="false" ht="15" hidden="false" customHeight="false" outlineLevel="0" collapsed="false">
      <c r="S426" s="131" t="n">
        <f aca="false">Movilidad!FV429</f>
        <v>1978</v>
      </c>
      <c r="T426" s="132" t="n">
        <f aca="false">Movilidad!FW429</f>
        <v>1.21723843866652E-007</v>
      </c>
      <c r="U426" s="132" t="n">
        <f aca="false">Movilidad!FX429</f>
        <v>5.94343979869898E-008</v>
      </c>
      <c r="V426" s="132" t="n">
        <f aca="false">Movilidad!FY429</f>
        <v>3.22611595485122E-008</v>
      </c>
    </row>
    <row r="427" customFormat="false" ht="15" hidden="false" customHeight="false" outlineLevel="0" collapsed="false">
      <c r="S427" s="57" t="n">
        <f aca="false">Movilidad!FV430</f>
        <v>1978</v>
      </c>
      <c r="T427" s="133" t="n">
        <f aca="false">Movilidad!FW430</f>
        <v>1.29504269141304E-007</v>
      </c>
      <c r="U427" s="133" t="n">
        <f aca="false">Movilidad!FX430</f>
        <v>6.32333652032098E-008</v>
      </c>
      <c r="V427" s="133" t="n">
        <f aca="false">Movilidad!FY430</f>
        <v>3.22611595485122E-008</v>
      </c>
    </row>
    <row r="428" customFormat="false" ht="15" hidden="false" customHeight="false" outlineLevel="0" collapsed="false">
      <c r="S428" s="12" t="n">
        <f aca="false">Movilidad!FV431</f>
        <v>1978</v>
      </c>
      <c r="T428" s="12" t="n">
        <f aca="false">Movilidad!FW431</f>
        <v>1.42139632072963E-007</v>
      </c>
      <c r="U428" s="12" t="n">
        <f aca="false">Movilidad!FX431</f>
        <v>6.94028646647366E-008</v>
      </c>
      <c r="V428" s="12" t="n">
        <f aca="false">Movilidad!FY431</f>
        <v>3.22611595485122E-008</v>
      </c>
    </row>
    <row r="429" customFormat="false" ht="15" hidden="false" customHeight="false" outlineLevel="0" collapsed="false">
      <c r="S429" s="131" t="n">
        <f aca="false">Movilidad!FV432</f>
        <v>1978</v>
      </c>
      <c r="T429" s="131" t="n">
        <f aca="false">Movilidad!FW432</f>
        <v>1.54639307250695E-007</v>
      </c>
      <c r="U429" s="131" t="n">
        <f aca="false">Movilidad!FX432</f>
        <v>7.55061115358696E-008</v>
      </c>
      <c r="V429" s="131" t="n">
        <f aca="false">Movilidad!FY432</f>
        <v>3.22611595485122E-008</v>
      </c>
    </row>
    <row r="430" customFormat="false" ht="15" hidden="false" customHeight="false" outlineLevel="0" collapsed="false">
      <c r="S430" s="57" t="n">
        <f aca="false">Movilidad!FV433</f>
        <v>1978</v>
      </c>
      <c r="T430" s="57" t="n">
        <f aca="false">Movilidad!FW433</f>
        <v>1.68652422760694E-007</v>
      </c>
      <c r="U430" s="57" t="n">
        <f aca="false">Movilidad!FX433</f>
        <v>8.2348329607551E-008</v>
      </c>
      <c r="V430" s="57" t="n">
        <f aca="false">Movilidad!FY433</f>
        <v>5.37205437856895E-008</v>
      </c>
    </row>
    <row r="431" customFormat="false" ht="15" hidden="false" customHeight="false" outlineLevel="0" collapsed="false">
      <c r="S431" s="12" t="n">
        <f aca="false">Movilidad!FV434</f>
        <v>1979</v>
      </c>
      <c r="T431" s="12" t="n">
        <f aca="false">Movilidad!FW434</f>
        <v>1.90190989853899E-007</v>
      </c>
      <c r="U431" s="12" t="n">
        <f aca="false">Movilidad!FX434</f>
        <v>9.28650182695474E-008</v>
      </c>
      <c r="V431" s="12" t="n">
        <f aca="false">Movilidad!FY434</f>
        <v>5.58680523381342E-008</v>
      </c>
    </row>
    <row r="432" customFormat="false" ht="15" hidden="false" customHeight="false" outlineLevel="0" collapsed="false">
      <c r="S432" s="131" t="n">
        <f aca="false">Movilidad!FV435</f>
        <v>1979</v>
      </c>
      <c r="T432" s="132" t="n">
        <f aca="false">Movilidad!FW435</f>
        <v>2.04347248488921E-007</v>
      </c>
      <c r="U432" s="132" t="n">
        <f aca="false">Movilidad!FX435</f>
        <v>9.97771291838426E-008</v>
      </c>
      <c r="V432" s="132" t="n">
        <f aca="false">Movilidad!FY435</f>
        <v>5.810191800027E-008</v>
      </c>
    </row>
    <row r="433" customFormat="false" ht="15" hidden="false" customHeight="false" outlineLevel="0" collapsed="false">
      <c r="S433" s="57" t="n">
        <f aca="false">Movilidad!FV436</f>
        <v>1979</v>
      </c>
      <c r="T433" s="133" t="n">
        <f aca="false">Movilidad!FW436</f>
        <v>2.20183947768736E-007</v>
      </c>
      <c r="U433" s="133" t="n">
        <f aca="false">Movilidad!FX436</f>
        <v>1.07509752948402E-007</v>
      </c>
      <c r="V433" s="133" t="n">
        <f aca="false">Movilidad!FY436</f>
        <v>6.04285640161127E-008</v>
      </c>
    </row>
    <row r="434" customFormat="false" ht="15" hidden="false" customHeight="false" outlineLevel="0" collapsed="false">
      <c r="S434" s="12" t="n">
        <f aca="false">Movilidad!FV437</f>
        <v>1979</v>
      </c>
      <c r="T434" s="12" t="n">
        <f aca="false">Movilidad!FW437</f>
        <v>2.35600164118798E-007</v>
      </c>
      <c r="U434" s="12" t="n">
        <f aca="false">Movilidad!FX437</f>
        <v>1.15037066487785E-007</v>
      </c>
      <c r="V434" s="12" t="n">
        <f aca="false">Movilidad!FY437</f>
        <v>6.28479904049053E-008</v>
      </c>
    </row>
    <row r="435" customFormat="false" ht="15" hidden="false" customHeight="false" outlineLevel="0" collapsed="false">
      <c r="S435" s="131" t="n">
        <f aca="false">Movilidad!FV438</f>
        <v>1979</v>
      </c>
      <c r="T435" s="131" t="n">
        <f aca="false">Movilidad!FW438</f>
        <v>2.51905060703374E-007</v>
      </c>
      <c r="U435" s="131" t="n">
        <f aca="false">Movilidad!FX438</f>
        <v>1.22998298091726E-007</v>
      </c>
      <c r="V435" s="131" t="n">
        <f aca="false">Movilidad!FY438</f>
        <v>7.52020525660329E-008</v>
      </c>
    </row>
    <row r="436" customFormat="false" ht="15" hidden="false" customHeight="false" outlineLevel="0" collapsed="false">
      <c r="S436" s="57" t="n">
        <f aca="false">Movilidad!FV439</f>
        <v>1979</v>
      </c>
      <c r="T436" s="57" t="n">
        <f aca="false">Movilidad!FW439</f>
        <v>2.76327365336092E-007</v>
      </c>
      <c r="U436" s="57" t="n">
        <f aca="false">Movilidad!FX439</f>
        <v>1.34923036312206E-007</v>
      </c>
      <c r="V436" s="57" t="n">
        <f aca="false">Movilidad!FY439</f>
        <v>8.29028226826473E-008</v>
      </c>
    </row>
    <row r="437" customFormat="false" ht="15" hidden="false" customHeight="false" outlineLevel="0" collapsed="false">
      <c r="S437" s="12" t="n">
        <f aca="false">Movilidad!FV440</f>
        <v>1979</v>
      </c>
      <c r="T437" s="12" t="n">
        <f aca="false">Movilidad!FW440</f>
        <v>2.96090063034488E-007</v>
      </c>
      <c r="U437" s="12" t="n">
        <f aca="false">Movilidad!FX440</f>
        <v>1.44572616895529E-007</v>
      </c>
      <c r="V437" s="12" t="n">
        <f aca="false">Movilidad!FY440</f>
        <v>9.13886574079996E-008</v>
      </c>
    </row>
    <row r="438" customFormat="false" ht="15" hidden="false" customHeight="false" outlineLevel="0" collapsed="false">
      <c r="S438" s="131" t="n">
        <f aca="false">Movilidad!FV441</f>
        <v>1979</v>
      </c>
      <c r="T438" s="132" t="n">
        <f aca="false">Movilidad!FW441</f>
        <v>3.29992617551498E-007</v>
      </c>
      <c r="U438" s="132" t="n">
        <f aca="false">Movilidad!FX441</f>
        <v>1.61126299838264E-007</v>
      </c>
      <c r="V438" s="132" t="n">
        <f aca="false">Movilidad!FY441</f>
        <v>9.5042776314121E-008</v>
      </c>
    </row>
    <row r="439" customFormat="false" ht="15" hidden="false" customHeight="false" outlineLevel="0" collapsed="false">
      <c r="S439" s="57" t="n">
        <f aca="false">Movilidad!FV442</f>
        <v>1979</v>
      </c>
      <c r="T439" s="133" t="n">
        <f aca="false">Movilidad!FW442</f>
        <v>3.52582391969085E-007</v>
      </c>
      <c r="U439" s="133" t="n">
        <f aca="false">Movilidad!FX442</f>
        <v>1.72156264063203E-007</v>
      </c>
      <c r="V439" s="133" t="n">
        <f aca="false">Movilidad!FY442</f>
        <v>9.88610450929821E-008</v>
      </c>
    </row>
    <row r="440" customFormat="false" ht="15" hidden="false" customHeight="false" outlineLevel="0" collapsed="false">
      <c r="S440" s="12" t="n">
        <f aca="false">Movilidad!FV443</f>
        <v>1979</v>
      </c>
      <c r="T440" s="12" t="n">
        <f aca="false">Movilidad!FW443</f>
        <v>3.67886777752723E-007</v>
      </c>
      <c r="U440" s="12" t="n">
        <f aca="false">Movilidad!FX443</f>
        <v>1.79628973819293E-007</v>
      </c>
      <c r="V440" s="12" t="n">
        <f aca="false">Movilidad!FY443</f>
        <v>1.02807778974049E-007</v>
      </c>
    </row>
    <row r="441" customFormat="false" ht="15" hidden="false" customHeight="false" outlineLevel="0" collapsed="false">
      <c r="S441" s="131" t="n">
        <f aca="false">Movilidad!FV444</f>
        <v>1979</v>
      </c>
      <c r="T441" s="131" t="n">
        <f aca="false">Movilidad!FW444</f>
        <v>3.86793598849424E-007</v>
      </c>
      <c r="U441" s="131" t="n">
        <f aca="false">Movilidad!FX444</f>
        <v>1.88860653447823E-007</v>
      </c>
      <c r="V441" s="131" t="n">
        <f aca="false">Movilidad!FY444</f>
        <v>1.04235169187331E-007</v>
      </c>
    </row>
    <row r="442" customFormat="false" ht="15" hidden="false" customHeight="false" outlineLevel="0" collapsed="false">
      <c r="S442" s="57" t="n">
        <f aca="false">Movilidad!FV445</f>
        <v>1979</v>
      </c>
      <c r="T442" s="57" t="n">
        <f aca="false">Movilidad!FW445</f>
        <v>4.04319685219347E-007</v>
      </c>
      <c r="U442" s="57" t="n">
        <f aca="false">Movilidad!FX445</f>
        <v>1.97418158365311E-007</v>
      </c>
      <c r="V442" s="57" t="n">
        <f aca="false">Movilidad!FY445</f>
        <v>1.11193696401145E-007</v>
      </c>
    </row>
    <row r="443" customFormat="false" ht="15" hidden="false" customHeight="false" outlineLevel="0" collapsed="false">
      <c r="S443" s="12" t="n">
        <f aca="false">Movilidad!FV446</f>
        <v>1980</v>
      </c>
      <c r="T443" s="12" t="n">
        <f aca="false">Movilidad!FW446</f>
        <v>4.33470186200459E-007</v>
      </c>
      <c r="U443" s="12" t="n">
        <f aca="false">Movilidad!FX446</f>
        <v>2.11651544543368E-007</v>
      </c>
      <c r="V443" s="12" t="n">
        <f aca="false">Movilidad!FY446</f>
        <v>1.2863640461708E-007</v>
      </c>
    </row>
    <row r="444" customFormat="false" ht="15" hidden="false" customHeight="false" outlineLevel="0" collapsed="false">
      <c r="S444" s="131" t="n">
        <f aca="false">Movilidad!FV447</f>
        <v>1980</v>
      </c>
      <c r="T444" s="132" t="n">
        <f aca="false">Movilidad!FW447</f>
        <v>4.56641479563449E-007</v>
      </c>
      <c r="U444" s="132" t="n">
        <f aca="false">Movilidad!FX447</f>
        <v>2.22965448441424E-007</v>
      </c>
      <c r="V444" s="132" t="n">
        <f aca="false">Movilidad!FY447</f>
        <v>1.33782146209156E-007</v>
      </c>
    </row>
    <row r="445" customFormat="false" ht="15" hidden="false" customHeight="false" outlineLevel="0" collapsed="false">
      <c r="S445" s="57" t="n">
        <f aca="false">Movilidad!FV448</f>
        <v>1980</v>
      </c>
      <c r="T445" s="133" t="n">
        <f aca="false">Movilidad!FW448</f>
        <v>4.83108046950393E-007</v>
      </c>
      <c r="U445" s="133" t="n">
        <f aca="false">Movilidad!FX448</f>
        <v>2.35888343820478E-007</v>
      </c>
      <c r="V445" s="133" t="n">
        <f aca="false">Movilidad!FY448</f>
        <v>1.39134859521201E-007</v>
      </c>
    </row>
    <row r="446" customFormat="false" ht="15" hidden="false" customHeight="false" outlineLevel="0" collapsed="false">
      <c r="S446" s="12" t="n">
        <f aca="false">Movilidad!FV449</f>
        <v>1980</v>
      </c>
      <c r="T446" s="12" t="n">
        <f aca="false">Movilidad!FW449</f>
        <v>5.12944442072237E-007</v>
      </c>
      <c r="U446" s="12" t="n">
        <f aca="false">Movilidad!FX449</f>
        <v>2.50456633202724E-007</v>
      </c>
      <c r="V446" s="12" t="n">
        <f aca="false">Movilidad!FY449</f>
        <v>1.44701681292247E-007</v>
      </c>
    </row>
    <row r="447" customFormat="false" ht="15" hidden="false" customHeight="false" outlineLevel="0" collapsed="false">
      <c r="S447" s="131" t="n">
        <f aca="false">Movilidad!FV450</f>
        <v>1980</v>
      </c>
      <c r="T447" s="131" t="n">
        <f aca="false">Movilidad!FW450</f>
        <v>5.42616819029993E-007</v>
      </c>
      <c r="U447" s="131" t="n">
        <f aca="false">Movilidad!FX450</f>
        <v>2.64944837036143E-007</v>
      </c>
      <c r="V447" s="131" t="n">
        <f aca="false">Movilidad!FY450</f>
        <v>1.50496885494924E-007</v>
      </c>
    </row>
    <row r="448" customFormat="false" ht="15" hidden="false" customHeight="false" outlineLevel="0" collapsed="false">
      <c r="S448" s="57" t="n">
        <f aca="false">Movilidad!FV451</f>
        <v>1980</v>
      </c>
      <c r="T448" s="57" t="n">
        <f aca="false">Movilidad!FW451</f>
        <v>5.7375044872235E-007</v>
      </c>
      <c r="U448" s="57" t="n">
        <f aca="false">Movilidad!FX451</f>
        <v>2.80146530304573E-007</v>
      </c>
      <c r="V448" s="57" t="n">
        <f aca="false">Movilidad!FY451</f>
        <v>1.56506198227247E-007</v>
      </c>
    </row>
    <row r="449" customFormat="false" ht="15" hidden="false" customHeight="false" outlineLevel="0" collapsed="false">
      <c r="S449" s="12" t="n">
        <f aca="false">Movilidad!FV452</f>
        <v>1980</v>
      </c>
      <c r="T449" s="12" t="n">
        <f aca="false">Movilidad!FW452</f>
        <v>5.99993354976446E-007</v>
      </c>
      <c r="U449" s="12" t="n">
        <f aca="false">Movilidad!FX452</f>
        <v>2.92960218117044E-007</v>
      </c>
      <c r="V449" s="12" t="n">
        <f aca="false">Movilidad!FY452</f>
        <v>2.39508938223747E-007</v>
      </c>
    </row>
    <row r="450" customFormat="false" ht="15" hidden="false" customHeight="false" outlineLevel="0" collapsed="false">
      <c r="S450" s="131" t="n">
        <f aca="false">Movilidad!FV453</f>
        <v>1980</v>
      </c>
      <c r="T450" s="132" t="n">
        <f aca="false">Movilidad!FW453</f>
        <v>6.20525446971837E-007</v>
      </c>
      <c r="U450" s="132" t="n">
        <f aca="false">Movilidad!FX453</f>
        <v>3.02985472729413E-007</v>
      </c>
      <c r="V450" s="132" t="n">
        <f aca="false">Movilidad!FY453</f>
        <v>2.49086726450337E-007</v>
      </c>
    </row>
    <row r="451" customFormat="false" ht="15" hidden="false" customHeight="false" outlineLevel="0" collapsed="false">
      <c r="S451" s="57" t="n">
        <f aca="false">Movilidad!FV454</f>
        <v>1980</v>
      </c>
      <c r="T451" s="133" t="n">
        <f aca="false">Movilidad!FW454</f>
        <v>6.48721660452802E-007</v>
      </c>
      <c r="U451" s="133" t="n">
        <f aca="false">Movilidad!FX454</f>
        <v>3.16752906623381E-007</v>
      </c>
      <c r="V451" s="133" t="n">
        <f aca="false">Movilidad!FY454</f>
        <v>2.59049910030303E-007</v>
      </c>
    </row>
    <row r="452" customFormat="false" ht="15" hidden="false" customHeight="false" outlineLevel="0" collapsed="false">
      <c r="S452" s="12" t="n">
        <f aca="false">Movilidad!FV455</f>
        <v>1980</v>
      </c>
      <c r="T452" s="12" t="n">
        <f aca="false">Movilidad!FW455</f>
        <v>6.98120949327698E-007</v>
      </c>
      <c r="U452" s="12" t="n">
        <f aca="false">Movilidad!FX455</f>
        <v>3.40873217829469E-007</v>
      </c>
      <c r="V452" s="12" t="n">
        <f aca="false">Movilidad!FY455</f>
        <v>2.69462721522583E-007</v>
      </c>
    </row>
    <row r="453" customFormat="false" ht="15" hidden="false" customHeight="false" outlineLevel="0" collapsed="false">
      <c r="S453" s="131" t="n">
        <f aca="false">Movilidad!FV456</f>
        <v>1980</v>
      </c>
      <c r="T453" s="131" t="n">
        <f aca="false">Movilidad!FW456</f>
        <v>7.30775474723419E-007</v>
      </c>
      <c r="U453" s="131" t="n">
        <f aca="false">Movilidad!FX456</f>
        <v>3.56817522550668E-007</v>
      </c>
      <c r="V453" s="131" t="n">
        <f aca="false">Movilidad!FY456</f>
        <v>2.80189558858315E-007</v>
      </c>
    </row>
    <row r="454" customFormat="false" ht="15" hidden="false" customHeight="false" outlineLevel="0" collapsed="false">
      <c r="S454" s="57" t="n">
        <f aca="false">Movilidad!FV457</f>
        <v>1980</v>
      </c>
      <c r="T454" s="57" t="n">
        <f aca="false">Movilidad!FW457</f>
        <v>7.58643651876206E-007</v>
      </c>
      <c r="U454" s="57" t="n">
        <f aca="false">Movilidad!FX457</f>
        <v>3.70424785346979E-007</v>
      </c>
      <c r="V454" s="57" t="n">
        <f aca="false">Movilidad!FY457</f>
        <v>2.91408845812262E-007</v>
      </c>
    </row>
    <row r="455" customFormat="false" ht="15" hidden="false" customHeight="false" outlineLevel="0" collapsed="false">
      <c r="S455" s="12" t="n">
        <f aca="false">Movilidad!FV458</f>
        <v>1981</v>
      </c>
      <c r="T455" s="12" t="n">
        <f aca="false">Movilidad!FW458</f>
        <v>7.95786310671063E-007</v>
      </c>
      <c r="U455" s="12" t="n">
        <f aca="false">Movilidad!FX458</f>
        <v>3.88560521904287E-007</v>
      </c>
      <c r="V455" s="12" t="n">
        <f aca="false">Movilidad!FY458</f>
        <v>2.98681398869577E-007</v>
      </c>
    </row>
    <row r="456" customFormat="false" ht="15" hidden="false" customHeight="false" outlineLevel="0" collapsed="false">
      <c r="S456" s="131" t="n">
        <f aca="false">Movilidad!FV459</f>
        <v>1981</v>
      </c>
      <c r="T456" s="132" t="n">
        <f aca="false">Movilidad!FW459</f>
        <v>8.29037265754377E-007</v>
      </c>
      <c r="U456" s="132" t="n">
        <f aca="false">Movilidad!FX459</f>
        <v>4.04796046803042E-007</v>
      </c>
      <c r="V456" s="132" t="n">
        <f aca="false">Movilidad!FY459</f>
        <v>3.06146649603514E-007</v>
      </c>
    </row>
    <row r="457" customFormat="false" ht="15" hidden="false" customHeight="false" outlineLevel="0" collapsed="false">
      <c r="S457" s="57" t="n">
        <f aca="false">Movilidad!FV460</f>
        <v>1981</v>
      </c>
      <c r="T457" s="133" t="n">
        <f aca="false">Movilidad!FW460</f>
        <v>8.78690037246499E-007</v>
      </c>
      <c r="U457" s="133" t="n">
        <f aca="false">Movilidad!FX460</f>
        <v>4.2904012658459E-007</v>
      </c>
      <c r="V457" s="133" t="n">
        <f aca="false">Movilidad!FY460</f>
        <v>3.13804598014235E-007</v>
      </c>
    </row>
    <row r="458" customFormat="false" ht="15" hidden="false" customHeight="false" outlineLevel="0" collapsed="false">
      <c r="S458" s="12" t="n">
        <f aca="false">Movilidad!FV461</f>
        <v>1981</v>
      </c>
      <c r="T458" s="12" t="n">
        <f aca="false">Movilidad!FW461</f>
        <v>9.48024988429198E-007</v>
      </c>
      <c r="U458" s="12" t="n">
        <f aca="false">Movilidad!FX461</f>
        <v>4.62894472225494E-007</v>
      </c>
      <c r="V458" s="12" t="n">
        <f aca="false">Movilidad!FY461</f>
        <v>3.21648107150634E-007</v>
      </c>
    </row>
    <row r="459" customFormat="false" ht="15" hidden="false" customHeight="false" outlineLevel="0" collapsed="false">
      <c r="S459" s="131" t="n">
        <f aca="false">Movilidad!FV462</f>
        <v>1981</v>
      </c>
      <c r="T459" s="131" t="n">
        <f aca="false">Movilidad!FW462</f>
        <v>1.01944744351847E-006</v>
      </c>
      <c r="U459" s="131" t="n">
        <f aca="false">Movilidad!FX462</f>
        <v>4.97768088487843E-007</v>
      </c>
      <c r="V459" s="131" t="n">
        <f aca="false">Movilidad!FY462</f>
        <v>3.29691450914708E-007</v>
      </c>
    </row>
    <row r="460" customFormat="false" ht="15" hidden="false" customHeight="false" outlineLevel="0" collapsed="false">
      <c r="S460" s="57" t="n">
        <f aca="false">Movilidad!FV463</f>
        <v>1981</v>
      </c>
      <c r="T460" s="57" t="n">
        <f aca="false">Movilidad!FW463</f>
        <v>1.11502530095526E-006</v>
      </c>
      <c r="U460" s="57" t="n">
        <f aca="false">Movilidad!FX463</f>
        <v>5.44436121941215E-007</v>
      </c>
      <c r="V460" s="57" t="n">
        <f aca="false">Movilidad!FY463</f>
        <v>4.45074537546126E-007</v>
      </c>
    </row>
    <row r="461" customFormat="false" ht="15" hidden="false" customHeight="false" outlineLevel="0" collapsed="false">
      <c r="S461" s="12" t="n">
        <f aca="false">Movilidad!FV464</f>
        <v>1981</v>
      </c>
      <c r="T461" s="12" t="n">
        <f aca="false">Movilidad!FW464</f>
        <v>1.22924158612933E-006</v>
      </c>
      <c r="U461" s="12" t="n">
        <f aca="false">Movilidad!FX464</f>
        <v>6.00204785943215E-007</v>
      </c>
      <c r="V461" s="12" t="n">
        <f aca="false">Movilidad!FY464</f>
        <v>4.89580563910505E-007</v>
      </c>
    </row>
    <row r="462" customFormat="false" ht="15" hidden="false" customHeight="false" outlineLevel="0" collapsed="false">
      <c r="S462" s="131" t="n">
        <f aca="false">Movilidad!FV465</f>
        <v>1981</v>
      </c>
      <c r="T462" s="132" t="n">
        <f aca="false">Movilidad!FW465</f>
        <v>1.3266087326289E-006</v>
      </c>
      <c r="U462" s="132" t="n">
        <f aca="false">Movilidad!FX465</f>
        <v>6.47746479929256E-007</v>
      </c>
      <c r="V462" s="132" t="n">
        <f aca="false">Movilidad!FY465</f>
        <v>5.14060305801051E-007</v>
      </c>
    </row>
    <row r="463" customFormat="false" ht="15" hidden="false" customHeight="false" outlineLevel="0" collapsed="false">
      <c r="S463" s="57" t="n">
        <f aca="false">Movilidad!FV466</f>
        <v>1981</v>
      </c>
      <c r="T463" s="133" t="n">
        <f aca="false">Movilidad!FW466</f>
        <v>1.4214410529562E-006</v>
      </c>
      <c r="U463" s="133" t="n">
        <f aca="false">Movilidad!FX466</f>
        <v>6.94050488160683E-007</v>
      </c>
      <c r="V463" s="133" t="n">
        <f aca="false">Movilidad!FY466</f>
        <v>5.39760466310655E-007</v>
      </c>
    </row>
    <row r="464" customFormat="false" ht="15" hidden="false" customHeight="false" outlineLevel="0" collapsed="false">
      <c r="S464" s="12" t="n">
        <f aca="false">Movilidad!FV467</f>
        <v>1981</v>
      </c>
      <c r="T464" s="12" t="n">
        <f aca="false">Movilidad!FW467</f>
        <v>1.50419567210974E-006</v>
      </c>
      <c r="U464" s="12" t="n">
        <f aca="false">Movilidad!FX467</f>
        <v>7.34457287796599E-007</v>
      </c>
      <c r="V464" s="12" t="n">
        <f aca="false">Movilidad!FY467</f>
        <v>6.74741620356748E-007</v>
      </c>
    </row>
    <row r="465" customFormat="false" ht="15" hidden="false" customHeight="false" outlineLevel="0" collapsed="false">
      <c r="S465" s="131" t="n">
        <f aca="false">Movilidad!FV468</f>
        <v>1981</v>
      </c>
      <c r="T465" s="131" t="n">
        <f aca="false">Movilidad!FW468</f>
        <v>1.61259676782978E-006</v>
      </c>
      <c r="U465" s="131" t="n">
        <f aca="false">Movilidad!FX468</f>
        <v>7.87386555067427E-007</v>
      </c>
      <c r="V465" s="131" t="n">
        <f aca="false">Movilidad!FY468</f>
        <v>7.0847798767929E-007</v>
      </c>
    </row>
    <row r="466" customFormat="false" ht="15" hidden="false" customHeight="false" outlineLevel="0" collapsed="false">
      <c r="S466" s="57" t="n">
        <f aca="false">Movilidad!FV469</f>
        <v>1981</v>
      </c>
      <c r="T466" s="57" t="n">
        <f aca="false">Movilidad!FW469</f>
        <v>1.75454703347693E-006</v>
      </c>
      <c r="U466" s="57" t="n">
        <f aca="false">Movilidad!FX469</f>
        <v>8.56696957325789E-007</v>
      </c>
      <c r="V466" s="57" t="n">
        <f aca="false">Movilidad!FY469</f>
        <v>7.43891538484234E-007</v>
      </c>
    </row>
    <row r="467" customFormat="false" ht="15" hidden="false" customHeight="false" outlineLevel="0" collapsed="false">
      <c r="S467" s="12" t="n">
        <f aca="false">Movilidad!FV470</f>
        <v>1982</v>
      </c>
      <c r="T467" s="12" t="n">
        <f aca="false">Movilidad!FW470</f>
        <v>1.96374474640021E-006</v>
      </c>
      <c r="U467" s="12" t="n">
        <f aca="false">Movilidad!FX470</f>
        <v>9.58842434603611E-007</v>
      </c>
      <c r="V467" s="12" t="n">
        <f aca="false">Movilidad!FY470</f>
        <v>7.43891538484234E-007</v>
      </c>
    </row>
    <row r="468" customFormat="false" ht="15" hidden="false" customHeight="false" outlineLevel="0" collapsed="false">
      <c r="S468" s="131" t="n">
        <f aca="false">Movilidad!FV471</f>
        <v>1982</v>
      </c>
      <c r="T468" s="132" t="n">
        <f aca="false">Movilidad!FW471</f>
        <v>2.0675235120414E-006</v>
      </c>
      <c r="U468" s="132" t="n">
        <f aca="false">Movilidad!FX471</f>
        <v>1.00951474549838E-006</v>
      </c>
      <c r="V468" s="132" t="n">
        <f aca="false">Movilidad!FY471</f>
        <v>7.43891538484234E-007</v>
      </c>
    </row>
    <row r="469" customFormat="false" ht="15" hidden="false" customHeight="false" outlineLevel="0" collapsed="false">
      <c r="S469" s="57" t="n">
        <f aca="false">Movilidad!FV472</f>
        <v>1982</v>
      </c>
      <c r="T469" s="133" t="n">
        <f aca="false">Movilidad!FW472</f>
        <v>2.16503976596287E-006</v>
      </c>
      <c r="U469" s="133" t="n">
        <f aca="false">Movilidad!FX472</f>
        <v>1.05712924452881E-006</v>
      </c>
      <c r="V469" s="133" t="n">
        <f aca="false">Movilidad!FY472</f>
        <v>7.43891538484234E-007</v>
      </c>
    </row>
    <row r="470" customFormat="false" ht="15" hidden="false" customHeight="false" outlineLevel="0" collapsed="false">
      <c r="S470" s="12" t="n">
        <f aca="false">Movilidad!FV473</f>
        <v>1982</v>
      </c>
      <c r="T470" s="12" t="n">
        <f aca="false">Movilidad!FW473</f>
        <v>2.25569707847702E-006</v>
      </c>
      <c r="U470" s="12" t="n">
        <f aca="false">Movilidad!FX473</f>
        <v>1.10139471151734E-006</v>
      </c>
      <c r="V470" s="12" t="n">
        <f aca="false">Movilidad!FY473</f>
        <v>7.43891538484234E-007</v>
      </c>
    </row>
    <row r="471" customFormat="false" ht="15" hidden="false" customHeight="false" outlineLevel="0" collapsed="false">
      <c r="S471" s="131" t="n">
        <f aca="false">Movilidad!FV474</f>
        <v>1982</v>
      </c>
      <c r="T471" s="131" t="n">
        <f aca="false">Movilidad!FW474</f>
        <v>2.32473381481592E-006</v>
      </c>
      <c r="U471" s="131" t="n">
        <f aca="false">Movilidad!FX474</f>
        <v>1.13510344706947E-006</v>
      </c>
      <c r="V471" s="131" t="n">
        <f aca="false">Movilidad!FY474</f>
        <v>7.43891538484234E-007</v>
      </c>
    </row>
    <row r="472" customFormat="false" ht="15" hidden="false" customHeight="false" outlineLevel="0" collapsed="false">
      <c r="S472" s="57" t="n">
        <f aca="false">Movilidad!FV475</f>
        <v>1982</v>
      </c>
      <c r="T472" s="57" t="n">
        <f aca="false">Movilidad!FW475</f>
        <v>2.50828505117268E-006</v>
      </c>
      <c r="U472" s="57" t="n">
        <f aca="false">Movilidad!FX475</f>
        <v>1.22472645671237E-006</v>
      </c>
      <c r="V472" s="57" t="n">
        <f aca="false">Movilidad!FY475</f>
        <v>7.43891538484234E-007</v>
      </c>
    </row>
    <row r="473" customFormat="false" ht="15" hidden="false" customHeight="false" outlineLevel="0" collapsed="false">
      <c r="S473" s="12" t="n">
        <f aca="false">Movilidad!FV476</f>
        <v>1982</v>
      </c>
      <c r="T473" s="12" t="n">
        <f aca="false">Movilidad!FW476</f>
        <v>2.91609385006445E-006</v>
      </c>
      <c r="U473" s="12" t="n">
        <f aca="false">Movilidad!FX476</f>
        <v>1.42384825311638E-006</v>
      </c>
      <c r="V473" s="12" t="n">
        <f aca="false">Movilidad!FY476</f>
        <v>1.01615908174515E-006</v>
      </c>
    </row>
    <row r="474" customFormat="false" ht="15" hidden="false" customHeight="false" outlineLevel="0" collapsed="false">
      <c r="S474" s="131" t="n">
        <f aca="false">Movilidad!FV477</f>
        <v>1982</v>
      </c>
      <c r="T474" s="132" t="n">
        <f aca="false">Movilidad!FW477</f>
        <v>3.34447947317818E-006</v>
      </c>
      <c r="U474" s="132" t="n">
        <f aca="false">Movilidad!FX477</f>
        <v>1.63301714564609E-006</v>
      </c>
      <c r="V474" s="132" t="n">
        <f aca="false">Movilidad!FY477</f>
        <v>1.01615908174515E-006</v>
      </c>
    </row>
    <row r="475" customFormat="false" ht="15" hidden="false" customHeight="false" outlineLevel="0" collapsed="false">
      <c r="S475" s="57" t="n">
        <f aca="false">Movilidad!FV478</f>
        <v>1982</v>
      </c>
      <c r="T475" s="133" t="n">
        <f aca="false">Movilidad!FW478</f>
        <v>3.91526268420475E-006</v>
      </c>
      <c r="U475" s="133" t="n">
        <f aca="false">Movilidad!FX478</f>
        <v>1.91171485556731E-006</v>
      </c>
      <c r="V475" s="133" t="n">
        <f aca="false">Movilidad!FY478</f>
        <v>2.00332786857555E-006</v>
      </c>
    </row>
    <row r="476" customFormat="false" ht="15" hidden="false" customHeight="false" outlineLevel="0" collapsed="false">
      <c r="S476" s="12" t="n">
        <f aca="false">Movilidad!FV479</f>
        <v>1982</v>
      </c>
      <c r="T476" s="12" t="n">
        <f aca="false">Movilidad!FW479</f>
        <v>4.41208861396978E-006</v>
      </c>
      <c r="U476" s="12" t="n">
        <f aca="false">Movilidad!FX479</f>
        <v>2.15430126347158E-006</v>
      </c>
      <c r="V476" s="12" t="n">
        <f aca="false">Movilidad!FY479</f>
        <v>2.34590151602674E-006</v>
      </c>
    </row>
    <row r="477" customFormat="false" ht="15" hidden="false" customHeight="false" outlineLevel="0" collapsed="false">
      <c r="S477" s="131" t="n">
        <f aca="false">Movilidad!FV480</f>
        <v>1982</v>
      </c>
      <c r="T477" s="131" t="n">
        <f aca="false">Movilidad!FW480</f>
        <v>4.91264222928228E-006</v>
      </c>
      <c r="U477" s="131" t="n">
        <f aca="false">Movilidad!FX480</f>
        <v>2.39870779748558E-006</v>
      </c>
      <c r="V477" s="131" t="n">
        <f aca="false">Movilidad!FY480</f>
        <v>2.71137050224754E-006</v>
      </c>
    </row>
    <row r="478" customFormat="false" ht="15" hidden="false" customHeight="false" outlineLevel="0" collapsed="false">
      <c r="S478" s="57" t="n">
        <f aca="false">Movilidad!FV481</f>
        <v>1982</v>
      </c>
      <c r="T478" s="57" t="n">
        <f aca="false">Movilidad!FW481</f>
        <v>5.43436909850433E-006</v>
      </c>
      <c r="U478" s="57" t="n">
        <f aca="false">Movilidad!FX481</f>
        <v>2.65345264780282E-006</v>
      </c>
      <c r="V478" s="57" t="n">
        <f aca="false">Movilidad!FY481</f>
        <v>3.09501730262891E-006</v>
      </c>
    </row>
    <row r="479" customFormat="false" ht="15" hidden="false" customHeight="false" outlineLevel="0" collapsed="false">
      <c r="S479" s="12" t="n">
        <f aca="false">Movilidad!FV482</f>
        <v>1983</v>
      </c>
      <c r="T479" s="12" t="n">
        <f aca="false">Movilidad!FW482</f>
        <v>6.30277072363984E-006</v>
      </c>
      <c r="U479" s="12" t="n">
        <f aca="false">Movilidad!FX482</f>
        <v>3.07746922632457E-006</v>
      </c>
      <c r="V479" s="12" t="n">
        <f aca="false">Movilidad!FY482</f>
        <v>3.44143776665986E-006</v>
      </c>
    </row>
    <row r="480" customFormat="false" ht="15" hidden="false" customHeight="false" outlineLevel="0" collapsed="false">
      <c r="S480" s="131" t="n">
        <f aca="false">Movilidad!FV483</f>
        <v>1983</v>
      </c>
      <c r="T480" s="132" t="n">
        <f aca="false">Movilidad!FW483</f>
        <v>7.12435261829933E-006</v>
      </c>
      <c r="U480" s="132" t="n">
        <f aca="false">Movilidad!FX483</f>
        <v>3.47862502090817E-006</v>
      </c>
      <c r="V480" s="132" t="n">
        <f aca="false">Movilidad!FY483</f>
        <v>3.82683312004937E-006</v>
      </c>
    </row>
    <row r="481" customFormat="false" ht="15" hidden="false" customHeight="false" outlineLevel="0" collapsed="false">
      <c r="S481" s="57" t="n">
        <f aca="false">Movilidad!FV484</f>
        <v>1983</v>
      </c>
      <c r="T481" s="133" t="n">
        <f aca="false">Movilidad!FW484</f>
        <v>7.92655054811198E-006</v>
      </c>
      <c r="U481" s="133" t="n">
        <f aca="false">Movilidad!FX484</f>
        <v>3.87031615972116E-006</v>
      </c>
      <c r="V481" s="133" t="n">
        <f aca="false">Movilidad!FY484</f>
        <v>4.25505017934931E-006</v>
      </c>
    </row>
    <row r="482" customFormat="false" ht="15" hidden="false" customHeight="false" outlineLevel="0" collapsed="false">
      <c r="S482" s="12" t="n">
        <f aca="false">Movilidad!FV485</f>
        <v>1983</v>
      </c>
      <c r="T482" s="12" t="n">
        <f aca="false">Movilidad!FW485</f>
        <v>8.74067707167653E-006</v>
      </c>
      <c r="U482" s="12" t="n">
        <f aca="false">Movilidad!FX485</f>
        <v>4.2678317020853E-006</v>
      </c>
      <c r="V482" s="12" t="n">
        <f aca="false">Movilidad!FY485</f>
        <v>5.6560336584034E-006</v>
      </c>
    </row>
    <row r="483" customFormat="false" ht="15" hidden="false" customHeight="false" outlineLevel="0" collapsed="false">
      <c r="S483" s="131" t="n">
        <f aca="false">Movilidad!FV486</f>
        <v>1983</v>
      </c>
      <c r="T483" s="131" t="n">
        <f aca="false">Movilidad!FW486</f>
        <v>9.53243748195636E-006</v>
      </c>
      <c r="U483" s="131" t="n">
        <f aca="false">Movilidad!FX486</f>
        <v>4.6544264877911E-006</v>
      </c>
      <c r="V483" s="131" t="n">
        <f aca="false">Movilidad!FY486</f>
        <v>6.51746361410082E-006</v>
      </c>
    </row>
    <row r="484" customFormat="false" ht="15" hidden="false" customHeight="false" outlineLevel="0" collapsed="false">
      <c r="S484" s="57" t="n">
        <f aca="false">Movilidad!FV487</f>
        <v>1983</v>
      </c>
      <c r="T484" s="57" t="n">
        <f aca="false">Movilidad!FW487</f>
        <v>1.10414045915668E-005</v>
      </c>
      <c r="U484" s="57" t="n">
        <f aca="false">Movilidad!FX487</f>
        <v>5.39121353700812E-006</v>
      </c>
      <c r="V484" s="57" t="n">
        <f aca="false">Movilidad!FY487</f>
        <v>7.56017218214127E-006</v>
      </c>
    </row>
    <row r="485" customFormat="false" ht="15" hidden="false" customHeight="false" outlineLevel="0" collapsed="false">
      <c r="S485" s="12" t="n">
        <f aca="false">Movilidad!FV488</f>
        <v>1983</v>
      </c>
      <c r="T485" s="12" t="n">
        <f aca="false">Movilidad!FW488</f>
        <v>1.24161750214689E-005</v>
      </c>
      <c r="U485" s="12" t="n">
        <f aca="false">Movilidad!FX488</f>
        <v>6.06247604627507E-006</v>
      </c>
      <c r="V485" s="12" t="n">
        <f aca="false">Movilidad!FY488</f>
        <v>8.47013343318953E-006</v>
      </c>
    </row>
    <row r="486" customFormat="false" ht="15" hidden="false" customHeight="false" outlineLevel="0" collapsed="false">
      <c r="S486" s="131" t="n">
        <f aca="false">Movilidad!FV489</f>
        <v>1983</v>
      </c>
      <c r="T486" s="132" t="n">
        <f aca="false">Movilidad!FW489</f>
        <v>1.4557357599928E-005</v>
      </c>
      <c r="U486" s="132" t="n">
        <f aca="false">Movilidad!FX489</f>
        <v>7.10795648370161E-006</v>
      </c>
      <c r="V486" s="132" t="n">
        <f aca="false">Movilidad!FY489</f>
        <v>9.48714894900694E-006</v>
      </c>
    </row>
    <row r="487" customFormat="false" ht="15" hidden="false" customHeight="false" outlineLevel="0" collapsed="false">
      <c r="S487" s="57" t="n">
        <f aca="false">Movilidad!FV490</f>
        <v>1983</v>
      </c>
      <c r="T487" s="133" t="n">
        <f aca="false">Movilidad!FW490</f>
        <v>1.76677384207259E-005</v>
      </c>
      <c r="U487" s="133" t="n">
        <f aca="false">Movilidad!FX490</f>
        <v>8.62666970965691E-006</v>
      </c>
      <c r="V487" s="133" t="n">
        <f aca="false">Movilidad!FY490</f>
        <v>1.06240652415052E-005</v>
      </c>
    </row>
    <row r="488" customFormat="false" ht="15" hidden="false" customHeight="false" outlineLevel="0" collapsed="false">
      <c r="S488" s="12" t="n">
        <f aca="false">Movilidad!FV491</f>
        <v>1983</v>
      </c>
      <c r="T488" s="12" t="n">
        <f aca="false">Movilidad!FW491</f>
        <v>2.06662886751001E-005</v>
      </c>
      <c r="U488" s="12" t="n">
        <f aca="false">Movilidad!FX491</f>
        <v>1.00907791523204E-005</v>
      </c>
      <c r="V488" s="12" t="n">
        <f aca="false">Movilidad!FY491</f>
        <v>1.25381954966408E-005</v>
      </c>
    </row>
    <row r="489" customFormat="false" ht="15" hidden="false" customHeight="false" outlineLevel="0" collapsed="false">
      <c r="S489" s="131" t="n">
        <f aca="false">Movilidad!FV492</f>
        <v>1983</v>
      </c>
      <c r="T489" s="131" t="n">
        <f aca="false">Movilidad!FW492</f>
        <v>2.4641492542908E-005</v>
      </c>
      <c r="U489" s="131" t="n">
        <f aca="false">Movilidad!FX492</f>
        <v>1.20317616357322E-005</v>
      </c>
      <c r="V489" s="131" t="n">
        <f aca="false">Movilidad!FY492</f>
        <v>1.76760865131641E-005</v>
      </c>
    </row>
    <row r="490" customFormat="false" ht="15" hidden="false" customHeight="false" outlineLevel="0" collapsed="false">
      <c r="S490" s="57" t="n">
        <f aca="false">Movilidad!FV493</f>
        <v>1983</v>
      </c>
      <c r="T490" s="57" t="n">
        <f aca="false">Movilidad!FW493</f>
        <v>2.90028846334323E-005</v>
      </c>
      <c r="U490" s="57" t="n">
        <f aca="false">Movilidad!FX493</f>
        <v>1.41613091841114E-005</v>
      </c>
      <c r="V490" s="57" t="n">
        <f aca="false">Movilidad!FY493</f>
        <v>1.76760865131641E-005</v>
      </c>
    </row>
    <row r="491" customFormat="false" ht="15" hidden="false" customHeight="false" outlineLevel="0" collapsed="false">
      <c r="S491" s="12" t="n">
        <f aca="false">Movilidad!FV494</f>
        <v>1984</v>
      </c>
      <c r="T491" s="12" t="n">
        <f aca="false">Movilidad!FW494</f>
        <v>3.26396146535311E-005</v>
      </c>
      <c r="U491" s="12" t="n">
        <f aca="false">Movilidad!FX494</f>
        <v>1.593702421676E-005</v>
      </c>
      <c r="V491" s="12" t="n">
        <f aca="false">Movilidad!FY494</f>
        <v>1.98036116030651E-005</v>
      </c>
    </row>
    <row r="492" customFormat="false" ht="15" hidden="false" customHeight="false" outlineLevel="0" collapsed="false">
      <c r="S492" s="131" t="n">
        <f aca="false">Movilidad!FV495</f>
        <v>1984</v>
      </c>
      <c r="T492" s="132" t="n">
        <f aca="false">Movilidad!FW495</f>
        <v>3.81715000059569E-005</v>
      </c>
      <c r="U492" s="132" t="n">
        <f aca="false">Movilidad!FX495</f>
        <v>1.86380913635933E-005</v>
      </c>
      <c r="V492" s="132" t="n">
        <f aca="false">Movilidad!FY495</f>
        <v>2.33763692678327E-005</v>
      </c>
    </row>
    <row r="493" customFormat="false" ht="15" hidden="false" customHeight="false" outlineLevel="0" collapsed="false">
      <c r="S493" s="57" t="n">
        <f aca="false">Movilidad!FV496</f>
        <v>1984</v>
      </c>
      <c r="T493" s="133" t="n">
        <f aca="false">Movilidad!FW496</f>
        <v>4.59101752024771E-005</v>
      </c>
      <c r="U493" s="133" t="n">
        <f aca="false">Movilidad!FX496</f>
        <v>2.24166731673843E-005</v>
      </c>
      <c r="V493" s="133" t="n">
        <f aca="false">Movilidad!FY496</f>
        <v>2.81131636386978E-005</v>
      </c>
    </row>
    <row r="494" customFormat="false" ht="15" hidden="false" customHeight="false" outlineLevel="0" collapsed="false">
      <c r="S494" s="12" t="n">
        <f aca="false">Movilidad!FV497</f>
        <v>1984</v>
      </c>
      <c r="T494" s="12" t="n">
        <f aca="false">Movilidad!FW497</f>
        <v>5.44092982506783E-005</v>
      </c>
      <c r="U494" s="12" t="n">
        <f aca="false">Movilidad!FX497</f>
        <v>2.65665606975593E-005</v>
      </c>
      <c r="V494" s="12" t="n">
        <f aca="false">Movilidad!FY497</f>
        <v>4.288522065221E-005</v>
      </c>
    </row>
    <row r="495" customFormat="false" ht="15" hidden="false" customHeight="false" outlineLevel="0" collapsed="false">
      <c r="S495" s="131" t="n">
        <f aca="false">Movilidad!FV498</f>
        <v>1984</v>
      </c>
      <c r="T495" s="131" t="n">
        <f aca="false">Movilidad!FW498</f>
        <v>6.36986906349408E-005</v>
      </c>
      <c r="U495" s="131" t="n">
        <f aca="false">Movilidad!FX498</f>
        <v>3.11023149629964E-005</v>
      </c>
      <c r="V495" s="131" t="n">
        <f aca="false">Movilidad!FY498</f>
        <v>3.94466418082409E-005</v>
      </c>
    </row>
    <row r="496" customFormat="false" ht="15" hidden="false" customHeight="false" outlineLevel="0" collapsed="false">
      <c r="S496" s="57" t="n">
        <f aca="false">Movilidad!FV499</f>
        <v>1984</v>
      </c>
      <c r="T496" s="57" t="n">
        <f aca="false">Movilidad!FW499</f>
        <v>7.5105408410158E-005</v>
      </c>
      <c r="U496" s="57" t="n">
        <f aca="false">Movilidad!FX499</f>
        <v>3.66719008587575E-005</v>
      </c>
      <c r="V496" s="57" t="n">
        <f aca="false">Movilidad!FY499</f>
        <v>4.730157006726E-005</v>
      </c>
    </row>
    <row r="497" customFormat="false" ht="15" hidden="false" customHeight="false" outlineLevel="0" collapsed="false">
      <c r="S497" s="12" t="n">
        <f aca="false">Movilidad!FV500</f>
        <v>1984</v>
      </c>
      <c r="T497" s="12" t="n">
        <f aca="false">Movilidad!FW500</f>
        <v>8.88382019669888E-005</v>
      </c>
      <c r="U497" s="12" t="n">
        <f aca="false">Movilidad!FX500</f>
        <v>4.33772454469878E-005</v>
      </c>
      <c r="V497" s="12" t="n">
        <f aca="false">Movilidad!FY500</f>
        <v>6.91392127029558E-005</v>
      </c>
    </row>
    <row r="498" customFormat="false" ht="15" hidden="false" customHeight="false" outlineLevel="0" collapsed="false">
      <c r="S498" s="131" t="n">
        <f aca="false">Movilidad!FV501</f>
        <v>1984</v>
      </c>
      <c r="T498" s="131" t="n">
        <f aca="false">Movilidad!FW501</f>
        <v>0.000109131722087343</v>
      </c>
      <c r="U498" s="131" t="n">
        <f aca="false">Movilidad!FX501</f>
        <v>5.32860119883356E-005</v>
      </c>
      <c r="V498" s="131" t="n">
        <f aca="false">Movilidad!FY501</f>
        <v>8.44465451844788E-005</v>
      </c>
    </row>
    <row r="499" customFormat="false" ht="15" hidden="false" customHeight="false" outlineLevel="0" collapsed="false">
      <c r="S499" s="57" t="n">
        <f aca="false">Movilidad!FV502</f>
        <v>1984</v>
      </c>
      <c r="T499" s="57" t="n">
        <f aca="false">Movilidad!FW502</f>
        <v>0.000139191778342035</v>
      </c>
      <c r="U499" s="57" t="n">
        <f aca="false">Movilidad!FX502</f>
        <v>6.79635089371658E-005</v>
      </c>
      <c r="V499" s="57" t="n">
        <f aca="false">Movilidad!FY502</f>
        <v>9.85769944473807E-005</v>
      </c>
    </row>
    <row r="500" customFormat="false" ht="15" hidden="false" customHeight="false" outlineLevel="0" collapsed="false">
      <c r="S500" s="12" t="n">
        <f aca="false">Movilidad!FV503</f>
        <v>1984</v>
      </c>
      <c r="T500" s="12" t="n">
        <f aca="false">Movilidad!FW503</f>
        <v>0.000166090757252482</v>
      </c>
      <c r="U500" s="12" t="n">
        <f aca="false">Movilidad!FX503</f>
        <v>8.10975389449475E-005</v>
      </c>
      <c r="V500" s="12" t="n">
        <f aca="false">Movilidad!FY503</f>
        <v>0.000112386280906753</v>
      </c>
    </row>
    <row r="501" customFormat="false" ht="15" hidden="false" customHeight="false" outlineLevel="0" collapsed="false">
      <c r="S501" s="137" t="n">
        <f aca="false">Movilidad!FV504</f>
        <v>1984</v>
      </c>
      <c r="T501" s="138" t="n">
        <f aca="false">Movilidad!FW504</f>
        <v>0.000190961875225113</v>
      </c>
      <c r="U501" s="138" t="n">
        <f aca="false">Movilidad!FX504</f>
        <v>9.32414203490387E-005</v>
      </c>
      <c r="V501" s="138" t="n">
        <f aca="false">Movilidad!FY504</f>
        <v>0.000126181293483594</v>
      </c>
    </row>
    <row r="502" customFormat="false" ht="15" hidden="false" customHeight="false" outlineLevel="0" collapsed="false">
      <c r="S502" s="57" t="n">
        <f aca="false">Movilidad!FV505</f>
        <v>1984</v>
      </c>
      <c r="T502" s="133" t="n">
        <f aca="false">Movilidad!FW505</f>
        <v>0.000228536945543477</v>
      </c>
      <c r="U502" s="133" t="n">
        <f aca="false">Movilidad!FX505</f>
        <v>0.000111588291535076</v>
      </c>
      <c r="V502" s="133" t="n">
        <f aca="false">Movilidad!FY505</f>
        <v>0.000139990579940833</v>
      </c>
    </row>
    <row r="503" customFormat="false" ht="15" hidden="false" customHeight="false" outlineLevel="0" collapsed="false">
      <c r="S503" s="12" t="n">
        <f aca="false">Movilidad!FV506</f>
        <v>1985</v>
      </c>
      <c r="T503" s="139" t="n">
        <f aca="false">Movilidad!FW506</f>
        <v>0.00028598803520088</v>
      </c>
      <c r="U503" s="139" t="n">
        <f aca="false">Movilidad!FX506</f>
        <v>0.000139640075138172</v>
      </c>
      <c r="V503" s="139" t="n">
        <f aca="false">Movilidad!FY506</f>
        <v>0.000169160726032509</v>
      </c>
    </row>
    <row r="504" customFormat="false" ht="15" hidden="false" customHeight="false" outlineLevel="0" collapsed="false">
      <c r="S504" s="137" t="n">
        <f aca="false">Movilidad!FV507</f>
        <v>1985</v>
      </c>
      <c r="T504" s="138" t="n">
        <f aca="false">Movilidad!FW507</f>
        <v>0.000345183681694493</v>
      </c>
      <c r="U504" s="138" t="n">
        <f aca="false">Movilidad!FX507</f>
        <v>0.000168543677760619</v>
      </c>
      <c r="V504" s="138" t="n">
        <f aca="false">Movilidad!FY507</f>
        <v>0.000192831137666269</v>
      </c>
    </row>
    <row r="505" customFormat="false" ht="15" hidden="false" customHeight="false" outlineLevel="0" collapsed="false">
      <c r="S505" s="57" t="n">
        <f aca="false">Movilidad!FV508</f>
        <v>1985</v>
      </c>
      <c r="T505" s="133" t="n">
        <f aca="false">Movilidad!FW508</f>
        <v>0.000436586531318132</v>
      </c>
      <c r="U505" s="133" t="n">
        <f aca="false">Movilidad!FX508</f>
        <v>0.000213173169971098</v>
      </c>
      <c r="V505" s="133" t="n">
        <f aca="false">Movilidad!FY508</f>
        <v>0.000242434374451382</v>
      </c>
    </row>
    <row r="506" customFormat="false" ht="15" hidden="false" customHeight="false" outlineLevel="0" collapsed="false">
      <c r="S506" s="12" t="n">
        <f aca="false">Movilidad!FV509</f>
        <v>1985</v>
      </c>
      <c r="T506" s="12" t="n">
        <f aca="false">Movilidad!FW509</f>
        <v>0.000565266236416336</v>
      </c>
      <c r="U506" s="12" t="n">
        <f aca="false">Movilidad!FX509</f>
        <v>0.000276003923278835</v>
      </c>
      <c r="V506" s="12" t="n">
        <f aca="false">Movilidad!FY509</f>
        <v>0.000300253669182924</v>
      </c>
    </row>
    <row r="507" customFormat="false" ht="15" hidden="false" customHeight="false" outlineLevel="0" collapsed="false">
      <c r="S507" s="137" t="n">
        <f aca="false">Movilidad!FV510</f>
        <v>1985</v>
      </c>
      <c r="T507" s="138" t="n">
        <f aca="false">Movilidad!FW510</f>
        <v>0.000707067394641595</v>
      </c>
      <c r="U507" s="138" t="n">
        <f aca="false">Movilidad!FX510</f>
        <v>0.000345241520492811</v>
      </c>
      <c r="V507" s="138" t="n">
        <f aca="false">Movilidad!FY510</f>
        <v>0.000379963420009721</v>
      </c>
    </row>
    <row r="508" customFormat="false" ht="15" hidden="false" customHeight="false" outlineLevel="0" collapsed="false">
      <c r="S508" s="57" t="n">
        <f aca="false">Movilidad!FV511</f>
        <v>1985</v>
      </c>
      <c r="T508" s="133" t="n">
        <f aca="false">Movilidad!FW511</f>
        <v>0.000922974941550288</v>
      </c>
      <c r="U508" s="133" t="n">
        <f aca="false">Movilidad!FX511</f>
        <v>0.000450663224768136</v>
      </c>
      <c r="V508" s="133" t="n">
        <f aca="false">Movilidad!FY511</f>
        <v>0.000465653935664834</v>
      </c>
    </row>
    <row r="509" customFormat="false" ht="15" hidden="false" customHeight="false" outlineLevel="0" collapsed="false">
      <c r="S509" s="12" t="n">
        <f aca="false">Movilidad!FV512</f>
        <v>1985</v>
      </c>
      <c r="T509" s="139" t="n">
        <f aca="false">Movilidad!FW512</f>
        <v>0.000980083084137321</v>
      </c>
      <c r="U509" s="139" t="n">
        <f aca="false">Movilidad!FX512</f>
        <v>0.000478547556769135</v>
      </c>
      <c r="V509" s="139" t="n">
        <f aca="false">Movilidad!FY512</f>
        <v>0.000465653935664834</v>
      </c>
    </row>
    <row r="510" customFormat="false" ht="15" hidden="false" customHeight="false" outlineLevel="0" collapsed="false">
      <c r="S510" s="137" t="n">
        <f aca="false">Movilidad!FV513</f>
        <v>1985</v>
      </c>
      <c r="T510" s="138" t="n">
        <f aca="false">Movilidad!FW513</f>
        <v>0.00101020278336078</v>
      </c>
      <c r="U510" s="138" t="n">
        <f aca="false">Movilidad!FX513</f>
        <v>0.000493254175735724</v>
      </c>
      <c r="V510" s="138" t="n">
        <f aca="false">Movilidad!FY513</f>
        <v>0.000465653935664834</v>
      </c>
    </row>
    <row r="511" customFormat="false" ht="15" hidden="false" customHeight="false" outlineLevel="0" collapsed="false">
      <c r="S511" s="57" t="n">
        <f aca="false">Movilidad!FV514</f>
        <v>1985</v>
      </c>
      <c r="T511" s="133" t="n">
        <f aca="false">Movilidad!FW514</f>
        <v>0.00103033228531704</v>
      </c>
      <c r="U511" s="133" t="n">
        <f aca="false">Movilidad!FX514</f>
        <v>0.000503082856728241</v>
      </c>
      <c r="V511" s="133" t="n">
        <f aca="false">Movilidad!FY514</f>
        <v>0.000465653935664834</v>
      </c>
    </row>
    <row r="512" customFormat="false" ht="15" hidden="false" customHeight="false" outlineLevel="0" collapsed="false">
      <c r="S512" s="12" t="n">
        <f aca="false">Movilidad!FV515</f>
        <v>1985</v>
      </c>
      <c r="T512" s="12" t="n">
        <f aca="false">Movilidad!FW515</f>
        <v>0.00105031267985141</v>
      </c>
      <c r="U512" s="12" t="n">
        <f aca="false">Movilidad!FX515</f>
        <v>0.000512838732676373</v>
      </c>
      <c r="V512" s="12" t="n">
        <f aca="false">Movilidad!FY515</f>
        <v>0.000465653935664834</v>
      </c>
    </row>
    <row r="513" customFormat="false" ht="15" hidden="false" customHeight="false" outlineLevel="0" collapsed="false">
      <c r="S513" s="137" t="n">
        <f aca="false">Movilidad!FV516</f>
        <v>1985</v>
      </c>
      <c r="T513" s="138" t="n">
        <f aca="false">Movilidad!FW516</f>
        <v>0.00107521361930842</v>
      </c>
      <c r="U513" s="138" t="n">
        <f aca="false">Movilidad!FX516</f>
        <v>0.000524997175089341</v>
      </c>
      <c r="V513" s="138" t="n">
        <f aca="false">Movilidad!FY516</f>
        <v>0.000465653935664834</v>
      </c>
    </row>
    <row r="514" customFormat="false" ht="15" hidden="false" customHeight="false" outlineLevel="0" collapsed="false">
      <c r="S514" s="57" t="n">
        <f aca="false">Movilidad!FV517</f>
        <v>1985</v>
      </c>
      <c r="T514" s="133" t="n">
        <f aca="false">Movilidad!FW517</f>
        <v>0.00110935921892312</v>
      </c>
      <c r="U514" s="133" t="n">
        <f aca="false">Movilidad!FX517</f>
        <v>0.000541669530254429</v>
      </c>
      <c r="V514" s="133" t="n">
        <f aca="false">Movilidad!FY517</f>
        <v>0.000465653935664834</v>
      </c>
    </row>
    <row r="515" customFormat="false" ht="15" hidden="false" customHeight="false" outlineLevel="0" collapsed="false">
      <c r="S515" s="12" t="n">
        <f aca="false">Movilidad!FV518</f>
        <v>1986</v>
      </c>
      <c r="T515" s="139" t="n">
        <f aca="false">Movilidad!FW518</f>
        <v>0.00114290838885023</v>
      </c>
      <c r="U515" s="139" t="n">
        <f aca="false">Movilidad!FX518</f>
        <v>0.000558050665241962</v>
      </c>
      <c r="V515" s="139" t="n">
        <f aca="false">Movilidad!FY518</f>
        <v>0.000489737576823659</v>
      </c>
    </row>
    <row r="516" customFormat="false" ht="15" hidden="false" customHeight="false" outlineLevel="0" collapsed="false">
      <c r="S516" s="137" t="n">
        <f aca="false">Movilidad!FV519</f>
        <v>1986</v>
      </c>
      <c r="T516" s="138" t="n">
        <f aca="false">Movilidad!FW519</f>
        <v>0.00116229235369701</v>
      </c>
      <c r="U516" s="138" t="n">
        <f aca="false">Movilidad!FX519</f>
        <v>0.000567515321012539</v>
      </c>
      <c r="V516" s="138" t="n">
        <f aca="false">Movilidad!FY519</f>
        <v>0.000489737576823659</v>
      </c>
    </row>
    <row r="517" customFormat="false" ht="15" hidden="false" customHeight="false" outlineLevel="0" collapsed="false">
      <c r="S517" s="57" t="n">
        <f aca="false">Movilidad!FV520</f>
        <v>1986</v>
      </c>
      <c r="T517" s="133" t="n">
        <f aca="false">Movilidad!FW520</f>
        <v>0.00121626924042418</v>
      </c>
      <c r="U517" s="133" t="n">
        <f aca="false">Movilidad!FX520</f>
        <v>0.000593870747081368</v>
      </c>
      <c r="V517" s="133" t="n">
        <f aca="false">Movilidad!FY520</f>
        <v>0.000548617422442093</v>
      </c>
    </row>
    <row r="518" customFormat="false" ht="15" hidden="false" customHeight="false" outlineLevel="0" collapsed="false">
      <c r="S518" s="12" t="n">
        <f aca="false">Movilidad!FV521</f>
        <v>1986</v>
      </c>
      <c r="T518" s="12" t="n">
        <f aca="false">Movilidad!FW521</f>
        <v>0.00127382470527692</v>
      </c>
      <c r="U518" s="12" t="n">
        <f aca="false">Movilidad!FX521</f>
        <v>0.00062197349421554</v>
      </c>
      <c r="V518" s="12" t="n">
        <f aca="false">Movilidad!FY521</f>
        <v>0.00062219938722294</v>
      </c>
    </row>
    <row r="519" customFormat="false" ht="15" hidden="false" customHeight="false" outlineLevel="0" collapsed="false">
      <c r="S519" s="137" t="n">
        <f aca="false">Movilidad!FV522</f>
        <v>1986</v>
      </c>
      <c r="T519" s="138" t="n">
        <f aca="false">Movilidad!FW522</f>
        <v>0.00132511765840992</v>
      </c>
      <c r="U519" s="138" t="n">
        <f aca="false">Movilidad!FX522</f>
        <v>0.000647018429485367</v>
      </c>
      <c r="V519" s="138" t="n">
        <f aca="false">Movilidad!FY522</f>
        <v>0.00069578135199156</v>
      </c>
    </row>
    <row r="520" customFormat="false" ht="15" hidden="false" customHeight="false" outlineLevel="0" collapsed="false">
      <c r="S520" s="57" t="n">
        <f aca="false">Movilidad!FV523</f>
        <v>1986</v>
      </c>
      <c r="T520" s="133" t="n">
        <f aca="false">Movilidad!FW523</f>
        <v>0.00138535705685682</v>
      </c>
      <c r="U520" s="133" t="n">
        <f aca="false">Movilidad!FX523</f>
        <v>0.000676431667418537</v>
      </c>
      <c r="V520" s="133" t="n">
        <f aca="false">Movilidad!FY523</f>
        <v>0.000727897631244458</v>
      </c>
    </row>
    <row r="521" customFormat="false" ht="15" hidden="false" customHeight="false" outlineLevel="0" collapsed="false">
      <c r="S521" s="12" t="n">
        <f aca="false">Movilidad!FV524</f>
        <v>1986</v>
      </c>
      <c r="T521" s="139" t="n">
        <f aca="false">Movilidad!FW524</f>
        <v>0.00147914562523083</v>
      </c>
      <c r="U521" s="139" t="n">
        <f aca="false">Movilidad!FX524</f>
        <v>0.00072222604033924</v>
      </c>
      <c r="V521" s="139" t="n">
        <f aca="false">Movilidad!FY524</f>
        <v>0.000927304041972237</v>
      </c>
    </row>
    <row r="522" customFormat="false" ht="15" hidden="false" customHeight="false" outlineLevel="0" collapsed="false">
      <c r="S522" s="137" t="n">
        <f aca="false">Movilidad!FV525</f>
        <v>1986</v>
      </c>
      <c r="T522" s="138" t="n">
        <f aca="false">Movilidad!FW525</f>
        <v>0.00160901818970422</v>
      </c>
      <c r="U522" s="138" t="n">
        <f aca="false">Movilidad!FX525</f>
        <v>0.000785639234002089</v>
      </c>
      <c r="V522" s="138" t="n">
        <f aca="false">Movilidad!FY525</f>
        <v>0.000932656754817178</v>
      </c>
    </row>
    <row r="523" customFormat="false" ht="15" hidden="false" customHeight="false" outlineLevel="0" collapsed="false">
      <c r="S523" s="57" t="n">
        <f aca="false">Movilidad!FV526</f>
        <v>1986</v>
      </c>
      <c r="T523" s="133" t="n">
        <f aca="false">Movilidad!FW526</f>
        <v>0.00172532197878487</v>
      </c>
      <c r="U523" s="133" t="n">
        <f aca="false">Movilidad!FX526</f>
        <v>0.000842427168625538</v>
      </c>
      <c r="V523" s="133" t="n">
        <f aca="false">Movilidad!FY526</f>
        <v>0.000935297100398193</v>
      </c>
    </row>
    <row r="524" customFormat="false" ht="15" hidden="false" customHeight="false" outlineLevel="0" collapsed="false">
      <c r="S524" s="12" t="n">
        <f aca="false">Movilidad!FV527</f>
        <v>1986</v>
      </c>
      <c r="T524" s="12" t="n">
        <f aca="false">Movilidad!FW527</f>
        <v>0.00182984628153556</v>
      </c>
      <c r="U524" s="12" t="n">
        <f aca="false">Movilidad!FX527</f>
        <v>0.000893463504742254</v>
      </c>
      <c r="V524" s="12" t="n">
        <f aca="false">Movilidad!FY527</f>
        <v>0.00105576915964604</v>
      </c>
    </row>
    <row r="525" customFormat="false" ht="15" hidden="false" customHeight="false" outlineLevel="0" collapsed="false">
      <c r="S525" s="137" t="n">
        <f aca="false">Movilidad!FV528</f>
        <v>1986</v>
      </c>
      <c r="T525" s="138" t="n">
        <f aca="false">Movilidad!FW528</f>
        <v>0.00192676610576943</v>
      </c>
      <c r="U525" s="138" t="n">
        <f aca="false">Movilidad!FX528</f>
        <v>0.000940786783595125</v>
      </c>
      <c r="V525" s="138" t="n">
        <f aca="false">Movilidad!FY528</f>
        <v>0.00105576915964604</v>
      </c>
    </row>
    <row r="526" customFormat="false" ht="15" hidden="false" customHeight="false" outlineLevel="0" collapsed="false">
      <c r="S526" s="57" t="n">
        <f aca="false">Movilidad!FV529</f>
        <v>1986</v>
      </c>
      <c r="T526" s="133" t="n">
        <f aca="false">Movilidad!FW529</f>
        <v>0.00201801984797118</v>
      </c>
      <c r="U526" s="133" t="n">
        <f aca="false">Movilidad!FX529</f>
        <v>0.00098534347076122</v>
      </c>
      <c r="V526" s="133" t="n">
        <f aca="false">Movilidad!FY529</f>
        <v>0.00105576915964604</v>
      </c>
    </row>
    <row r="527" customFormat="false" ht="15" hidden="false" customHeight="false" outlineLevel="0" collapsed="false">
      <c r="S527" s="12" t="n">
        <f aca="false">Movilidad!FV530</f>
        <v>1987</v>
      </c>
      <c r="T527" s="139" t="n">
        <f aca="false">Movilidad!FW530</f>
        <v>0.0021710040628388</v>
      </c>
      <c r="U527" s="139" t="n">
        <f aca="false">Movilidad!FX530</f>
        <v>0.00106004144630437</v>
      </c>
      <c r="V527" s="139" t="n">
        <f aca="false">Movilidad!FY530</f>
        <v>0.00118687494909603</v>
      </c>
    </row>
    <row r="528" customFormat="false" ht="15" hidden="false" customHeight="false" outlineLevel="0" collapsed="false">
      <c r="S528" s="137" t="n">
        <f aca="false">Movilidad!FV531</f>
        <v>1987</v>
      </c>
      <c r="T528" s="138" t="n">
        <f aca="false">Movilidad!FW531</f>
        <v>0.00231116503942317</v>
      </c>
      <c r="U528" s="138" t="n">
        <f aca="false">Movilidad!FX531</f>
        <v>0.00112847818803006</v>
      </c>
      <c r="V528" s="138" t="n">
        <f aca="false">Movilidad!FY531</f>
        <v>0.00118687494909603</v>
      </c>
    </row>
    <row r="529" customFormat="false" ht="15" hidden="false" customHeight="false" outlineLevel="0" collapsed="false">
      <c r="S529" s="57" t="n">
        <f aca="false">Movilidad!FV532</f>
        <v>1987</v>
      </c>
      <c r="T529" s="133" t="n">
        <f aca="false">Movilidad!FW532</f>
        <v>0.00250202253945296</v>
      </c>
      <c r="U529" s="133" t="n">
        <f aca="false">Movilidad!FX532</f>
        <v>0.00122166864484803</v>
      </c>
      <c r="V529" s="133" t="n">
        <f aca="false">Movilidad!FY532</f>
        <v>0.0012217032703729</v>
      </c>
    </row>
    <row r="530" customFormat="false" ht="15" hidden="false" customHeight="false" outlineLevel="0" collapsed="false">
      <c r="S530" s="12" t="n">
        <f aca="false">Movilidad!FV533</f>
        <v>1987</v>
      </c>
      <c r="T530" s="12" t="n">
        <f aca="false">Movilidad!FW533</f>
        <v>0.00258552269571599</v>
      </c>
      <c r="U530" s="12" t="n">
        <f aca="false">Movilidad!FX533</f>
        <v>0.00126243946970589</v>
      </c>
      <c r="V530" s="12" t="n">
        <f aca="false">Movilidad!FY533</f>
        <v>0.00124439877444588</v>
      </c>
    </row>
    <row r="531" customFormat="false" ht="15" hidden="false" customHeight="false" outlineLevel="0" collapsed="false">
      <c r="S531" s="137" t="n">
        <f aca="false">Movilidad!FV534</f>
        <v>1987</v>
      </c>
      <c r="T531" s="138" t="n">
        <f aca="false">Movilidad!FW534</f>
        <v>0.00269288003948274</v>
      </c>
      <c r="U531" s="138" t="n">
        <f aca="false">Movilidad!FX534</f>
        <v>0.001314859101666</v>
      </c>
      <c r="V531" s="138" t="n">
        <f aca="false">Movilidad!FY534</f>
        <v>0.00127116234041767</v>
      </c>
    </row>
    <row r="532" customFormat="false" ht="15" hidden="false" customHeight="false" outlineLevel="0" collapsed="false">
      <c r="S532" s="57" t="n">
        <f aca="false">Movilidad!FV535</f>
        <v>1987</v>
      </c>
      <c r="T532" s="133" t="n">
        <f aca="false">Movilidad!FW535</f>
        <v>0.00290908580123523</v>
      </c>
      <c r="U532" s="133" t="n">
        <f aca="false">Movilidad!FX535</f>
        <v>0.0014204264160301</v>
      </c>
      <c r="V532" s="133" t="n">
        <f aca="false">Movilidad!FY535</f>
        <v>0.00140769221328029</v>
      </c>
    </row>
    <row r="533" customFormat="false" ht="15" hidden="false" customHeight="false" outlineLevel="0" collapsed="false">
      <c r="S533" s="12" t="n">
        <f aca="false">Movilidad!FV536</f>
        <v>1987</v>
      </c>
      <c r="T533" s="139" t="n">
        <f aca="false">Movilidad!FW536</f>
        <v>0.00320282742237482</v>
      </c>
      <c r="U533" s="139" t="n">
        <f aca="false">Movilidad!FX536</f>
        <v>0.0015638523534765</v>
      </c>
      <c r="V533" s="139" t="n">
        <f aca="false">Movilidad!FY536</f>
        <v>0.00150132900942115</v>
      </c>
    </row>
    <row r="534" customFormat="false" ht="15" hidden="false" customHeight="false" outlineLevel="0" collapsed="false">
      <c r="S534" s="137" t="n">
        <f aca="false">Movilidad!FV537</f>
        <v>1987</v>
      </c>
      <c r="T534" s="138" t="n">
        <f aca="false">Movilidad!FW537</f>
        <v>0.00364269431697472</v>
      </c>
      <c r="U534" s="138" t="n">
        <f aca="false">Movilidad!FX537</f>
        <v>0.00177862723442416</v>
      </c>
      <c r="V534" s="138" t="n">
        <f aca="false">Movilidad!FY537</f>
        <v>0.00175426255167958</v>
      </c>
    </row>
    <row r="535" customFormat="false" ht="15" hidden="false" customHeight="false" outlineLevel="0" collapsed="false">
      <c r="S535" s="57" t="n">
        <f aca="false">Movilidad!FV538</f>
        <v>1987</v>
      </c>
      <c r="T535" s="133" t="n">
        <f aca="false">Movilidad!FW538</f>
        <v>0.00406765046938478</v>
      </c>
      <c r="U535" s="133" t="n">
        <f aca="false">Movilidad!FX538</f>
        <v>0.00198612161093291</v>
      </c>
      <c r="V535" s="133" t="n">
        <f aca="false">Movilidad!FY538</f>
        <v>0.00201783015192306</v>
      </c>
    </row>
    <row r="536" customFormat="false" ht="15" hidden="false" customHeight="false" outlineLevel="0" collapsed="false">
      <c r="S536" s="12" t="n">
        <f aca="false">Movilidad!FV539</f>
        <v>1987</v>
      </c>
      <c r="T536" s="12" t="n">
        <f aca="false">Movilidad!FW539</f>
        <v>0.00486388410232152</v>
      </c>
      <c r="U536" s="12" t="n">
        <f aca="false">Movilidad!FX539</f>
        <v>0.00237490054797035</v>
      </c>
      <c r="V536" s="12" t="n">
        <f aca="false">Movilidad!FY539</f>
        <v>0.00234163362127137</v>
      </c>
    </row>
    <row r="537" customFormat="false" ht="15" hidden="false" customHeight="false" outlineLevel="0" collapsed="false">
      <c r="S537" s="137" t="n">
        <f aca="false">Movilidad!FV540</f>
        <v>1987</v>
      </c>
      <c r="T537" s="138" t="n">
        <f aca="false">Movilidad!FW540</f>
        <v>0.00536339396568073</v>
      </c>
      <c r="U537" s="138" t="n">
        <f aca="false">Movilidad!FX540</f>
        <v>0.00261879744667363</v>
      </c>
      <c r="V537" s="138" t="n">
        <f aca="false">Movilidad!FY540</f>
        <v>0.00246210534953222</v>
      </c>
    </row>
    <row r="538" customFormat="false" ht="15" hidden="false" customHeight="false" outlineLevel="0" collapsed="false">
      <c r="S538" s="57" t="n">
        <f aca="false">Movilidad!FV541</f>
        <v>1987</v>
      </c>
      <c r="T538" s="133" t="n">
        <f aca="false">Movilidad!FW541</f>
        <v>0.00554530502039665</v>
      </c>
      <c r="U538" s="133" t="n">
        <f aca="false">Movilidad!FX541</f>
        <v>0.00270761960082827</v>
      </c>
      <c r="V538" s="133" t="n">
        <f aca="false">Movilidad!FY541</f>
        <v>0.00263066484009933</v>
      </c>
    </row>
    <row r="539" customFormat="false" ht="15" hidden="false" customHeight="false" outlineLevel="0" collapsed="false">
      <c r="S539" s="12" t="n">
        <f aca="false">Movilidad!FV542</f>
        <v>1988</v>
      </c>
      <c r="T539" s="139" t="n">
        <f aca="false">Movilidad!FW542</f>
        <v>0.0060492881064128</v>
      </c>
      <c r="U539" s="139" t="n">
        <f aca="false">Movilidad!FX542</f>
        <v>0.00295370065086321</v>
      </c>
      <c r="V539" s="139" t="n">
        <f aca="false">Movilidad!FY542</f>
        <v>0.00288090163363566</v>
      </c>
    </row>
    <row r="540" customFormat="false" ht="15" hidden="false" customHeight="false" outlineLevel="0" collapsed="false">
      <c r="S540" s="137" t="n">
        <f aca="false">Movilidad!FV543</f>
        <v>1988</v>
      </c>
      <c r="T540" s="138" t="n">
        <f aca="false">Movilidad!FW543</f>
        <v>0.00668001250104244</v>
      </c>
      <c r="U540" s="138" t="n">
        <f aca="false">Movilidad!FX543</f>
        <v>0.00326166598862882</v>
      </c>
      <c r="V540" s="138" t="n">
        <f aca="false">Movilidad!FY543</f>
        <v>0.00302142820335831</v>
      </c>
    </row>
    <row r="541" customFormat="false" ht="15" hidden="false" customHeight="false" outlineLevel="0" collapsed="false">
      <c r="S541" s="57" t="n">
        <f aca="false">Movilidad!FV544</f>
        <v>1988</v>
      </c>
      <c r="T541" s="133" t="n">
        <f aca="false">Movilidad!FW544</f>
        <v>0.00766561255979001</v>
      </c>
      <c r="U541" s="133" t="n">
        <f aca="false">Movilidad!FX544</f>
        <v>0.00374290733204035</v>
      </c>
      <c r="V541" s="133" t="n">
        <f aca="false">Movilidad!FY544</f>
        <v>0.0035352172990397</v>
      </c>
    </row>
    <row r="542" customFormat="false" ht="15" hidden="false" customHeight="false" outlineLevel="0" collapsed="false">
      <c r="S542" s="12" t="n">
        <f aca="false">Movilidad!FV545</f>
        <v>1988</v>
      </c>
      <c r="T542" s="12" t="n">
        <f aca="false">Movilidad!FW545</f>
        <v>0.0089867043178087</v>
      </c>
      <c r="U542" s="12" t="n">
        <f aca="false">Movilidad!FX545</f>
        <v>0.00438796002532723</v>
      </c>
      <c r="V542" s="12" t="n">
        <f aca="false">Movilidad!FY545</f>
        <v>0.00398213317257449</v>
      </c>
    </row>
    <row r="543" customFormat="false" ht="15" hidden="false" customHeight="false" outlineLevel="0" collapsed="false">
      <c r="S543" s="137" t="n">
        <f aca="false">Movilidad!FV546</f>
        <v>1988</v>
      </c>
      <c r="T543" s="138" t="n">
        <f aca="false">Movilidad!FW546</f>
        <v>0.0103987516031853</v>
      </c>
      <c r="U543" s="138" t="n">
        <f aca="false">Movilidad!FX546</f>
        <v>0.0050774237956914</v>
      </c>
      <c r="V543" s="138" t="n">
        <f aca="false">Movilidad!FY546</f>
        <v>0.00494555018664538</v>
      </c>
    </row>
    <row r="544" customFormat="false" ht="15" hidden="false" customHeight="false" outlineLevel="0" collapsed="false">
      <c r="S544" s="57" t="n">
        <f aca="false">Movilidad!FV547</f>
        <v>1988</v>
      </c>
      <c r="T544" s="133" t="n">
        <f aca="false">Movilidad!FW547</f>
        <v>0.0122670675995706</v>
      </c>
      <c r="U544" s="133" t="n">
        <f aca="false">Movilidad!FX547</f>
        <v>0.00598967100188602</v>
      </c>
      <c r="V544" s="133" t="n">
        <f aca="false">Movilidad!FY547</f>
        <v>0.00540452751336373</v>
      </c>
    </row>
    <row r="545" customFormat="false" ht="15" hidden="false" customHeight="false" outlineLevel="0" collapsed="false">
      <c r="S545" s="12" t="n">
        <f aca="false">Movilidad!FV548</f>
        <v>1988</v>
      </c>
      <c r="T545" s="139" t="n">
        <f aca="false">Movilidad!FW548</f>
        <v>0.0154132342016241</v>
      </c>
      <c r="U545" s="139" t="n">
        <f aca="false">Movilidad!FX548</f>
        <v>0.00752585743849469</v>
      </c>
      <c r="V545" s="139" t="n">
        <f aca="false">Movilidad!FY548</f>
        <v>0.00685504141952709</v>
      </c>
    </row>
    <row r="546" customFormat="false" ht="15" hidden="false" customHeight="false" outlineLevel="0" collapsed="false">
      <c r="S546" s="137" t="n">
        <f aca="false">Movilidad!FV549</f>
        <v>1988</v>
      </c>
      <c r="T546" s="138" t="n">
        <f aca="false">Movilidad!FW549</f>
        <v>0.0196702510968197</v>
      </c>
      <c r="U546" s="138" t="n">
        <f aca="false">Movilidad!FX549</f>
        <v>0.00960444145580169</v>
      </c>
      <c r="V546" s="138" t="n">
        <f aca="false">Movilidad!FY549</f>
        <v>0.00832425415252948</v>
      </c>
    </row>
    <row r="547" customFormat="false" ht="15" hidden="false" customHeight="false" outlineLevel="0" collapsed="false">
      <c r="S547" s="57" t="n">
        <f aca="false">Movilidad!FV550</f>
        <v>1988</v>
      </c>
      <c r="T547" s="133" t="n">
        <f aca="false">Movilidad!FW550</f>
        <v>0.02197097861671</v>
      </c>
      <c r="U547" s="133" t="n">
        <f aca="false">Movilidad!FX550</f>
        <v>0.0107278232907245</v>
      </c>
      <c r="V547" s="133" t="n">
        <f aca="false">Movilidad!FY550</f>
        <v>0.0100352991179756</v>
      </c>
    </row>
    <row r="548" customFormat="false" ht="15" hidden="false" customHeight="false" outlineLevel="0" collapsed="false">
      <c r="S548" s="12" t="n">
        <f aca="false">Movilidad!FV551</f>
        <v>1988</v>
      </c>
      <c r="T548" s="12" t="n">
        <f aca="false">Movilidad!FW551</f>
        <v>0.023946651956862</v>
      </c>
      <c r="U548" s="12" t="n">
        <f aca="false">Movilidad!FX551</f>
        <v>0.0116924901288792</v>
      </c>
      <c r="V548" s="12" t="n">
        <f aca="false">Movilidad!FY551</f>
        <v>0.0111676867544889</v>
      </c>
    </row>
    <row r="549" customFormat="false" ht="15" hidden="false" customHeight="false" outlineLevel="0" collapsed="false">
      <c r="S549" s="137" t="n">
        <f aca="false">Movilidad!FV552</f>
        <v>1988</v>
      </c>
      <c r="T549" s="138" t="n">
        <f aca="false">Movilidad!FW552</f>
        <v>0.0253139670156691</v>
      </c>
      <c r="U549" s="138" t="n">
        <f aca="false">Movilidad!FX552</f>
        <v>0.0123601123859267</v>
      </c>
      <c r="V549" s="138" t="n">
        <f aca="false">Movilidad!FY552</f>
        <v>0.0121886276393736</v>
      </c>
    </row>
    <row r="550" customFormat="false" ht="15" hidden="false" customHeight="false" outlineLevel="0" collapsed="false">
      <c r="S550" s="57" t="n">
        <f aca="false">Movilidad!FV553</f>
        <v>1988</v>
      </c>
      <c r="T550" s="133" t="n">
        <f aca="false">Movilidad!FW553</f>
        <v>0.027046595258127</v>
      </c>
      <c r="U550" s="133" t="n">
        <f aca="false">Movilidad!FX553</f>
        <v>0.0132061070017273</v>
      </c>
      <c r="V550" s="133" t="n">
        <f aca="false">Movilidad!FY553</f>
        <v>0.0131748115116837</v>
      </c>
    </row>
    <row r="551" customFormat="false" ht="15" hidden="false" customHeight="false" outlineLevel="0" collapsed="false">
      <c r="S551" s="12" t="n">
        <f aca="false">Movilidad!FV554</f>
        <v>1989</v>
      </c>
      <c r="T551" s="139" t="n">
        <f aca="false">Movilidad!FW554</f>
        <v>0.029459153344441</v>
      </c>
      <c r="U551" s="139" t="n">
        <f aca="false">Movilidad!FX554</f>
        <v>0.0143840926199419</v>
      </c>
      <c r="V551" s="139" t="n">
        <f aca="false">Movilidad!FY554</f>
        <v>0.0141525738895758</v>
      </c>
    </row>
    <row r="552" customFormat="false" ht="15" hidden="false" customHeight="false" outlineLevel="0" collapsed="false">
      <c r="S552" s="137" t="n">
        <f aca="false">Movilidad!FV555</f>
        <v>1989</v>
      </c>
      <c r="T552" s="138" t="n">
        <f aca="false">Movilidad!FW555</f>
        <v>0.0322847389894132</v>
      </c>
      <c r="U552" s="138" t="n">
        <f aca="false">Movilidad!FX555</f>
        <v>0.0157637482111141</v>
      </c>
      <c r="V552" s="138" t="n">
        <f aca="false">Movilidad!FY555</f>
        <v>0.015201705655541</v>
      </c>
    </row>
    <row r="553" customFormat="false" ht="15" hidden="false" customHeight="false" outlineLevel="0" collapsed="false">
      <c r="S553" s="57" t="n">
        <f aca="false">Movilidad!FV556</f>
        <v>1989</v>
      </c>
      <c r="T553" s="133" t="n">
        <f aca="false">Movilidad!FW556</f>
        <v>0.0377748742637075</v>
      </c>
      <c r="U553" s="133" t="n">
        <f aca="false">Movilidad!FX556</f>
        <v>0.0184444299455185</v>
      </c>
      <c r="V553" s="133" t="n">
        <f aca="false">Movilidad!FY556</f>
        <v>0.0172214627539996</v>
      </c>
    </row>
    <row r="554" customFormat="false" ht="15" hidden="false" customHeight="false" outlineLevel="0" collapsed="false">
      <c r="S554" s="12" t="n">
        <f aca="false">Movilidad!FV557</f>
        <v>1989</v>
      </c>
      <c r="T554" s="141" t="n">
        <f aca="false">Movilidad!FW557</f>
        <v>0.0503804157109873</v>
      </c>
      <c r="U554" s="141" t="n">
        <f aca="false">Movilidad!FX557</f>
        <v>0.0245993683981676</v>
      </c>
      <c r="V554" s="141" t="n">
        <f aca="false">Movilidad!FY557</f>
        <v>0.0332605881015351</v>
      </c>
    </row>
    <row r="555" customFormat="false" ht="15" hidden="false" customHeight="false" outlineLevel="0" collapsed="false">
      <c r="S555" s="140" t="n">
        <f aca="false">Movilidad!FV558</f>
        <v>1989</v>
      </c>
      <c r="T555" s="142" t="n">
        <f aca="false">Movilidad!FW558</f>
        <v>0.0899132664788753</v>
      </c>
      <c r="U555" s="142" t="n">
        <f aca="false">Movilidad!FX558</f>
        <v>0.0439021698170328</v>
      </c>
      <c r="V555" s="142" t="n">
        <f aca="false">Movilidad!FY558</f>
        <v>0.0344215142322745</v>
      </c>
    </row>
    <row r="556" customFormat="false" ht="15" hidden="false" customHeight="false" outlineLevel="0" collapsed="false">
      <c r="S556" s="57" t="n">
        <f aca="false">Movilidad!FV559</f>
        <v>1989</v>
      </c>
      <c r="T556" s="143" t="n">
        <f aca="false">Movilidad!FW559</f>
        <v>0.1928391</v>
      </c>
      <c r="U556" s="143" t="n">
        <f aca="false">Movilidad!FX559</f>
        <v>0.0941580174662304</v>
      </c>
      <c r="V556" s="143" t="n">
        <f aca="false">Movilidad!FY559</f>
        <v>0.0757230523804898</v>
      </c>
    </row>
    <row r="557" customFormat="false" ht="15" hidden="false" customHeight="false" outlineLevel="0" collapsed="false">
      <c r="S557" s="12" t="n">
        <f aca="false">Movilidad!FV560</f>
        <v>1989</v>
      </c>
      <c r="T557" s="141" t="n">
        <f aca="false">Movilidad!FW560</f>
        <v>0.5720268</v>
      </c>
      <c r="U557" s="141" t="n">
        <f aca="false">Movilidad!FX560</f>
        <v>0.279304920140946</v>
      </c>
      <c r="V557" s="141" t="n">
        <f aca="false">Movilidad!FY560</f>
        <v>0.239095005389039</v>
      </c>
    </row>
    <row r="558" customFormat="false" ht="15" hidden="false" customHeight="false" outlineLevel="0" collapsed="false">
      <c r="S558" s="140" t="n">
        <f aca="false">Movilidad!FV561</f>
        <v>1989</v>
      </c>
      <c r="T558" s="142" t="n">
        <f aca="false">Movilidad!FW561</f>
        <v>0.7886038</v>
      </c>
      <c r="U558" s="142" t="n">
        <f aca="false">Movilidad!FX561</f>
        <v>0.385053499909176</v>
      </c>
      <c r="V558" s="142" t="n">
        <f aca="false">Movilidad!FY561</f>
        <v>0.260241765612525</v>
      </c>
    </row>
    <row r="559" customFormat="false" ht="15" hidden="false" customHeight="false" outlineLevel="0" collapsed="false">
      <c r="S559" s="57" t="n">
        <f aca="false">Movilidad!FV562</f>
        <v>1989</v>
      </c>
      <c r="T559" s="143" t="n">
        <f aca="false">Movilidad!FW562</f>
        <v>0.8623807</v>
      </c>
      <c r="U559" s="143" t="n">
        <f aca="false">Movilidad!FX562</f>
        <v>0.421076726727826</v>
      </c>
      <c r="V559" s="143" t="n">
        <f aca="false">Movilidad!FY562</f>
        <v>0.270262055467939</v>
      </c>
    </row>
    <row r="560" customFormat="false" ht="15" hidden="false" customHeight="false" outlineLevel="0" collapsed="false">
      <c r="S560" s="12" t="n">
        <f aca="false">Movilidad!FV563</f>
        <v>1989</v>
      </c>
      <c r="T560" s="141" t="n">
        <f aca="false">Movilidad!FW563</f>
        <v>0.9106333</v>
      </c>
      <c r="U560" s="141" t="n">
        <f aca="false">Movilidad!FX563</f>
        <v>0.444637141361534</v>
      </c>
      <c r="V560" s="141" t="n">
        <f aca="false">Movilidad!FY563</f>
        <v>0.362293089165887</v>
      </c>
    </row>
    <row r="561" customFormat="false" ht="15" hidden="false" customHeight="false" outlineLevel="0" collapsed="false">
      <c r="S561" s="140" t="n">
        <f aca="false">Movilidad!FV564</f>
        <v>1989</v>
      </c>
      <c r="T561" s="142" t="n">
        <f aca="false">Movilidad!FW564</f>
        <v>0.9699975</v>
      </c>
      <c r="U561" s="142" t="n">
        <f aca="false">Movilidad!FX564</f>
        <v>0.47362304401545</v>
      </c>
      <c r="V561" s="142" t="n">
        <f aca="false">Movilidad!FY564</f>
        <v>0.426390031140967</v>
      </c>
    </row>
    <row r="562" customFormat="false" ht="15" hidden="false" customHeight="false" outlineLevel="0" collapsed="false">
      <c r="S562" s="57" t="n">
        <f aca="false">Movilidad!FV565</f>
        <v>1989</v>
      </c>
      <c r="T562" s="143" t="n">
        <f aca="false">Movilidad!FW565</f>
        <v>1.3587041</v>
      </c>
      <c r="U562" s="143" t="n">
        <f aca="false">Movilidad!FX565</f>
        <v>0.66341776319864</v>
      </c>
      <c r="V562" s="143" t="n">
        <f aca="false">Movilidad!FY565</f>
        <v>0.44456072843903</v>
      </c>
    </row>
    <row r="563" customFormat="false" ht="15" hidden="false" customHeight="false" outlineLevel="0" collapsed="false">
      <c r="S563" s="12" t="n">
        <f aca="false">Movilidad!FV566</f>
        <v>1990</v>
      </c>
      <c r="T563" s="141" t="n">
        <f aca="false">Movilidad!FW566</f>
        <v>2.4348646</v>
      </c>
      <c r="U563" s="141" t="n">
        <f aca="false">Movilidad!FX566</f>
        <v>1.18887727403159</v>
      </c>
      <c r="V563" s="141" t="n">
        <f aca="false">Movilidad!FY566</f>
        <v>0.922180044229708</v>
      </c>
    </row>
    <row r="564" customFormat="false" ht="15" hidden="false" customHeight="false" outlineLevel="0" collapsed="false">
      <c r="S564" s="140" t="n">
        <f aca="false">Movilidad!FV567</f>
        <v>1990</v>
      </c>
      <c r="T564" s="142" t="n">
        <f aca="false">Movilidad!FW567</f>
        <v>3.9340204</v>
      </c>
      <c r="U564" s="142" t="n">
        <f aca="false">Movilidad!FX567</f>
        <v>1.92087373118681</v>
      </c>
      <c r="V564" s="142" t="n">
        <f aca="false">Movilidad!FY567</f>
        <v>1.9062079904061</v>
      </c>
    </row>
    <row r="565" customFormat="false" ht="15" hidden="false" customHeight="false" outlineLevel="0" collapsed="false">
      <c r="S565" s="57" t="n">
        <f aca="false">Movilidad!FV568</f>
        <v>1990</v>
      </c>
      <c r="T565" s="143" t="n">
        <f aca="false">Movilidad!FW568</f>
        <v>7.6920195</v>
      </c>
      <c r="U565" s="143" t="n">
        <f aca="false">Movilidad!FX568</f>
        <v>3.75580111311235</v>
      </c>
      <c r="V565" s="143" t="n">
        <f aca="false">Movilidad!FY568</f>
        <v>2.84980336212215</v>
      </c>
    </row>
    <row r="566" customFormat="false" ht="15" hidden="false" customHeight="false" outlineLevel="0" collapsed="false">
      <c r="S566" s="12" t="n">
        <f aca="false">Movilidad!FV569</f>
        <v>1990</v>
      </c>
      <c r="T566" s="141" t="n">
        <f aca="false">Movilidad!FW569</f>
        <v>8.5668029</v>
      </c>
      <c r="U566" s="141" t="n">
        <f aca="false">Movilidad!FX569</f>
        <v>4.18293373640487</v>
      </c>
      <c r="V566" s="141" t="n">
        <f aca="false">Movilidad!FY569</f>
        <v>3.61036399771643</v>
      </c>
    </row>
    <row r="567" customFormat="false" ht="15" hidden="false" customHeight="false" outlineLevel="0" collapsed="false">
      <c r="S567" s="140" t="n">
        <f aca="false">Movilidad!FV570</f>
        <v>1990</v>
      </c>
      <c r="T567" s="142" t="n">
        <f aca="false">Movilidad!FW570</f>
        <v>9.7325247</v>
      </c>
      <c r="U567" s="142" t="n">
        <f aca="false">Movilidad!FX570</f>
        <v>4.75212356152419</v>
      </c>
      <c r="V567" s="142" t="n">
        <f aca="false">Movilidad!FY570</f>
        <v>4.0843533279916</v>
      </c>
    </row>
    <row r="568" customFormat="false" ht="15" hidden="false" customHeight="false" outlineLevel="0" collapsed="false">
      <c r="S568" s="57" t="n">
        <f aca="false">Movilidad!FV571</f>
        <v>1990</v>
      </c>
      <c r="T568" s="143" t="n">
        <f aca="false">Movilidad!FW571</f>
        <v>11.08514</v>
      </c>
      <c r="U568" s="143" t="n">
        <f aca="false">Movilidad!FX571</f>
        <v>5.41256833150336</v>
      </c>
      <c r="V568" s="143" t="n">
        <f aca="false">Movilidad!FY571</f>
        <v>4.56725755995829</v>
      </c>
    </row>
    <row r="569" customFormat="false" ht="15" hidden="false" customHeight="false" outlineLevel="0" collapsed="false">
      <c r="S569" s="12" t="n">
        <f aca="false">Movilidad!FV572</f>
        <v>1990</v>
      </c>
      <c r="T569" s="141" t="n">
        <f aca="false">Movilidad!FW572</f>
        <v>12.28515</v>
      </c>
      <c r="U569" s="141" t="n">
        <f aca="false">Movilidad!FX572</f>
        <v>5.99850013962552</v>
      </c>
      <c r="V569" s="141" t="n">
        <f aca="false">Movilidad!FY572</f>
        <v>5.1543111676742</v>
      </c>
    </row>
    <row r="570" customFormat="false" ht="15" hidden="false" customHeight="false" outlineLevel="0" collapsed="false">
      <c r="S570" s="140" t="n">
        <f aca="false">Movilidad!FV573</f>
        <v>1990</v>
      </c>
      <c r="T570" s="142" t="n">
        <f aca="false">Movilidad!FW573</f>
        <v>14.16941</v>
      </c>
      <c r="U570" s="142" t="n">
        <f aca="false">Movilidad!FX573</f>
        <v>6.91853236333388</v>
      </c>
      <c r="V570" s="142" t="n">
        <f aca="false">Movilidad!FY573</f>
        <v>5.65620814999043</v>
      </c>
    </row>
    <row r="571" customFormat="false" ht="15" hidden="false" customHeight="false" outlineLevel="0" collapsed="false">
      <c r="S571" s="57" t="n">
        <f aca="false">Movilidad!FV574</f>
        <v>1990</v>
      </c>
      <c r="T571" s="143" t="n">
        <f aca="false">Movilidad!FW574</f>
        <v>16.3908</v>
      </c>
      <c r="U571" s="143" t="n">
        <f aca="false">Movilidad!FX574</f>
        <v>8.00317587400838</v>
      </c>
      <c r="V571" s="143" t="n">
        <f aca="false">Movilidad!FY574</f>
        <v>6.47687690319189</v>
      </c>
    </row>
    <row r="572" customFormat="false" ht="15" hidden="false" customHeight="false" outlineLevel="0" collapsed="false">
      <c r="S572" s="12" t="n">
        <f aca="false">Movilidad!FV575</f>
        <v>1990</v>
      </c>
      <c r="T572" s="141" t="n">
        <f aca="false">Movilidad!FW575</f>
        <v>17.65132</v>
      </c>
      <c r="U572" s="141" t="n">
        <f aca="false">Movilidad!FX575</f>
        <v>8.61865304734373</v>
      </c>
      <c r="V572" s="141" t="n">
        <f aca="false">Movilidad!FY575</f>
        <v>7.00642225750646</v>
      </c>
    </row>
    <row r="573" customFormat="false" ht="15" hidden="false" customHeight="false" outlineLevel="0" collapsed="false">
      <c r="S573" s="140" t="n">
        <f aca="false">Movilidad!FV576</f>
        <v>1990</v>
      </c>
      <c r="T573" s="142" t="n">
        <f aca="false">Movilidad!FW576</f>
        <v>18.74228</v>
      </c>
      <c r="U573" s="142" t="n">
        <f aca="false">Movilidad!FX576</f>
        <v>9.15133874612037</v>
      </c>
      <c r="V573" s="142" t="n">
        <f aca="false">Movilidad!FY576</f>
        <v>7.43413567014716</v>
      </c>
    </row>
    <row r="574" customFormat="false" ht="15" hidden="false" customHeight="false" outlineLevel="0" collapsed="false">
      <c r="S574" s="57" t="n">
        <f aca="false">Movilidad!FV577</f>
        <v>1990</v>
      </c>
      <c r="T574" s="143" t="n">
        <f aca="false">Movilidad!FW577</f>
        <v>19.61872</v>
      </c>
      <c r="U574" s="143" t="n">
        <f aca="false">Movilidad!FX577</f>
        <v>9.5792802415334</v>
      </c>
      <c r="V574" s="143" t="n">
        <f aca="false">Movilidad!FY577</f>
        <v>7.72890660741128</v>
      </c>
    </row>
    <row r="575" customFormat="false" ht="15" hidden="false" customHeight="false" outlineLevel="0" collapsed="false">
      <c r="S575" s="12" t="n">
        <f aca="false">Movilidad!FV578</f>
        <v>1991</v>
      </c>
      <c r="T575" s="141" t="n">
        <f aca="false">Movilidad!FW578</f>
        <v>21.1291</v>
      </c>
      <c r="U575" s="141" t="n">
        <f aca="false">Movilidad!FX578</f>
        <v>10.3167571661853</v>
      </c>
      <c r="V575" s="141" t="n">
        <f aca="false">Movilidad!FY578</f>
        <v>8.09595202398801</v>
      </c>
    </row>
    <row r="576" customFormat="false" ht="15" hidden="false" customHeight="false" outlineLevel="0" collapsed="false">
      <c r="S576" s="140" t="n">
        <f aca="false">Movilidad!FV579</f>
        <v>1991</v>
      </c>
      <c r="T576" s="142" t="n">
        <f aca="false">Movilidad!FW579</f>
        <v>26.83193</v>
      </c>
      <c r="U576" s="142" t="n">
        <f aca="false">Movilidad!FX579</f>
        <v>13.1012918728239</v>
      </c>
      <c r="V576" s="142" t="n">
        <f aca="false">Movilidad!FY579</f>
        <v>9.325395260813</v>
      </c>
    </row>
    <row r="577" customFormat="false" ht="15" hidden="false" customHeight="false" outlineLevel="0" collapsed="false">
      <c r="S577" s="57" t="n">
        <f aca="false">Movilidad!FV580</f>
        <v>1991</v>
      </c>
      <c r="T577" s="143" t="n">
        <f aca="false">Movilidad!FW580</f>
        <v>29.79479</v>
      </c>
      <c r="U577" s="143" t="n">
        <f aca="false">Movilidad!FX580</f>
        <v>14.5479747479773</v>
      </c>
      <c r="V577" s="143" t="n">
        <f aca="false">Movilidad!FY580</f>
        <v>11.9033719174635</v>
      </c>
    </row>
    <row r="578" customFormat="false" ht="15" hidden="false" customHeight="false" outlineLevel="0" collapsed="false">
      <c r="S578" s="12" t="n">
        <f aca="false">Movilidad!FV581</f>
        <v>1991</v>
      </c>
      <c r="T578" s="141" t="n">
        <f aca="false">Movilidad!FW581</f>
        <v>31.43665</v>
      </c>
      <c r="U578" s="141" t="n">
        <f aca="false">Movilidad!FX581</f>
        <v>15.3496497327553</v>
      </c>
      <c r="V578" s="141" t="n">
        <f aca="false">Movilidad!FY581</f>
        <v>11.9033719174635</v>
      </c>
    </row>
    <row r="579" customFormat="false" ht="15" hidden="false" customHeight="false" outlineLevel="0" collapsed="false">
      <c r="S579" s="140" t="n">
        <f aca="false">Movilidad!FV582</f>
        <v>1991</v>
      </c>
      <c r="T579" s="142" t="n">
        <f aca="false">Movilidad!FW582</f>
        <v>32.31829</v>
      </c>
      <c r="U579" s="142" t="n">
        <f aca="false">Movilidad!FX582</f>
        <v>15.780130244845</v>
      </c>
      <c r="V579" s="142" t="n">
        <f aca="false">Movilidad!FY582</f>
        <v>11.9033719174635</v>
      </c>
    </row>
    <row r="580" customFormat="false" ht="15" hidden="false" customHeight="false" outlineLevel="0" collapsed="false">
      <c r="S580" s="57" t="n">
        <f aca="false">Movilidad!FV583</f>
        <v>1991</v>
      </c>
      <c r="T580" s="143" t="n">
        <f aca="false">Movilidad!FW583</f>
        <v>33.32783</v>
      </c>
      <c r="U580" s="143" t="n">
        <f aca="false">Movilidad!FX583</f>
        <v>16.2730608017335</v>
      </c>
      <c r="V580" s="143" t="n">
        <f aca="false">Movilidad!FY583</f>
        <v>11.9033719174635</v>
      </c>
    </row>
    <row r="581" customFormat="false" ht="15" hidden="false" customHeight="false" outlineLevel="0" collapsed="false">
      <c r="S581" s="12" t="n">
        <f aca="false">Movilidad!FV584</f>
        <v>1991</v>
      </c>
      <c r="T581" s="141" t="n">
        <f aca="false">Movilidad!FW584</f>
        <v>34.19136</v>
      </c>
      <c r="U581" s="141" t="n">
        <f aca="false">Movilidad!FX584</f>
        <v>16.6946986999741</v>
      </c>
      <c r="V581" s="141" t="n">
        <f aca="false">Movilidad!FY584</f>
        <v>11.9033719174635</v>
      </c>
    </row>
    <row r="582" customFormat="false" ht="15" hidden="false" customHeight="false" outlineLevel="0" collapsed="false">
      <c r="S582" s="140" t="n">
        <f aca="false">Movilidad!FV585</f>
        <v>1991</v>
      </c>
      <c r="T582" s="142" t="n">
        <f aca="false">Movilidad!FW585</f>
        <v>34.63615</v>
      </c>
      <c r="U582" s="142" t="n">
        <f aca="false">Movilidad!FX585</f>
        <v>16.9118773975971</v>
      </c>
      <c r="V582" s="142" t="n">
        <f aca="false">Movilidad!FY585</f>
        <v>11.9033719174635</v>
      </c>
    </row>
    <row r="583" customFormat="false" ht="15" hidden="false" customHeight="false" outlineLevel="0" collapsed="false">
      <c r="S583" s="57" t="n">
        <f aca="false">Movilidad!FV586</f>
        <v>1991</v>
      </c>
      <c r="T583" s="143" t="n">
        <f aca="false">Movilidad!FW586</f>
        <v>35.24798</v>
      </c>
      <c r="U583" s="143" t="n">
        <f aca="false">Movilidad!FX586</f>
        <v>17.2106171232356</v>
      </c>
      <c r="V583" s="143" t="n">
        <f aca="false">Movilidad!FY586</f>
        <v>11.9033719174635</v>
      </c>
    </row>
    <row r="584" customFormat="false" ht="15" hidden="false" customHeight="false" outlineLevel="0" collapsed="false">
      <c r="S584" s="12" t="n">
        <f aca="false">Movilidad!FV587</f>
        <v>1991</v>
      </c>
      <c r="T584" s="141" t="n">
        <f aca="false">Movilidad!FW587</f>
        <v>35.72411</v>
      </c>
      <c r="U584" s="141" t="n">
        <f aca="false">Movilidad!FX587</f>
        <v>17.4430982790603</v>
      </c>
      <c r="V584" s="141" t="n">
        <f aca="false">Movilidad!FY587</f>
        <v>11.9033719174635</v>
      </c>
    </row>
    <row r="585" customFormat="false" ht="15" hidden="false" customHeight="false" outlineLevel="0" collapsed="false">
      <c r="S585" s="140" t="n">
        <f aca="false">Movilidad!FV588</f>
        <v>1991</v>
      </c>
      <c r="T585" s="142" t="n">
        <f aca="false">Movilidad!FW588</f>
        <v>35.86305</v>
      </c>
      <c r="U585" s="142" t="n">
        <f aca="false">Movilidad!FX588</f>
        <v>17.5109388515726</v>
      </c>
      <c r="V585" s="142" t="n">
        <f aca="false">Movilidad!FY588</f>
        <v>11.9033719174635</v>
      </c>
    </row>
    <row r="586" customFormat="false" ht="15" hidden="false" customHeight="false" outlineLevel="0" collapsed="false">
      <c r="S586" s="57" t="n">
        <f aca="false">Movilidad!FV589</f>
        <v>1991</v>
      </c>
      <c r="T586" s="143" t="n">
        <f aca="false">Movilidad!FW589</f>
        <v>36.09588</v>
      </c>
      <c r="U586" s="143" t="n">
        <f aca="false">Movilidad!FX589</f>
        <v>17.6246233232729</v>
      </c>
      <c r="V586" s="143" t="n">
        <f aca="false">Movilidad!FY589</f>
        <v>11.9033719174635</v>
      </c>
    </row>
    <row r="587" customFormat="false" ht="15" hidden="false" customHeight="false" outlineLevel="0" collapsed="false">
      <c r="S587" s="12" t="n">
        <f aca="false">Movilidad!FV590</f>
        <v>1992</v>
      </c>
      <c r="T587" s="141" t="n">
        <f aca="false">Movilidad!FW590</f>
        <v>37.19415</v>
      </c>
      <c r="U587" s="141" t="n">
        <f aca="false">Movilidad!FX590</f>
        <v>18.1608782935701</v>
      </c>
      <c r="V587" s="141" t="n">
        <f aca="false">Movilidad!FY590</f>
        <v>11.9033719174635</v>
      </c>
    </row>
    <row r="588" customFormat="false" ht="15" hidden="false" customHeight="false" outlineLevel="0" collapsed="false">
      <c r="S588" s="140" t="n">
        <f aca="false">Movilidad!FV591</f>
        <v>1992</v>
      </c>
      <c r="T588" s="142" t="n">
        <f aca="false">Movilidad!FW591</f>
        <v>37.99533</v>
      </c>
      <c r="U588" s="142" t="n">
        <f aca="false">Movilidad!FX591</f>
        <v>18.5520724053119</v>
      </c>
      <c r="V588" s="142" t="n">
        <f aca="false">Movilidad!FY591</f>
        <v>11.9033719174635</v>
      </c>
    </row>
    <row r="589" customFormat="false" ht="15" hidden="false" customHeight="false" outlineLevel="0" collapsed="false">
      <c r="S589" s="57" t="n">
        <f aca="false">Movilidad!FV592</f>
        <v>1992</v>
      </c>
      <c r="T589" s="143" t="n">
        <f aca="false">Movilidad!FW592</f>
        <v>38.79308</v>
      </c>
      <c r="U589" s="143" t="n">
        <f aca="false">Movilidad!FX592</f>
        <v>18.941591742592</v>
      </c>
      <c r="V589" s="143" t="n">
        <f aca="false">Movilidad!FY592</f>
        <v>11.9033719174635</v>
      </c>
    </row>
    <row r="590" customFormat="false" ht="15" hidden="false" customHeight="false" outlineLevel="0" collapsed="false">
      <c r="S590" s="12" t="n">
        <f aca="false">Movilidad!FV593</f>
        <v>1992</v>
      </c>
      <c r="T590" s="141" t="n">
        <f aca="false">Movilidad!FW593</f>
        <v>39.29225</v>
      </c>
      <c r="U590" s="141" t="n">
        <f aca="false">Movilidad!FX593</f>
        <v>19.1853226953843</v>
      </c>
      <c r="V590" s="141" t="n">
        <f aca="false">Movilidad!FY593</f>
        <v>11.9033719174635</v>
      </c>
    </row>
    <row r="591" customFormat="false" ht="15" hidden="false" customHeight="false" outlineLevel="0" collapsed="false">
      <c r="S591" s="140" t="n">
        <f aca="false">Movilidad!FV594</f>
        <v>1992</v>
      </c>
      <c r="T591" s="142" t="n">
        <f aca="false">Movilidad!FW594</f>
        <v>39.55671</v>
      </c>
      <c r="U591" s="142" t="n">
        <f aca="false">Movilidad!FX594</f>
        <v>19.3144512242933</v>
      </c>
      <c r="V591" s="142" t="n">
        <f aca="false">Movilidad!FY594</f>
        <v>11.9033719174635</v>
      </c>
    </row>
    <row r="592" customFormat="false" ht="15" hidden="false" customHeight="false" outlineLevel="0" collapsed="false">
      <c r="S592" s="57" t="n">
        <f aca="false">Movilidad!FV595</f>
        <v>1992</v>
      </c>
      <c r="T592" s="143" t="n">
        <f aca="false">Movilidad!FW595</f>
        <v>39.86687</v>
      </c>
      <c r="U592" s="143" t="n">
        <f aca="false">Movilidad!FX595</f>
        <v>19.4658938036111</v>
      </c>
      <c r="V592" s="143" t="n">
        <f aca="false">Movilidad!FY595</f>
        <v>11.9033719174635</v>
      </c>
    </row>
    <row r="593" customFormat="false" ht="15" hidden="false" customHeight="false" outlineLevel="0" collapsed="false">
      <c r="S593" s="12" t="n">
        <f aca="false">Movilidad!FV596</f>
        <v>1992</v>
      </c>
      <c r="T593" s="141" t="n">
        <f aca="false">Movilidad!FW596</f>
        <v>40.55609</v>
      </c>
      <c r="U593" s="141" t="n">
        <f aca="false">Movilidad!FX596</f>
        <v>19.8024209332133</v>
      </c>
      <c r="V593" s="141" t="n">
        <f aca="false">Movilidad!FY596</f>
        <v>11.9033719174635</v>
      </c>
    </row>
    <row r="594" customFormat="false" ht="15" hidden="false" customHeight="false" outlineLevel="0" collapsed="false">
      <c r="S594" s="140" t="n">
        <f aca="false">Movilidad!FV597</f>
        <v>1992</v>
      </c>
      <c r="T594" s="142" t="n">
        <f aca="false">Movilidad!FW597</f>
        <v>41.16307</v>
      </c>
      <c r="U594" s="142" t="n">
        <f aca="false">Movilidad!FX597</f>
        <v>20.0987925375282</v>
      </c>
      <c r="V594" s="142" t="n">
        <f aca="false">Movilidad!FY597</f>
        <v>11.9033719174635</v>
      </c>
    </row>
    <row r="595" customFormat="false" ht="15" hidden="false" customHeight="false" outlineLevel="0" collapsed="false">
      <c r="S595" s="57" t="n">
        <f aca="false">Movilidad!FV598</f>
        <v>1992</v>
      </c>
      <c r="T595" s="143" t="n">
        <f aca="false">Movilidad!FW598</f>
        <v>41.58859</v>
      </c>
      <c r="U595" s="143" t="n">
        <f aca="false">Movilidad!FX598</f>
        <v>20.3065622252743</v>
      </c>
      <c r="V595" s="143" t="n">
        <f aca="false">Movilidad!FY598</f>
        <v>11.9033719174635</v>
      </c>
    </row>
    <row r="596" customFormat="false" ht="15" hidden="false" customHeight="false" outlineLevel="0" collapsed="false">
      <c r="S596" s="12" t="n">
        <f aca="false">Movilidad!FV599</f>
        <v>1992</v>
      </c>
      <c r="T596" s="141" t="n">
        <f aca="false">Movilidad!FW599</f>
        <v>42.11506</v>
      </c>
      <c r="U596" s="141" t="n">
        <f aca="false">Movilidad!FX599</f>
        <v>20.5636230156195</v>
      </c>
      <c r="V596" s="141" t="n">
        <f aca="false">Movilidad!FY599</f>
        <v>11.9033719174635</v>
      </c>
    </row>
    <row r="597" customFormat="false" ht="15" hidden="false" customHeight="false" outlineLevel="0" collapsed="false">
      <c r="S597" s="140" t="n">
        <f aca="false">Movilidad!FV600</f>
        <v>1992</v>
      </c>
      <c r="T597" s="142" t="n">
        <f aca="false">Movilidad!FW600</f>
        <v>42.30919</v>
      </c>
      <c r="U597" s="142" t="n">
        <f aca="false">Movilidad!FX600</f>
        <v>20.6584113439757</v>
      </c>
      <c r="V597" s="142" t="n">
        <f aca="false">Movilidad!FY600</f>
        <v>11.9033719174635</v>
      </c>
    </row>
    <row r="598" customFormat="false" ht="15" hidden="false" customHeight="false" outlineLevel="0" collapsed="false">
      <c r="S598" s="57" t="n">
        <f aca="false">Movilidad!FV601</f>
        <v>1992</v>
      </c>
      <c r="T598" s="143" t="n">
        <f aca="false">Movilidad!FW601</f>
        <v>42.42922</v>
      </c>
      <c r="U598" s="143" t="n">
        <f aca="false">Movilidad!FX601</f>
        <v>20.7170186846886</v>
      </c>
      <c r="V598" s="143" t="n">
        <f aca="false">Movilidad!FY601</f>
        <v>11.9033719174635</v>
      </c>
    </row>
    <row r="599" customFormat="false" ht="15" hidden="false" customHeight="false" outlineLevel="0" collapsed="false">
      <c r="S599" s="12" t="n">
        <f aca="false">Movilidad!FV602</f>
        <v>1993</v>
      </c>
      <c r="T599" s="141" t="n">
        <f aca="false">Movilidad!FW602</f>
        <v>42.78239</v>
      </c>
      <c r="U599" s="141" t="n">
        <f aca="false">Movilidad!FX602</f>
        <v>20.8894618615575</v>
      </c>
      <c r="V599" s="141" t="n">
        <f aca="false">Movilidad!FY602</f>
        <v>11.9033719174635</v>
      </c>
    </row>
    <row r="600" customFormat="false" ht="15" hidden="false" customHeight="false" outlineLevel="0" collapsed="false">
      <c r="S600" s="140" t="n">
        <f aca="false">Movilidad!FV603</f>
        <v>1993</v>
      </c>
      <c r="T600" s="142" t="n">
        <f aca="false">Movilidad!FW603</f>
        <v>43.09489</v>
      </c>
      <c r="U600" s="142" t="n">
        <f aca="false">Movilidad!FX603</f>
        <v>21.0420469983799</v>
      </c>
      <c r="V600" s="142" t="n">
        <f aca="false">Movilidad!FY603</f>
        <v>11.9033719174635</v>
      </c>
    </row>
    <row r="601" customFormat="false" ht="15" hidden="false" customHeight="false" outlineLevel="0" collapsed="false">
      <c r="S601" s="57" t="n">
        <f aca="false">Movilidad!FV604</f>
        <v>1993</v>
      </c>
      <c r="T601" s="143" t="n">
        <f aca="false">Movilidad!FW604</f>
        <v>43.4189</v>
      </c>
      <c r="U601" s="143" t="n">
        <f aca="false">Movilidad!FX604</f>
        <v>21.2002521509617</v>
      </c>
      <c r="V601" s="143" t="n">
        <f aca="false">Movilidad!FY604</f>
        <v>11.9033719174635</v>
      </c>
    </row>
    <row r="602" customFormat="false" ht="15" hidden="false" customHeight="false" outlineLevel="0" collapsed="false">
      <c r="S602" s="12" t="n">
        <f aca="false">Movilidad!FV605</f>
        <v>1993</v>
      </c>
      <c r="T602" s="141" t="n">
        <f aca="false">Movilidad!FW605</f>
        <v>43.87277</v>
      </c>
      <c r="U602" s="141" t="n">
        <f aca="false">Movilidad!FX605</f>
        <v>21.4218643623202</v>
      </c>
      <c r="V602" s="141" t="n">
        <f aca="false">Movilidad!FY605</f>
        <v>11.9033719174635</v>
      </c>
    </row>
    <row r="603" customFormat="false" ht="15" hidden="false" customHeight="false" outlineLevel="0" collapsed="false">
      <c r="S603" s="140" t="n">
        <f aca="false">Movilidad!FV606</f>
        <v>1993</v>
      </c>
      <c r="T603" s="142" t="n">
        <f aca="false">Movilidad!FW606</f>
        <v>44.43722</v>
      </c>
      <c r="U603" s="142" t="n">
        <f aca="false">Movilidad!FX606</f>
        <v>21.6974697398542</v>
      </c>
      <c r="V603" s="142" t="n">
        <f aca="false">Movilidad!FY606</f>
        <v>11.9033719174635</v>
      </c>
    </row>
    <row r="604" customFormat="false" ht="15" hidden="false" customHeight="false" outlineLevel="0" collapsed="false">
      <c r="S604" s="57" t="n">
        <f aca="false">Movilidad!FV607</f>
        <v>1993</v>
      </c>
      <c r="T604" s="143" t="n">
        <f aca="false">Movilidad!FW607</f>
        <v>44.75686</v>
      </c>
      <c r="U604" s="143" t="n">
        <f aca="false">Movilidad!FX607</f>
        <v>21.8535411418827</v>
      </c>
      <c r="V604" s="143" t="n">
        <f aca="false">Movilidad!FY607</f>
        <v>11.9033719174635</v>
      </c>
    </row>
    <row r="605" customFormat="false" ht="15" hidden="false" customHeight="false" outlineLevel="0" collapsed="false">
      <c r="S605" s="12" t="n">
        <f aca="false">Movilidad!FV608</f>
        <v>1993</v>
      </c>
      <c r="T605" s="141" t="n">
        <f aca="false">Movilidad!FW608</f>
        <v>44.90084</v>
      </c>
      <c r="U605" s="141" t="n">
        <f aca="false">Movilidad!FX608</f>
        <v>21.9238426074817</v>
      </c>
      <c r="V605" s="141" t="n">
        <f aca="false">Movilidad!FY608</f>
        <v>11.9033719174635</v>
      </c>
    </row>
    <row r="606" customFormat="false" ht="15" hidden="false" customHeight="false" outlineLevel="0" collapsed="false">
      <c r="S606" s="140" t="n">
        <f aca="false">Movilidad!FV609</f>
        <v>1993</v>
      </c>
      <c r="T606" s="142" t="n">
        <f aca="false">Movilidad!FW609</f>
        <v>44.90804</v>
      </c>
      <c r="U606" s="142" t="n">
        <f aca="false">Movilidad!FX609</f>
        <v>21.927358169034</v>
      </c>
      <c r="V606" s="142" t="n">
        <f aca="false">Movilidad!FY609</f>
        <v>11.9033719174635</v>
      </c>
    </row>
    <row r="607" customFormat="false" ht="15" hidden="false" customHeight="false" outlineLevel="0" collapsed="false">
      <c r="S607" s="57" t="n">
        <f aca="false">Movilidad!FV610</f>
        <v>1993</v>
      </c>
      <c r="T607" s="143" t="n">
        <f aca="false">Movilidad!FW610</f>
        <v>45.27812</v>
      </c>
      <c r="U607" s="143" t="n">
        <f aca="false">Movilidad!FX610</f>
        <v>22.1080580328267</v>
      </c>
      <c r="V607" s="143" t="n">
        <f aca="false">Movilidad!FY610</f>
        <v>11.9033719174635</v>
      </c>
    </row>
    <row r="608" customFormat="false" ht="15" hidden="false" customHeight="false" outlineLevel="0" collapsed="false">
      <c r="S608" s="12" t="n">
        <f aca="false">Movilidad!FV611</f>
        <v>1993</v>
      </c>
      <c r="T608" s="141" t="n">
        <f aca="false">Movilidad!FW611</f>
        <v>45.53407</v>
      </c>
      <c r="U608" s="141" t="n">
        <f aca="false">Movilidad!FX611</f>
        <v>22.2330313632897</v>
      </c>
      <c r="V608" s="141" t="n">
        <f aca="false">Movilidad!FY611</f>
        <v>11.9033719174635</v>
      </c>
    </row>
    <row r="609" customFormat="false" ht="15" hidden="false" customHeight="false" outlineLevel="0" collapsed="false">
      <c r="S609" s="140" t="n">
        <f aca="false">Movilidad!FV612</f>
        <v>1993</v>
      </c>
      <c r="T609" s="142" t="n">
        <f aca="false">Movilidad!FW612</f>
        <v>45.5601</v>
      </c>
      <c r="U609" s="142" t="n">
        <f aca="false">Movilidad!FX612</f>
        <v>22.2457410948464</v>
      </c>
      <c r="V609" s="142" t="n">
        <f aca="false">Movilidad!FY612</f>
        <v>11.9033719174635</v>
      </c>
    </row>
    <row r="610" customFormat="false" ht="15" hidden="false" customHeight="false" outlineLevel="0" collapsed="false">
      <c r="S610" s="57" t="n">
        <f aca="false">Movilidad!FV613</f>
        <v>1993</v>
      </c>
      <c r="T610" s="143" t="n">
        <f aca="false">Movilidad!FW613</f>
        <v>45.55412</v>
      </c>
      <c r="U610" s="143" t="n">
        <f aca="false">Movilidad!FX613</f>
        <v>22.2428212256682</v>
      </c>
      <c r="V610" s="143" t="n">
        <f aca="false">Movilidad!FY613</f>
        <v>11.9033719174635</v>
      </c>
    </row>
    <row r="611" customFormat="false" ht="15" hidden="false" customHeight="false" outlineLevel="0" collapsed="false">
      <c r="S611" s="12" t="n">
        <f aca="false">Movilidad!FV614</f>
        <v>1994</v>
      </c>
      <c r="T611" s="141" t="n">
        <f aca="false">Movilidad!FW614</f>
        <v>45.59999</v>
      </c>
      <c r="U611" s="141" t="n">
        <f aca="false">Movilidad!FX614</f>
        <v>22.2652182823915</v>
      </c>
      <c r="V611" s="141" t="n">
        <f aca="false">Movilidad!FY614</f>
        <v>11.9033719174635</v>
      </c>
    </row>
    <row r="612" customFormat="false" ht="15" hidden="false" customHeight="false" outlineLevel="0" collapsed="false">
      <c r="S612" s="140" t="n">
        <f aca="false">Movilidad!FV615</f>
        <v>1994</v>
      </c>
      <c r="T612" s="142" t="n">
        <f aca="false">Movilidad!FW615</f>
        <v>45.59838</v>
      </c>
      <c r="U612" s="142" t="n">
        <f aca="false">Movilidad!FX615</f>
        <v>22.2644321637666</v>
      </c>
      <c r="V612" s="142" t="n">
        <f aca="false">Movilidad!FY615</f>
        <v>11.9033719174635</v>
      </c>
    </row>
    <row r="613" customFormat="false" ht="15" hidden="false" customHeight="false" outlineLevel="0" collapsed="false">
      <c r="S613" s="57" t="n">
        <f aca="false">Movilidad!FV616</f>
        <v>1994</v>
      </c>
      <c r="T613" s="143" t="n">
        <f aca="false">Movilidad!FW616</f>
        <v>45.66194</v>
      </c>
      <c r="U613" s="143" t="n">
        <f aca="false">Movilidad!FX616</f>
        <v>22.2954667599152</v>
      </c>
      <c r="V613" s="143" t="n">
        <f aca="false">Movilidad!FY616</f>
        <v>11.9033719174635</v>
      </c>
    </row>
    <row r="614" customFormat="false" ht="15" hidden="false" customHeight="false" outlineLevel="0" collapsed="false">
      <c r="S614" s="12" t="n">
        <f aca="false">Movilidad!FV617</f>
        <v>1994</v>
      </c>
      <c r="T614" s="141" t="n">
        <f aca="false">Movilidad!FW617</f>
        <v>45.77309</v>
      </c>
      <c r="U614" s="141" t="n">
        <f aca="false">Movilidad!FX617</f>
        <v>22.3497382413802</v>
      </c>
      <c r="V614" s="141" t="n">
        <f aca="false">Movilidad!FY617</f>
        <v>11.9033719174635</v>
      </c>
    </row>
    <row r="615" customFormat="false" ht="15" hidden="false" customHeight="false" outlineLevel="0" collapsed="false">
      <c r="S615" s="140" t="n">
        <f aca="false">Movilidad!FV618</f>
        <v>1994</v>
      </c>
      <c r="T615" s="142" t="n">
        <f aca="false">Movilidad!FW618</f>
        <v>45.93174</v>
      </c>
      <c r="U615" s="142" t="n">
        <f aca="false">Movilidad!FX618</f>
        <v>22.4272026636421</v>
      </c>
      <c r="V615" s="142" t="n">
        <f aca="false">Movilidad!FY618</f>
        <v>11.9033719174635</v>
      </c>
    </row>
    <row r="616" customFormat="false" ht="15" hidden="false" customHeight="false" outlineLevel="0" collapsed="false">
      <c r="S616" s="57" t="n">
        <f aca="false">Movilidad!FV619</f>
        <v>1994</v>
      </c>
      <c r="T616" s="143" t="n">
        <f aca="false">Movilidad!FW619</f>
        <v>46.10949</v>
      </c>
      <c r="U616" s="143" t="n">
        <f aca="false">Movilidad!FX619</f>
        <v>22.5139930894667</v>
      </c>
      <c r="V616" s="143" t="n">
        <f aca="false">Movilidad!FY619</f>
        <v>11.9033719174635</v>
      </c>
    </row>
    <row r="617" customFormat="false" ht="15" hidden="false" customHeight="false" outlineLevel="0" collapsed="false">
      <c r="S617" s="12" t="n">
        <f aca="false">Movilidad!FV620</f>
        <v>1994</v>
      </c>
      <c r="T617" s="141" t="n">
        <f aca="false">Movilidad!FW620</f>
        <v>46.53519</v>
      </c>
      <c r="U617" s="141" t="n">
        <f aca="false">Movilidad!FX620</f>
        <v>22.7218506662515</v>
      </c>
      <c r="V617" s="141" t="n">
        <f aca="false">Movilidad!FY620</f>
        <v>11.9033719174635</v>
      </c>
    </row>
    <row r="618" customFormat="false" ht="15" hidden="false" customHeight="false" outlineLevel="0" collapsed="false">
      <c r="S618" s="140" t="n">
        <f aca="false">Movilidad!FV621</f>
        <v>1994</v>
      </c>
      <c r="T618" s="142" t="n">
        <f aca="false">Movilidad!FW621</f>
        <v>46.6312</v>
      </c>
      <c r="U618" s="142" t="n">
        <f aca="false">Movilidad!FX621</f>
        <v>22.7687297030077</v>
      </c>
      <c r="V618" s="142" t="n">
        <f aca="false">Movilidad!FY621</f>
        <v>11.9033719174635</v>
      </c>
    </row>
    <row r="619" customFormat="false" ht="15" hidden="false" customHeight="false" outlineLevel="0" collapsed="false">
      <c r="S619" s="57" t="n">
        <f aca="false">Movilidad!FV622</f>
        <v>1994</v>
      </c>
      <c r="T619" s="143" t="n">
        <f aca="false">Movilidad!FW622</f>
        <v>46.95035</v>
      </c>
      <c r="U619" s="143" t="n">
        <f aca="false">Movilidad!FX622</f>
        <v>22.9245618515417</v>
      </c>
      <c r="V619" s="143" t="n">
        <f aca="false">Movilidad!FY622</f>
        <v>11.9033719174635</v>
      </c>
    </row>
    <row r="620" customFormat="false" ht="15" hidden="false" customHeight="false" outlineLevel="0" collapsed="false">
      <c r="S620" s="12" t="n">
        <f aca="false">Movilidad!FV623</f>
        <v>1994</v>
      </c>
      <c r="T620" s="141" t="n">
        <f aca="false">Movilidad!FW623</f>
        <v>47.1008</v>
      </c>
      <c r="U620" s="141" t="n">
        <f aca="false">Movilidad!FX623</f>
        <v>22.9980224398134</v>
      </c>
      <c r="V620" s="141" t="n">
        <f aca="false">Movilidad!FY623</f>
        <v>11.9033719174635</v>
      </c>
    </row>
    <row r="621" customFormat="false" ht="15" hidden="false" customHeight="false" outlineLevel="0" collapsed="false">
      <c r="S621" s="35" t="n">
        <f aca="false">Movilidad!FV624</f>
        <v>1994</v>
      </c>
      <c r="T621" s="144" t="n">
        <f aca="false">Movilidad!FW624</f>
        <v>47.20729</v>
      </c>
      <c r="U621" s="144" t="n">
        <f aca="false">Movilidad!FX624</f>
        <v>23.0500185717181</v>
      </c>
      <c r="V621" s="144" t="n">
        <f aca="false">Movilidad!FY624</f>
        <v>11.9033719174635</v>
      </c>
    </row>
    <row r="622" customFormat="false" ht="15" hidden="false" customHeight="false" outlineLevel="0" collapsed="false">
      <c r="S622" s="57" t="n">
        <f aca="false">Movilidad!FV625</f>
        <v>1994</v>
      </c>
      <c r="T622" s="143" t="n">
        <f aca="false">Movilidad!FW625</f>
        <v>47.30995</v>
      </c>
      <c r="U622" s="143" t="n">
        <f aca="false">Movilidad!FX625</f>
        <v>23.1001446201859</v>
      </c>
      <c r="V622" s="143" t="n">
        <f aca="false">Movilidad!FY625</f>
        <v>11.9033719174635</v>
      </c>
    </row>
    <row r="623" customFormat="false" ht="15" hidden="false" customHeight="false" outlineLevel="0" collapsed="false">
      <c r="S623" s="12" t="n">
        <f aca="false">Movilidad!FV626</f>
        <v>1995</v>
      </c>
      <c r="T623" s="141" t="n">
        <f aca="false">Movilidad!FW626</f>
        <v>47.89942</v>
      </c>
      <c r="U623" s="141" t="n">
        <f aca="false">Movilidad!FX626</f>
        <v>23.3879665741144</v>
      </c>
      <c r="V623" s="141" t="n">
        <f aca="false">Movilidad!FY626</f>
        <v>11.9033719174635</v>
      </c>
    </row>
    <row r="624" customFormat="false" ht="15" hidden="false" customHeight="false" outlineLevel="0" collapsed="false">
      <c r="S624" s="35" t="n">
        <f aca="false">Movilidad!FV627</f>
        <v>1995</v>
      </c>
      <c r="T624" s="144" t="n">
        <f aca="false">Movilidad!FW627</f>
        <v>47.89811</v>
      </c>
      <c r="U624" s="144" t="n">
        <f aca="false">Movilidad!FX627</f>
        <v>23.3873269372208</v>
      </c>
      <c r="V624" s="144" t="n">
        <f aca="false">Movilidad!FY627</f>
        <v>11.9033719174635</v>
      </c>
    </row>
    <row r="625" customFormat="false" ht="15" hidden="false" customHeight="false" outlineLevel="0" collapsed="false">
      <c r="S625" s="57" t="n">
        <f aca="false">Movilidad!FV628</f>
        <v>1995</v>
      </c>
      <c r="T625" s="143" t="n">
        <f aca="false">Movilidad!FW628</f>
        <v>47.68291</v>
      </c>
      <c r="U625" s="143" t="n">
        <f aca="false">Movilidad!FX628</f>
        <v>23.2822507085995</v>
      </c>
      <c r="V625" s="143" t="n">
        <f aca="false">Movilidad!FY628</f>
        <v>11.9033719174635</v>
      </c>
    </row>
    <row r="626" customFormat="false" ht="15" hidden="false" customHeight="false" outlineLevel="0" collapsed="false">
      <c r="S626" s="12" t="n">
        <f aca="false">Movilidad!FV629</f>
        <v>1995</v>
      </c>
      <c r="T626" s="141" t="n">
        <f aca="false">Movilidad!FW629</f>
        <v>47.90098</v>
      </c>
      <c r="U626" s="141" t="n">
        <f aca="false">Movilidad!FX629</f>
        <v>23.3887282791174</v>
      </c>
      <c r="V626" s="141" t="n">
        <f aca="false">Movilidad!FY629</f>
        <v>11.9033719174635</v>
      </c>
    </row>
    <row r="627" customFormat="false" ht="15" hidden="false" customHeight="false" outlineLevel="0" collapsed="false">
      <c r="S627" s="35" t="n">
        <f aca="false">Movilidad!FV630</f>
        <v>1995</v>
      </c>
      <c r="T627" s="144" t="n">
        <f aca="false">Movilidad!FW630</f>
        <v>47.91105</v>
      </c>
      <c r="U627" s="144" t="n">
        <f aca="false">Movilidad!FX630</f>
        <v>23.3936451825664</v>
      </c>
      <c r="V627" s="144" t="n">
        <f aca="false">Movilidad!FY630</f>
        <v>11.9033719174635</v>
      </c>
    </row>
    <row r="628" customFormat="false" ht="15" hidden="false" customHeight="false" outlineLevel="0" collapsed="false">
      <c r="S628" s="57" t="n">
        <f aca="false">Movilidad!FV631</f>
        <v>1995</v>
      </c>
      <c r="T628" s="143" t="n">
        <f aca="false">Movilidad!FW631</f>
        <v>47.81238</v>
      </c>
      <c r="U628" s="143" t="n">
        <f aca="false">Movilidad!FX631</f>
        <v>23.3454673411255</v>
      </c>
      <c r="V628" s="143" t="n">
        <f aca="false">Movilidad!FY631</f>
        <v>11.9033719174635</v>
      </c>
    </row>
    <row r="629" customFormat="false" ht="15" hidden="false" customHeight="false" outlineLevel="0" collapsed="false">
      <c r="S629" s="12" t="n">
        <f aca="false">Movilidad!FV632</f>
        <v>1995</v>
      </c>
      <c r="T629" s="141" t="n">
        <f aca="false">Movilidad!FW632</f>
        <v>48.00636</v>
      </c>
      <c r="U629" s="141" t="n">
        <f aca="false">Movilidad!FX632</f>
        <v>23.4401824286161</v>
      </c>
      <c r="V629" s="141" t="n">
        <f aca="false">Movilidad!FY632</f>
        <v>11.9033719174635</v>
      </c>
    </row>
    <row r="630" customFormat="false" ht="15" hidden="false" customHeight="false" outlineLevel="0" collapsed="false">
      <c r="S630" s="35" t="n">
        <f aca="false">Movilidad!FV633</f>
        <v>1995</v>
      </c>
      <c r="T630" s="144" t="n">
        <f aca="false">Movilidad!FW633</f>
        <v>47.89002</v>
      </c>
      <c r="U630" s="144" t="n">
        <f aca="false">Movilidad!FX633</f>
        <v>23.3833768131988</v>
      </c>
      <c r="V630" s="144" t="n">
        <f aca="false">Movilidad!FY633</f>
        <v>11.9033719174635</v>
      </c>
    </row>
    <row r="631" customFormat="false" ht="15" hidden="false" customHeight="false" outlineLevel="0" collapsed="false">
      <c r="S631" s="57" t="n">
        <f aca="false">Movilidad!FV634</f>
        <v>1995</v>
      </c>
      <c r="T631" s="143" t="n">
        <f aca="false">Movilidad!FW634</f>
        <v>47.96877</v>
      </c>
      <c r="U631" s="143" t="n">
        <f aca="false">Movilidad!FX634</f>
        <v>23.421828267678</v>
      </c>
      <c r="V631" s="143" t="n">
        <f aca="false">Movilidad!FY634</f>
        <v>11.9033719174635</v>
      </c>
    </row>
    <row r="632" customFormat="false" ht="15" hidden="false" customHeight="false" outlineLevel="0" collapsed="false">
      <c r="S632" s="12" t="n">
        <f aca="false">Movilidad!FV635</f>
        <v>1995</v>
      </c>
      <c r="T632" s="141" t="n">
        <f aca="false">Movilidad!FW635</f>
        <v>48.13185</v>
      </c>
      <c r="U632" s="141" t="n">
        <f aca="false">Movilidad!FX635</f>
        <v>23.5014557368396</v>
      </c>
      <c r="V632" s="141" t="n">
        <f aca="false">Movilidad!FY635</f>
        <v>11.9033719174635</v>
      </c>
    </row>
    <row r="633" customFormat="false" ht="15" hidden="false" customHeight="false" outlineLevel="0" collapsed="false">
      <c r="S633" s="35" t="n">
        <f aca="false">Movilidad!FV636</f>
        <v>1995</v>
      </c>
      <c r="T633" s="144" t="n">
        <f aca="false">Movilidad!FW636</f>
        <v>48.02191</v>
      </c>
      <c r="U633" s="144" t="n">
        <f aca="false">Movilidad!FX636</f>
        <v>23.4477750650244</v>
      </c>
      <c r="V633" s="144" t="n">
        <f aca="false">Movilidad!FY636</f>
        <v>11.9033719174635</v>
      </c>
    </row>
    <row r="634" customFormat="false" ht="15" hidden="false" customHeight="false" outlineLevel="0" collapsed="false">
      <c r="S634" s="57" t="n">
        <f aca="false">Movilidad!FV637</f>
        <v>1995</v>
      </c>
      <c r="T634" s="143" t="n">
        <f aca="false">Movilidad!FW637</f>
        <v>48.07058</v>
      </c>
      <c r="U634" s="143" t="n">
        <f aca="false">Movilidad!FX637</f>
        <v>23.4715392845736</v>
      </c>
      <c r="V634" s="143" t="n">
        <f aca="false">Movilidad!FY637</f>
        <v>11.9033719174635</v>
      </c>
    </row>
    <row r="635" customFormat="false" ht="15" hidden="false" customHeight="false" outlineLevel="0" collapsed="false">
      <c r="S635" s="12" t="n">
        <f aca="false">Movilidad!FV638</f>
        <v>1996</v>
      </c>
      <c r="T635" s="141" t="n">
        <f aca="false">Movilidad!FW638</f>
        <v>48.21469</v>
      </c>
      <c r="U635" s="141" t="n">
        <f aca="false">Movilidad!FX638</f>
        <v>23.5419042255895</v>
      </c>
      <c r="V635" s="141" t="n">
        <f aca="false">Movilidad!FY638</f>
        <v>11.9033719174635</v>
      </c>
    </row>
    <row r="636" customFormat="false" ht="15" hidden="false" customHeight="false" outlineLevel="0" collapsed="false">
      <c r="S636" s="35" t="n">
        <f aca="false">Movilidad!FV639</f>
        <v>1996</v>
      </c>
      <c r="T636" s="144" t="n">
        <f aca="false">Movilidad!FW639</f>
        <v>48.05801</v>
      </c>
      <c r="U636" s="144" t="n">
        <f aca="false">Movilidad!FX639</f>
        <v>23.4654017000301</v>
      </c>
      <c r="V636" s="144" t="n">
        <f aca="false">Movilidad!FY639</f>
        <v>11.9033719174635</v>
      </c>
    </row>
    <row r="637" customFormat="false" ht="15" hidden="false" customHeight="false" outlineLevel="0" collapsed="false">
      <c r="S637" s="57" t="n">
        <f aca="false">Movilidad!FV640</f>
        <v>1996</v>
      </c>
      <c r="T637" s="143" t="n">
        <f aca="false">Movilidad!FW640</f>
        <v>47.79874</v>
      </c>
      <c r="U637" s="143" t="n">
        <f aca="false">Movilidad!FX640</f>
        <v>23.3388073050735</v>
      </c>
      <c r="V637" s="143" t="n">
        <f aca="false">Movilidad!FY640</f>
        <v>11.9033719174635</v>
      </c>
    </row>
    <row r="638" customFormat="false" ht="15" hidden="false" customHeight="false" outlineLevel="0" collapsed="false">
      <c r="S638" s="12" t="n">
        <f aca="false">Movilidad!FV641</f>
        <v>1996</v>
      </c>
      <c r="T638" s="141" t="n">
        <f aca="false">Movilidad!FW641</f>
        <v>47.79947</v>
      </c>
      <c r="U638" s="141" t="n">
        <f aca="false">Movilidad!FX641</f>
        <v>23.3391637439531</v>
      </c>
      <c r="V638" s="141" t="n">
        <f aca="false">Movilidad!FY641</f>
        <v>11.9033719174635</v>
      </c>
    </row>
    <row r="639" customFormat="false" ht="15" hidden="false" customHeight="false" outlineLevel="0" collapsed="false">
      <c r="S639" s="35" t="n">
        <f aca="false">Movilidad!FV642</f>
        <v>1996</v>
      </c>
      <c r="T639" s="144" t="n">
        <f aca="false">Movilidad!FW642</f>
        <v>47.75684</v>
      </c>
      <c r="U639" s="144" t="n">
        <f aca="false">Movilidad!FX642</f>
        <v>23.3183486899284</v>
      </c>
      <c r="V639" s="144" t="n">
        <f aca="false">Movilidad!FY642</f>
        <v>11.9033719174635</v>
      </c>
    </row>
    <row r="640" customFormat="false" ht="15" hidden="false" customHeight="false" outlineLevel="0" collapsed="false">
      <c r="S640" s="57" t="n">
        <f aca="false">Movilidad!FV643</f>
        <v>1996</v>
      </c>
      <c r="T640" s="143" t="n">
        <f aca="false">Movilidad!FW643</f>
        <v>47.75808</v>
      </c>
      <c r="U640" s="143" t="n">
        <f aca="false">Movilidad!FX643</f>
        <v>23.3189541477513</v>
      </c>
      <c r="V640" s="143" t="n">
        <f aca="false">Movilidad!FY643</f>
        <v>11.9033719174635</v>
      </c>
    </row>
    <row r="641" customFormat="false" ht="15" hidden="false" customHeight="false" outlineLevel="0" collapsed="false">
      <c r="S641" s="12" t="n">
        <f aca="false">Movilidad!FV644</f>
        <v>1996</v>
      </c>
      <c r="T641" s="141" t="n">
        <f aca="false">Movilidad!FW644</f>
        <v>48.01702</v>
      </c>
      <c r="U641" s="141" t="n">
        <f aca="false">Movilidad!FX644</f>
        <v>23.4453874128034</v>
      </c>
      <c r="V641" s="141" t="n">
        <f aca="false">Movilidad!FY644</f>
        <v>11.9033719174635</v>
      </c>
    </row>
    <row r="642" customFormat="false" ht="15" hidden="false" customHeight="false" outlineLevel="0" collapsed="false">
      <c r="S642" s="35" t="n">
        <f aca="false">Movilidad!FV645</f>
        <v>1996</v>
      </c>
      <c r="T642" s="144" t="n">
        <f aca="false">Movilidad!FW645</f>
        <v>47.97983</v>
      </c>
      <c r="U642" s="144" t="n">
        <f aca="false">Movilidad!FX645</f>
        <v>23.4272285608404</v>
      </c>
      <c r="V642" s="144" t="n">
        <f aca="false">Movilidad!FY645</f>
        <v>11.9033719174635</v>
      </c>
    </row>
    <row r="643" customFormat="false" ht="15" hidden="false" customHeight="false" outlineLevel="0" collapsed="false">
      <c r="S643" s="57" t="n">
        <f aca="false">Movilidad!FV646</f>
        <v>1996</v>
      </c>
      <c r="T643" s="143" t="n">
        <f aca="false">Movilidad!FW646</f>
        <v>48.06695</v>
      </c>
      <c r="U643" s="143" t="n">
        <f aca="false">Movilidad!FX646</f>
        <v>23.4697668556243</v>
      </c>
      <c r="V643" s="143" t="n">
        <f aca="false">Movilidad!FY646</f>
        <v>11.9033719174635</v>
      </c>
    </row>
    <row r="644" customFormat="false" ht="15" hidden="false" customHeight="false" outlineLevel="0" collapsed="false">
      <c r="S644" s="12" t="n">
        <f aca="false">Movilidad!FV647</f>
        <v>1996</v>
      </c>
      <c r="T644" s="141" t="n">
        <f aca="false">Movilidad!FW647</f>
        <v>48.30925</v>
      </c>
      <c r="U644" s="141" t="n">
        <f aca="false">Movilidad!FX647</f>
        <v>23.5880752673109</v>
      </c>
      <c r="V644" s="141" t="n">
        <f aca="false">Movilidad!FY647</f>
        <v>11.9033719174635</v>
      </c>
    </row>
    <row r="645" customFormat="false" ht="15" hidden="false" customHeight="false" outlineLevel="0" collapsed="false">
      <c r="S645" s="35" t="n">
        <f aca="false">Movilidad!FV648</f>
        <v>1996</v>
      </c>
      <c r="T645" s="144" t="n">
        <f aca="false">Movilidad!FW648</f>
        <v>48.23422</v>
      </c>
      <c r="U645" s="144" t="n">
        <f aca="false">Movilidad!FX648</f>
        <v>23.5514401863004</v>
      </c>
      <c r="V645" s="144" t="n">
        <f aca="false">Movilidad!FY648</f>
        <v>11.9033719174635</v>
      </c>
    </row>
    <row r="646" customFormat="false" ht="15" hidden="false" customHeight="false" outlineLevel="0" collapsed="false">
      <c r="S646" s="57" t="n">
        <f aca="false">Movilidad!FV649</f>
        <v>1996</v>
      </c>
      <c r="T646" s="143" t="n">
        <f aca="false">Movilidad!FW649</f>
        <v>48.09669</v>
      </c>
      <c r="U646" s="143" t="n">
        <f aca="false">Movilidad!FX649</f>
        <v>23.4842880779254</v>
      </c>
      <c r="V646" s="143" t="n">
        <f aca="false">Movilidad!FY649</f>
        <v>11.9033719174635</v>
      </c>
    </row>
    <row r="647" customFormat="false" ht="15" hidden="false" customHeight="false" outlineLevel="0" collapsed="false">
      <c r="S647" s="12" t="n">
        <f aca="false">Movilidad!FV650</f>
        <v>1997</v>
      </c>
      <c r="T647" s="141" t="n">
        <f aca="false">Movilidad!FW650</f>
        <v>48.32133</v>
      </c>
      <c r="U647" s="141" t="n">
        <f aca="false">Movilidad!FX650</f>
        <v>23.5939735983599</v>
      </c>
      <c r="V647" s="141" t="n">
        <f aca="false">Movilidad!FY650</f>
        <v>11.9033719174635</v>
      </c>
    </row>
    <row r="648" customFormat="false" ht="15" hidden="false" customHeight="false" outlineLevel="0" collapsed="false">
      <c r="S648" s="35" t="n">
        <f aca="false">Movilidad!FV651</f>
        <v>1997</v>
      </c>
      <c r="T648" s="144" t="n">
        <f aca="false">Movilidad!FW651</f>
        <v>48.50713</v>
      </c>
      <c r="U648" s="144" t="n">
        <f aca="false">Movilidad!FX651</f>
        <v>23.684694617309</v>
      </c>
      <c r="V648" s="144" t="n">
        <f aca="false">Movilidad!FY651</f>
        <v>11.9033719174635</v>
      </c>
    </row>
    <row r="649" customFormat="false" ht="15" hidden="false" customHeight="false" outlineLevel="0" collapsed="false">
      <c r="S649" s="57" t="n">
        <f aca="false">Movilidad!FV652</f>
        <v>1997</v>
      </c>
      <c r="T649" s="143" t="n">
        <f aca="false">Movilidad!FW652</f>
        <v>48.26801</v>
      </c>
      <c r="U649" s="143" t="n">
        <f aca="false">Movilidad!FX652</f>
        <v>23.5679389119747</v>
      </c>
      <c r="V649" s="143" t="n">
        <f aca="false">Movilidad!FY652</f>
        <v>11.9033719174635</v>
      </c>
    </row>
    <row r="650" customFormat="false" ht="15" hidden="false" customHeight="false" outlineLevel="0" collapsed="false">
      <c r="S650" s="12" t="n">
        <f aca="false">Movilidad!FV653</f>
        <v>1997</v>
      </c>
      <c r="T650" s="141" t="n">
        <f aca="false">Movilidad!FW653</f>
        <v>48.10848</v>
      </c>
      <c r="U650" s="141" t="n">
        <f aca="false">Movilidad!FX653</f>
        <v>23.4900448099675</v>
      </c>
      <c r="V650" s="141" t="n">
        <f aca="false">Movilidad!FY653</f>
        <v>11.9033719174635</v>
      </c>
    </row>
    <row r="651" customFormat="false" ht="15" hidden="false" customHeight="false" outlineLevel="0" collapsed="false">
      <c r="S651" s="35" t="n">
        <f aca="false">Movilidad!FV654</f>
        <v>1997</v>
      </c>
      <c r="T651" s="144" t="n">
        <f aca="false">Movilidad!FW654</f>
        <v>48.06856</v>
      </c>
      <c r="U651" s="144" t="n">
        <f aca="false">Movilidad!FX654</f>
        <v>23.4705529742492</v>
      </c>
      <c r="V651" s="144" t="n">
        <f aca="false">Movilidad!FY654</f>
        <v>11.9033719174635</v>
      </c>
    </row>
    <row r="652" customFormat="false" ht="15" hidden="false" customHeight="false" outlineLevel="0" collapsed="false">
      <c r="S652" s="57" t="n">
        <f aca="false">Movilidad!FV655</f>
        <v>1997</v>
      </c>
      <c r="T652" s="143" t="n">
        <f aca="false">Movilidad!FW655</f>
        <v>48.17801</v>
      </c>
      <c r="U652" s="143" t="n">
        <f aca="false">Movilidad!FX655</f>
        <v>23.5239943925699</v>
      </c>
      <c r="V652" s="143" t="n">
        <f aca="false">Movilidad!FY655</f>
        <v>11.9033719174635</v>
      </c>
    </row>
    <row r="653" customFormat="false" ht="15" hidden="false" customHeight="false" outlineLevel="0" collapsed="false">
      <c r="S653" s="12" t="n">
        <f aca="false">Movilidad!FV656</f>
        <v>1997</v>
      </c>
      <c r="T653" s="141" t="n">
        <f aca="false">Movilidad!FW656</f>
        <v>48.28507</v>
      </c>
      <c r="U653" s="141" t="n">
        <f aca="false">Movilidad!FX656</f>
        <v>23.5762688397641</v>
      </c>
      <c r="V653" s="141" t="n">
        <f aca="false">Movilidad!FY656</f>
        <v>11.9033719174635</v>
      </c>
    </row>
    <row r="654" customFormat="false" ht="15" hidden="false" customHeight="false" outlineLevel="0" collapsed="false">
      <c r="S654" s="35" t="n">
        <f aca="false">Movilidad!FV657</f>
        <v>1997</v>
      </c>
      <c r="T654" s="144" t="n">
        <f aca="false">Movilidad!FW657</f>
        <v>48.36453</v>
      </c>
      <c r="U654" s="144" t="n">
        <f aca="false">Movilidad!FX657</f>
        <v>23.6150669676742</v>
      </c>
      <c r="V654" s="144" t="n">
        <f aca="false">Movilidad!FY657</f>
        <v>11.9033719174635</v>
      </c>
    </row>
    <row r="655" customFormat="false" ht="15" hidden="false" customHeight="false" outlineLevel="0" collapsed="false">
      <c r="S655" s="57" t="n">
        <f aca="false">Movilidad!FV658</f>
        <v>1997</v>
      </c>
      <c r="T655" s="143" t="n">
        <f aca="false">Movilidad!FW658</f>
        <v>48.34137</v>
      </c>
      <c r="U655" s="143" t="n">
        <f aca="false">Movilidad!FX658</f>
        <v>23.603758578014</v>
      </c>
      <c r="V655" s="143" t="n">
        <f aca="false">Movilidad!FY658</f>
        <v>11.9033719174635</v>
      </c>
    </row>
    <row r="656" customFormat="false" ht="15" hidden="false" customHeight="false" outlineLevel="0" collapsed="false">
      <c r="S656" s="12" t="n">
        <f aca="false">Movilidad!FV659</f>
        <v>1997</v>
      </c>
      <c r="T656" s="141" t="n">
        <f aca="false">Movilidad!FW659</f>
        <v>48.26564</v>
      </c>
      <c r="U656" s="141" t="n">
        <f aca="false">Movilidad!FX659</f>
        <v>23.566781706297</v>
      </c>
      <c r="V656" s="141" t="n">
        <f aca="false">Movilidad!FY659</f>
        <v>11.9033719174635</v>
      </c>
    </row>
    <row r="657" customFormat="false" ht="15" hidden="false" customHeight="false" outlineLevel="0" collapsed="false">
      <c r="S657" s="35" t="n">
        <f aca="false">Movilidad!FV660</f>
        <v>1997</v>
      </c>
      <c r="T657" s="144" t="n">
        <f aca="false">Movilidad!FW660</f>
        <v>48.17236</v>
      </c>
      <c r="U657" s="144" t="n">
        <f aca="false">Movilidad!FX660</f>
        <v>23.5212356532961</v>
      </c>
      <c r="V657" s="144" t="n">
        <f aca="false">Movilidad!FY660</f>
        <v>11.9033719174635</v>
      </c>
    </row>
    <row r="658" customFormat="false" ht="15" hidden="false" customHeight="false" outlineLevel="0" collapsed="false">
      <c r="S658" s="57" t="n">
        <f aca="false">Movilidad!FV661</f>
        <v>1997</v>
      </c>
      <c r="T658" s="143" t="n">
        <f aca="false">Movilidad!FW661</f>
        <v>48.25444</v>
      </c>
      <c r="U658" s="143" t="n">
        <f aca="false">Movilidad!FX661</f>
        <v>23.5613130549933</v>
      </c>
      <c r="V658" s="143" t="n">
        <f aca="false">Movilidad!FY661</f>
        <v>11.9033719174635</v>
      </c>
    </row>
    <row r="659" customFormat="false" ht="15" hidden="false" customHeight="false" outlineLevel="0" collapsed="false">
      <c r="S659" s="12" t="n">
        <f aca="false">Movilidad!FV662</f>
        <v>1998</v>
      </c>
      <c r="T659" s="141" t="n">
        <f aca="false">Movilidad!FW662</f>
        <v>48.55776</v>
      </c>
      <c r="U659" s="141" t="n">
        <f aca="false">Movilidad!FX662</f>
        <v>23.7094158508364</v>
      </c>
      <c r="V659" s="141" t="n">
        <f aca="false">Movilidad!FY662</f>
        <v>11.9033719174635</v>
      </c>
    </row>
    <row r="660" customFormat="false" ht="15" hidden="false" customHeight="false" outlineLevel="0" collapsed="false">
      <c r="S660" s="35" t="n">
        <f aca="false">Movilidad!FV663</f>
        <v>1998</v>
      </c>
      <c r="T660" s="144" t="n">
        <f aca="false">Movilidad!FW663</f>
        <v>48.72707</v>
      </c>
      <c r="U660" s="144" t="n">
        <f aca="false">Movilidad!FX663</f>
        <v>23.7920852572856</v>
      </c>
      <c r="V660" s="144" t="n">
        <f aca="false">Movilidad!FY663</f>
        <v>11.9033719174635</v>
      </c>
    </row>
    <row r="661" customFormat="false" ht="15" hidden="false" customHeight="false" outlineLevel="0" collapsed="false">
      <c r="S661" s="57" t="n">
        <f aca="false">Movilidad!FV664</f>
        <v>1998</v>
      </c>
      <c r="T661" s="143" t="n">
        <f aca="false">Movilidad!FW664</f>
        <v>48.66586</v>
      </c>
      <c r="U661" s="143" t="n">
        <f aca="false">Movilidad!FX664</f>
        <v>23.762198101366</v>
      </c>
      <c r="V661" s="143" t="n">
        <f aca="false">Movilidad!FY664</f>
        <v>11.9033719174635</v>
      </c>
    </row>
    <row r="662" customFormat="false" ht="15" hidden="false" customHeight="false" outlineLevel="0" collapsed="false">
      <c r="S662" s="12" t="n">
        <f aca="false">Movilidad!FV665</f>
        <v>1998</v>
      </c>
      <c r="T662" s="141" t="n">
        <f aca="false">Movilidad!FW665</f>
        <v>48.67135</v>
      </c>
      <c r="U662" s="141" t="n">
        <f aca="false">Movilidad!FX665</f>
        <v>23.7648787170497</v>
      </c>
      <c r="V662" s="141" t="n">
        <f aca="false">Movilidad!FY665</f>
        <v>11.9033719174635</v>
      </c>
    </row>
    <row r="663" customFormat="false" ht="15" hidden="false" customHeight="false" outlineLevel="0" collapsed="false">
      <c r="S663" s="35" t="n">
        <f aca="false">Movilidad!FV666</f>
        <v>1998</v>
      </c>
      <c r="T663" s="144" t="n">
        <f aca="false">Movilidad!FW666</f>
        <v>48.6362</v>
      </c>
      <c r="U663" s="144" t="n">
        <f aca="false">Movilidad!FX666</f>
        <v>23.7477159408599</v>
      </c>
      <c r="V663" s="144" t="n">
        <f aca="false">Movilidad!FY666</f>
        <v>11.9033719174635</v>
      </c>
    </row>
    <row r="664" customFormat="false" ht="15" hidden="false" customHeight="false" outlineLevel="0" collapsed="false">
      <c r="S664" s="57" t="n">
        <f aca="false">Movilidad!FV667</f>
        <v>1998</v>
      </c>
      <c r="T664" s="143" t="n">
        <f aca="false">Movilidad!FW667</f>
        <v>48.72905</v>
      </c>
      <c r="U664" s="143" t="n">
        <f aca="false">Movilidad!FX667</f>
        <v>23.7930520367125</v>
      </c>
      <c r="V664" s="143" t="n">
        <f aca="false">Movilidad!FY667</f>
        <v>11.9033719174635</v>
      </c>
    </row>
    <row r="665" customFormat="false" ht="15" hidden="false" customHeight="false" outlineLevel="0" collapsed="false">
      <c r="S665" s="12" t="n">
        <f aca="false">Movilidad!FV668</f>
        <v>1998</v>
      </c>
      <c r="T665" s="141" t="n">
        <f aca="false">Movilidad!FW668</f>
        <v>48.88135</v>
      </c>
      <c r="U665" s="141" t="n">
        <f aca="false">Movilidad!FX668</f>
        <v>23.8674159289943</v>
      </c>
      <c r="V665" s="141" t="n">
        <f aca="false">Movilidad!FY668</f>
        <v>11.9033719174635</v>
      </c>
    </row>
    <row r="666" customFormat="false" ht="15" hidden="false" customHeight="false" outlineLevel="0" collapsed="false">
      <c r="S666" s="35" t="n">
        <f aca="false">Movilidad!FV669</f>
        <v>1998</v>
      </c>
      <c r="T666" s="144" t="n">
        <f aca="false">Movilidad!FW669</f>
        <v>48.89122</v>
      </c>
      <c r="U666" s="144" t="n">
        <f aca="false">Movilidad!FX669</f>
        <v>23.8722351779557</v>
      </c>
      <c r="V666" s="144" t="n">
        <f aca="false">Movilidad!FY669</f>
        <v>11.9033719174635</v>
      </c>
    </row>
    <row r="667" customFormat="false" ht="15" hidden="false" customHeight="false" outlineLevel="0" collapsed="false">
      <c r="S667" s="57" t="n">
        <f aca="false">Movilidad!FV670</f>
        <v>1998</v>
      </c>
      <c r="T667" s="143" t="n">
        <f aca="false">Movilidad!FW670</f>
        <v>48.8761</v>
      </c>
      <c r="U667" s="143" t="n">
        <f aca="false">Movilidad!FX670</f>
        <v>23.8648524986957</v>
      </c>
      <c r="V667" s="143" t="n">
        <f aca="false">Movilidad!FY670</f>
        <v>11.9033719174635</v>
      </c>
    </row>
    <row r="668" customFormat="false" ht="15" hidden="false" customHeight="false" outlineLevel="0" collapsed="false">
      <c r="S668" s="12" t="n">
        <f aca="false">Movilidad!FV671</f>
        <v>1998</v>
      </c>
      <c r="T668" s="141" t="n">
        <f aca="false">Movilidad!FW671</f>
        <v>48.69729</v>
      </c>
      <c r="U668" s="141" t="n">
        <f aca="false">Movilidad!FX671</f>
        <v>23.777544504087</v>
      </c>
      <c r="V668" s="141" t="n">
        <f aca="false">Movilidad!FY671</f>
        <v>11.9033719174635</v>
      </c>
    </row>
    <row r="669" customFormat="false" ht="15" hidden="false" customHeight="false" outlineLevel="0" collapsed="false">
      <c r="S669" s="35" t="n">
        <f aca="false">Movilidad!FV672</f>
        <v>1998</v>
      </c>
      <c r="T669" s="144" t="n">
        <f aca="false">Movilidad!FW672</f>
        <v>48.58166</v>
      </c>
      <c r="U669" s="144" t="n">
        <f aca="false">Movilidad!FX672</f>
        <v>23.7210855621006</v>
      </c>
      <c r="V669" s="144" t="n">
        <f aca="false">Movilidad!FY672</f>
        <v>11.9033719174635</v>
      </c>
    </row>
    <row r="670" customFormat="false" ht="15" hidden="false" customHeight="false" outlineLevel="0" collapsed="false">
      <c r="S670" s="57" t="n">
        <f aca="false">Movilidad!FV673</f>
        <v>1998</v>
      </c>
      <c r="T670" s="143" t="n">
        <f aca="false">Movilidad!FW673</f>
        <v>48.57508</v>
      </c>
      <c r="U670" s="143" t="n">
        <f aca="false">Movilidad!FX673</f>
        <v>23.7178727294596</v>
      </c>
      <c r="V670" s="143" t="n">
        <f aca="false">Movilidad!FY673</f>
        <v>11.9033719174635</v>
      </c>
    </row>
    <row r="671" customFormat="false" ht="15" hidden="false" customHeight="false" outlineLevel="0" collapsed="false">
      <c r="S671" s="12" t="n">
        <f aca="false">Movilidad!FV674</f>
        <v>1999</v>
      </c>
      <c r="T671" s="141" t="n">
        <f aca="false">Movilidad!FW674</f>
        <v>48.80407</v>
      </c>
      <c r="U671" s="141" t="n">
        <f aca="false">Movilidad!FX674</f>
        <v>23.8296822349987</v>
      </c>
      <c r="V671" s="141" t="n">
        <f aca="false">Movilidad!FY674</f>
        <v>11.9033719174635</v>
      </c>
    </row>
    <row r="672" customFormat="false" ht="15" hidden="false" customHeight="false" outlineLevel="0" collapsed="false">
      <c r="S672" s="35" t="n">
        <f aca="false">Movilidad!FV675</f>
        <v>1999</v>
      </c>
      <c r="T672" s="144" t="n">
        <f aca="false">Movilidad!FW675</f>
        <v>48.72567</v>
      </c>
      <c r="U672" s="144" t="n">
        <f aca="false">Movilidad!FX675</f>
        <v>23.7914016758727</v>
      </c>
      <c r="V672" s="144" t="n">
        <f aca="false">Movilidad!FY675</f>
        <v>11.9033719174635</v>
      </c>
    </row>
    <row r="673" customFormat="false" ht="15" hidden="false" customHeight="false" outlineLevel="0" collapsed="false">
      <c r="S673" s="57" t="n">
        <f aca="false">Movilidad!FV676</f>
        <v>1999</v>
      </c>
      <c r="T673" s="143" t="n">
        <f aca="false">Movilidad!FW676</f>
        <v>48.35983</v>
      </c>
      <c r="U673" s="143" t="n">
        <f aca="false">Movilidad!FX676</f>
        <v>23.6127720872164</v>
      </c>
      <c r="V673" s="143" t="n">
        <f aca="false">Movilidad!FY676</f>
        <v>11.9033719174635</v>
      </c>
    </row>
    <row r="674" customFormat="false" ht="15" hidden="false" customHeight="false" outlineLevel="0" collapsed="false">
      <c r="S674" s="12" t="n">
        <f aca="false">Movilidad!FV677</f>
        <v>1999</v>
      </c>
      <c r="T674" s="141" t="n">
        <f aca="false">Movilidad!FW677</f>
        <v>48.31247</v>
      </c>
      <c r="U674" s="141" t="n">
        <f aca="false">Movilidad!FX677</f>
        <v>23.5896475045607</v>
      </c>
      <c r="V674" s="141" t="n">
        <f aca="false">Movilidad!FY677</f>
        <v>11.9033719174635</v>
      </c>
    </row>
    <row r="675" customFormat="false" ht="15" hidden="false" customHeight="false" outlineLevel="0" collapsed="false">
      <c r="S675" s="35" t="n">
        <f aca="false">Movilidad!FV678</f>
        <v>1999</v>
      </c>
      <c r="T675" s="144" t="n">
        <f aca="false">Movilidad!FW678</f>
        <v>48.0746</v>
      </c>
      <c r="U675" s="144" t="n">
        <f aca="false">Movilidad!FX678</f>
        <v>23.4735021397737</v>
      </c>
      <c r="V675" s="144" t="n">
        <f aca="false">Movilidad!FY678</f>
        <v>11.9033719174635</v>
      </c>
    </row>
    <row r="676" customFormat="false" ht="15" hidden="false" customHeight="false" outlineLevel="0" collapsed="false">
      <c r="S676" s="57" t="n">
        <f aca="false">Movilidad!FV679</f>
        <v>1999</v>
      </c>
      <c r="T676" s="143" t="n">
        <f aca="false">Movilidad!FW679</f>
        <v>48.07168</v>
      </c>
      <c r="U676" s="143" t="n">
        <f aca="false">Movilidad!FX679</f>
        <v>23.4720763842553</v>
      </c>
      <c r="V676" s="143" t="n">
        <f aca="false">Movilidad!FY679</f>
        <v>11.9033719174635</v>
      </c>
    </row>
    <row r="677" customFormat="false" ht="15" hidden="false" customHeight="false" outlineLevel="0" collapsed="false">
      <c r="S677" s="12" t="n">
        <f aca="false">Movilidad!FV680</f>
        <v>1999</v>
      </c>
      <c r="T677" s="141" t="n">
        <f aca="false">Movilidad!FW680</f>
        <v>48.16103</v>
      </c>
      <c r="U677" s="141" t="n">
        <f aca="false">Movilidad!FX680</f>
        <v>23.5157035265755</v>
      </c>
      <c r="V677" s="141" t="n">
        <f aca="false">Movilidad!FY680</f>
        <v>11.9033719174635</v>
      </c>
    </row>
    <row r="678" customFormat="false" ht="15" hidden="false" customHeight="false" outlineLevel="0" collapsed="false">
      <c r="S678" s="35" t="n">
        <f aca="false">Movilidad!FV681</f>
        <v>1999</v>
      </c>
      <c r="T678" s="144" t="n">
        <f aca="false">Movilidad!FW681</f>
        <v>47.97974</v>
      </c>
      <c r="U678" s="144" t="n">
        <f aca="false">Movilidad!FX681</f>
        <v>23.427184616321</v>
      </c>
      <c r="V678" s="144" t="n">
        <f aca="false">Movilidad!FY681</f>
        <v>11.9033719174635</v>
      </c>
    </row>
    <row r="679" customFormat="false" ht="15" hidden="false" customHeight="false" outlineLevel="0" collapsed="false">
      <c r="S679" s="57" t="n">
        <f aca="false">Movilidad!FV682</f>
        <v>1999</v>
      </c>
      <c r="T679" s="143" t="n">
        <f aca="false">Movilidad!FW682</f>
        <v>47.88415</v>
      </c>
      <c r="U679" s="143" t="n">
        <f aca="false">Movilidad!FX682</f>
        <v>23.3805106539887</v>
      </c>
      <c r="V679" s="143" t="n">
        <f aca="false">Movilidad!FY682</f>
        <v>11.9033719174635</v>
      </c>
    </row>
    <row r="680" customFormat="false" ht="15" hidden="false" customHeight="false" outlineLevel="0" collapsed="false">
      <c r="S680" s="12" t="n">
        <f aca="false">Movilidad!FV683</f>
        <v>1999</v>
      </c>
      <c r="T680" s="141" t="n">
        <f aca="false">Movilidad!FW683</f>
        <v>47.87666</v>
      </c>
      <c r="U680" s="141" t="n">
        <f aca="false">Movilidad!FX683</f>
        <v>23.3768534934294</v>
      </c>
      <c r="V680" s="141" t="n">
        <f aca="false">Movilidad!FY683</f>
        <v>11.9033719174635</v>
      </c>
    </row>
    <row r="681" customFormat="false" ht="15" hidden="false" customHeight="false" outlineLevel="0" collapsed="false">
      <c r="S681" s="35" t="n">
        <f aca="false">Movilidad!FV684</f>
        <v>1999</v>
      </c>
      <c r="T681" s="144" t="n">
        <f aca="false">Movilidad!FW684</f>
        <v>47.72533</v>
      </c>
      <c r="U681" s="144" t="n">
        <f aca="false">Movilidad!FX684</f>
        <v>23.3029632254123</v>
      </c>
      <c r="V681" s="144" t="n">
        <f aca="false">Movilidad!FY684</f>
        <v>11.9033719174635</v>
      </c>
    </row>
    <row r="682" customFormat="false" ht="15" hidden="false" customHeight="false" outlineLevel="0" collapsed="false">
      <c r="S682" s="57" t="n">
        <f aca="false">Movilidad!FV685</f>
        <v>1999</v>
      </c>
      <c r="T682" s="143" t="n">
        <f aca="false">Movilidad!FW685</f>
        <v>47.69565</v>
      </c>
      <c r="U682" s="143" t="n">
        <f aca="false">Movilidad!FX685</f>
        <v>23.2884712994575</v>
      </c>
      <c r="V682" s="143" t="n">
        <f aca="false">Movilidad!FY685</f>
        <v>11.9033719174635</v>
      </c>
    </row>
    <row r="683" customFormat="false" ht="15" hidden="false" customHeight="false" outlineLevel="0" collapsed="false">
      <c r="S683" s="12" t="n">
        <f aca="false">Movilidad!FV686</f>
        <v>2000</v>
      </c>
      <c r="T683" s="141" t="n">
        <f aca="false">Movilidad!FW686</f>
        <v>48.09879</v>
      </c>
      <c r="U683" s="141" t="n">
        <f aca="false">Movilidad!FX686</f>
        <v>23.4853134500449</v>
      </c>
      <c r="V683" s="141" t="n">
        <f aca="false">Movilidad!FY686</f>
        <v>11.9033719174635</v>
      </c>
    </row>
    <row r="684" customFormat="false" ht="15" hidden="false" customHeight="false" outlineLevel="0" collapsed="false">
      <c r="S684" s="35" t="n">
        <f aca="false">Movilidad!FV687</f>
        <v>2000</v>
      </c>
      <c r="T684" s="144" t="n">
        <f aca="false">Movilidad!FW687</f>
        <v>48.10076</v>
      </c>
      <c r="U684" s="144" t="n">
        <f aca="false">Movilidad!FX687</f>
        <v>23.4862753467474</v>
      </c>
      <c r="V684" s="144" t="n">
        <f aca="false">Movilidad!FY687</f>
        <v>11.9033719174635</v>
      </c>
    </row>
    <row r="685" customFormat="false" ht="15" hidden="false" customHeight="false" outlineLevel="0" collapsed="false">
      <c r="S685" s="57" t="n">
        <f aca="false">Movilidad!FV688</f>
        <v>2000</v>
      </c>
      <c r="T685" s="143" t="n">
        <f aca="false">Movilidad!FW688</f>
        <v>47.84662</v>
      </c>
      <c r="U685" s="143" t="n">
        <f aca="false">Movilidad!FX688</f>
        <v>23.3621857893969</v>
      </c>
      <c r="V685" s="143" t="n">
        <f aca="false">Movilidad!FY688</f>
        <v>11.9033719174635</v>
      </c>
    </row>
    <row r="686" customFormat="false" ht="15" hidden="false" customHeight="false" outlineLevel="0" collapsed="false">
      <c r="S686" s="12" t="n">
        <f aca="false">Movilidad!FV689</f>
        <v>2000</v>
      </c>
      <c r="T686" s="141" t="n">
        <f aca="false">Movilidad!FW689</f>
        <v>47.79282</v>
      </c>
      <c r="U686" s="141" t="n">
        <f aca="false">Movilidad!FX689</f>
        <v>23.3359167322416</v>
      </c>
      <c r="V686" s="141" t="n">
        <f aca="false">Movilidad!FY689</f>
        <v>11.9033719174635</v>
      </c>
    </row>
    <row r="687" customFormat="false" ht="15" hidden="false" customHeight="false" outlineLevel="0" collapsed="false">
      <c r="S687" s="35" t="n">
        <f aca="false">Movilidad!FV690</f>
        <v>2000</v>
      </c>
      <c r="T687" s="144" t="n">
        <f aca="false">Movilidad!FW690</f>
        <v>47.60705</v>
      </c>
      <c r="U687" s="144" t="n">
        <f aca="false">Movilidad!FX690</f>
        <v>23.2452103614656</v>
      </c>
      <c r="V687" s="144" t="n">
        <f aca="false">Movilidad!FY690</f>
        <v>11.9033719174635</v>
      </c>
    </row>
    <row r="688" customFormat="false" ht="15" hidden="false" customHeight="false" outlineLevel="0" collapsed="false">
      <c r="S688" s="57" t="n">
        <f aca="false">Movilidad!FV691</f>
        <v>2000</v>
      </c>
      <c r="T688" s="143" t="n">
        <f aca="false">Movilidad!FW691</f>
        <v>47.51903</v>
      </c>
      <c r="U688" s="143" t="n">
        <f aca="false">Movilidad!FX691</f>
        <v>23.2022326214877</v>
      </c>
      <c r="V688" s="143" t="n">
        <f aca="false">Movilidad!FY691</f>
        <v>11.9033719174635</v>
      </c>
    </row>
    <row r="689" customFormat="false" ht="15" hidden="false" customHeight="false" outlineLevel="0" collapsed="false">
      <c r="S689" s="12" t="n">
        <f aca="false">Movilidad!FV692</f>
        <v>2000</v>
      </c>
      <c r="T689" s="141" t="n">
        <f aca="false">Movilidad!FW692</f>
        <v>47.72541</v>
      </c>
      <c r="U689" s="141" t="n">
        <f aca="false">Movilidad!FX692</f>
        <v>23.3030022872073</v>
      </c>
      <c r="V689" s="141" t="n">
        <f aca="false">Movilidad!FY692</f>
        <v>11.9033719174635</v>
      </c>
    </row>
    <row r="690" customFormat="false" ht="15" hidden="false" customHeight="false" outlineLevel="0" collapsed="false">
      <c r="S690" s="35" t="n">
        <f aca="false">Movilidad!FV693</f>
        <v>2000</v>
      </c>
      <c r="T690" s="144" t="n">
        <f aca="false">Movilidad!FW693</f>
        <v>47.62273</v>
      </c>
      <c r="U690" s="144" t="n">
        <f aca="false">Movilidad!FX693</f>
        <v>23.2528664732908</v>
      </c>
      <c r="V690" s="144" t="n">
        <f aca="false">Movilidad!FY693</f>
        <v>11.9033719174635</v>
      </c>
    </row>
    <row r="691" customFormat="false" ht="15" hidden="false" customHeight="false" outlineLevel="0" collapsed="false">
      <c r="S691" s="57" t="n">
        <f aca="false">Movilidad!FV694</f>
        <v>2000</v>
      </c>
      <c r="T691" s="143" t="n">
        <f aca="false">Movilidad!FW694</f>
        <v>47.5496</v>
      </c>
      <c r="U691" s="143" t="n">
        <f aca="false">Movilidad!FX694</f>
        <v>23.2171591099122</v>
      </c>
      <c r="V691" s="143" t="n">
        <f aca="false">Movilidad!FY694</f>
        <v>11.9033719174635</v>
      </c>
    </row>
    <row r="692" customFormat="false" ht="15" hidden="false" customHeight="false" outlineLevel="0" collapsed="false">
      <c r="S692" s="12" t="n">
        <f aca="false">Movilidad!FV695</f>
        <v>2000</v>
      </c>
      <c r="T692" s="141" t="n">
        <f aca="false">Movilidad!FW695</f>
        <v>47.63481</v>
      </c>
      <c r="U692" s="141" t="n">
        <f aca="false">Movilidad!FX695</f>
        <v>23.2587648043398</v>
      </c>
      <c r="V692" s="141" t="n">
        <f aca="false">Movilidad!FY695</f>
        <v>11.9033719174635</v>
      </c>
    </row>
    <row r="693" customFormat="false" ht="15" hidden="false" customHeight="false" outlineLevel="0" collapsed="false">
      <c r="S693" s="35" t="n">
        <f aca="false">Movilidad!FV696</f>
        <v>2000</v>
      </c>
      <c r="T693" s="144" t="n">
        <f aca="false">Movilidad!FW696</f>
        <v>47.40065</v>
      </c>
      <c r="U693" s="144" t="n">
        <f aca="false">Movilidad!FX696</f>
        <v>23.1444309302972</v>
      </c>
      <c r="V693" s="144" t="n">
        <f aca="false">Movilidad!FY696</f>
        <v>11.9033719174635</v>
      </c>
    </row>
    <row r="694" customFormat="false" ht="15" hidden="false" customHeight="false" outlineLevel="0" collapsed="false">
      <c r="S694" s="57" t="n">
        <f aca="false">Movilidad!FV697</f>
        <v>2000</v>
      </c>
      <c r="T694" s="143" t="n">
        <f aca="false">Movilidad!FW697</f>
        <v>47.34766</v>
      </c>
      <c r="U694" s="143" t="n">
        <f aca="false">Movilidad!FX697</f>
        <v>23.1185573738165</v>
      </c>
      <c r="V694" s="143" t="n">
        <f aca="false">Movilidad!FY697</f>
        <v>11.9033719174635</v>
      </c>
    </row>
    <row r="695" customFormat="false" ht="15" hidden="false" customHeight="false" outlineLevel="0" collapsed="false">
      <c r="S695" s="12" t="n">
        <f aca="false">Movilidad!FV698</f>
        <v>2001</v>
      </c>
      <c r="T695" s="141" t="n">
        <f aca="false">Movilidad!FW698</f>
        <v>47.38574</v>
      </c>
      <c r="U695" s="141" t="n">
        <f aca="false">Movilidad!FX698</f>
        <v>23.1371507882491</v>
      </c>
      <c r="V695" s="141" t="n">
        <f aca="false">Movilidad!FY698</f>
        <v>11.9033719174635</v>
      </c>
    </row>
    <row r="696" customFormat="false" ht="15" hidden="false" customHeight="false" outlineLevel="0" collapsed="false">
      <c r="S696" s="35" t="n">
        <f aca="false">Movilidad!FV699</f>
        <v>2001</v>
      </c>
      <c r="T696" s="144" t="n">
        <f aca="false">Movilidad!FW699</f>
        <v>47.2778</v>
      </c>
      <c r="U696" s="144" t="n">
        <f aca="false">Movilidad!FX699</f>
        <v>23.0844466613096</v>
      </c>
      <c r="V696" s="144" t="n">
        <f aca="false">Movilidad!FY699</f>
        <v>11.9033719174635</v>
      </c>
    </row>
    <row r="697" customFormat="false" ht="15" hidden="false" customHeight="false" outlineLevel="0" collapsed="false">
      <c r="S697" s="57" t="n">
        <f aca="false">Movilidad!FV700</f>
        <v>2001</v>
      </c>
      <c r="T697" s="143" t="n">
        <f aca="false">Movilidad!FW700</f>
        <v>47.36788</v>
      </c>
      <c r="U697" s="143" t="n">
        <f aca="false">Movilidad!FX700</f>
        <v>23.1284302425095</v>
      </c>
      <c r="V697" s="143" t="n">
        <f aca="false">Movilidad!FY700</f>
        <v>11.9033719174635</v>
      </c>
    </row>
    <row r="698" customFormat="false" ht="15" hidden="false" customHeight="false" outlineLevel="0" collapsed="false">
      <c r="S698" s="12" t="n">
        <f aca="false">Movilidad!FV701</f>
        <v>2001</v>
      </c>
      <c r="T698" s="141" t="n">
        <f aca="false">Movilidad!FW701</f>
        <v>47.68451</v>
      </c>
      <c r="U698" s="141" t="n">
        <f aca="false">Movilidad!FX701</f>
        <v>23.2830319445</v>
      </c>
      <c r="V698" s="141" t="n">
        <f aca="false">Movilidad!FY701</f>
        <v>11.9033719174635</v>
      </c>
    </row>
    <row r="699" customFormat="false" ht="15" hidden="false" customHeight="false" outlineLevel="0" collapsed="false">
      <c r="S699" s="35" t="n">
        <f aca="false">Movilidad!FV702</f>
        <v>2001</v>
      </c>
      <c r="T699" s="144" t="n">
        <f aca="false">Movilidad!FW702</f>
        <v>47.71537</v>
      </c>
      <c r="U699" s="144" t="n">
        <f aca="false">Movilidad!FX702</f>
        <v>23.2981000319315</v>
      </c>
      <c r="V699" s="144" t="n">
        <f aca="false">Movilidad!FY702</f>
        <v>11.9033719174635</v>
      </c>
    </row>
    <row r="700" customFormat="false" ht="15" hidden="false" customHeight="false" outlineLevel="0" collapsed="false">
      <c r="S700" s="57" t="n">
        <f aca="false">Movilidad!FV703</f>
        <v>2001</v>
      </c>
      <c r="T700" s="143" t="n">
        <f aca="false">Movilidad!FW703</f>
        <v>47.37121</v>
      </c>
      <c r="U700" s="143" t="n">
        <f aca="false">Movilidad!FX703</f>
        <v>23.1300561897274</v>
      </c>
      <c r="V700" s="143" t="n">
        <f aca="false">Movilidad!FY703</f>
        <v>11.9033719174635</v>
      </c>
    </row>
    <row r="701" customFormat="false" ht="15" hidden="false" customHeight="false" outlineLevel="0" collapsed="false">
      <c r="S701" s="12" t="n">
        <f aca="false">Movilidad!FV704</f>
        <v>2001</v>
      </c>
      <c r="T701" s="141" t="n">
        <f aca="false">Movilidad!FW704</f>
        <v>47.21627</v>
      </c>
      <c r="U701" s="141" t="n">
        <f aca="false">Movilidad!FX704</f>
        <v>23.0544032582098</v>
      </c>
      <c r="V701" s="141" t="n">
        <f aca="false">Movilidad!FY704</f>
        <v>11.9033719174635</v>
      </c>
    </row>
    <row r="702" customFormat="false" ht="15" hidden="false" customHeight="false" outlineLevel="0" collapsed="false">
      <c r="S702" s="35" t="n">
        <f aca="false">Movilidad!FV705</f>
        <v>2001</v>
      </c>
      <c r="T702" s="144" t="n">
        <f aca="false">Movilidad!FW705</f>
        <v>47.0474</v>
      </c>
      <c r="U702" s="144" t="n">
        <f aca="false">Movilidad!FX705</f>
        <v>22.9719486916332</v>
      </c>
      <c r="V702" s="144" t="n">
        <f aca="false">Movilidad!FY705</f>
        <v>11.9033719174635</v>
      </c>
    </row>
    <row r="703" customFormat="false" ht="15" hidden="false" customHeight="false" outlineLevel="0" collapsed="false">
      <c r="S703" s="57" t="n">
        <f aca="false">Movilidad!FV706</f>
        <v>2001</v>
      </c>
      <c r="T703" s="143" t="n">
        <f aca="false">Movilidad!FW706</f>
        <v>47.01178</v>
      </c>
      <c r="U703" s="143" t="n">
        <f aca="false">Movilidad!FX706</f>
        <v>22.9545564273977</v>
      </c>
      <c r="V703" s="143" t="n">
        <f aca="false">Movilidad!FY706</f>
        <v>11.9033719174635</v>
      </c>
    </row>
    <row r="704" customFormat="false" ht="15" hidden="false" customHeight="false" outlineLevel="0" collapsed="false">
      <c r="S704" s="12" t="n">
        <f aca="false">Movilidad!FV707</f>
        <v>2001</v>
      </c>
      <c r="T704" s="141" t="n">
        <f aca="false">Movilidad!FW707</f>
        <v>46.80438</v>
      </c>
      <c r="U704" s="141" t="n">
        <f aca="false">Movilidad!FX707</f>
        <v>22.8532887237914</v>
      </c>
      <c r="V704" s="141" t="n">
        <f aca="false">Movilidad!FY707</f>
        <v>11.9033719174635</v>
      </c>
    </row>
    <row r="705" customFormat="false" ht="15" hidden="false" customHeight="false" outlineLevel="0" collapsed="false">
      <c r="S705" s="35" t="n">
        <f aca="false">Movilidad!FV708</f>
        <v>2001</v>
      </c>
      <c r="T705" s="144" t="n">
        <f aca="false">Movilidad!FW708</f>
        <v>46.65088</v>
      </c>
      <c r="U705" s="144" t="n">
        <f aca="false">Movilidad!FX708</f>
        <v>22.7783389045843</v>
      </c>
      <c r="V705" s="144" t="n">
        <f aca="false">Movilidad!FY708</f>
        <v>11.9033719174635</v>
      </c>
    </row>
    <row r="706" customFormat="false" ht="15" hidden="false" customHeight="false" outlineLevel="0" collapsed="false">
      <c r="S706" s="57" t="n">
        <f aca="false">Movilidad!FV709</f>
        <v>2001</v>
      </c>
      <c r="T706" s="143" t="n">
        <f aca="false">Movilidad!FW709</f>
        <v>46.61541</v>
      </c>
      <c r="U706" s="143" t="n">
        <f aca="false">Movilidad!FX709</f>
        <v>22.7610198812144</v>
      </c>
      <c r="V706" s="143" t="n">
        <f aca="false">Movilidad!FY709</f>
        <v>11.9033719174635</v>
      </c>
    </row>
    <row r="707" customFormat="false" ht="15" hidden="false" customHeight="false" outlineLevel="0" collapsed="false">
      <c r="S707" s="12" t="n">
        <f aca="false">Movilidad!FV710</f>
        <v>2002</v>
      </c>
      <c r="T707" s="141" t="n">
        <f aca="false">Movilidad!FW710</f>
        <v>47.68412</v>
      </c>
      <c r="U707" s="141" t="n">
        <f aca="false">Movilidad!FX710</f>
        <v>23.2828415182493</v>
      </c>
      <c r="V707" s="141" t="n">
        <f aca="false">Movilidad!FY710</f>
        <v>11.9033719174635</v>
      </c>
    </row>
    <row r="708" customFormat="false" ht="15" hidden="false" customHeight="false" outlineLevel="0" collapsed="false">
      <c r="S708" s="35" t="n">
        <f aca="false">Movilidad!FV711</f>
        <v>2002</v>
      </c>
      <c r="T708" s="144" t="n">
        <f aca="false">Movilidad!FW711</f>
        <v>49.18163</v>
      </c>
      <c r="U708" s="144" t="n">
        <f aca="false">Movilidad!FX711</f>
        <v>24.0140343766263</v>
      </c>
      <c r="V708" s="144" t="n">
        <f aca="false">Movilidad!FY711</f>
        <v>11.9033719174635</v>
      </c>
    </row>
    <row r="709" customFormat="false" ht="15" hidden="false" customHeight="false" outlineLevel="0" collapsed="false">
      <c r="S709" s="57" t="n">
        <f aca="false">Movilidad!FV712</f>
        <v>2002</v>
      </c>
      <c r="T709" s="143" t="n">
        <f aca="false">Movilidad!FW712</f>
        <v>51.127</v>
      </c>
      <c r="U709" s="143" t="n">
        <f aca="false">Movilidad!FX712</f>
        <v>24.9639049290106</v>
      </c>
      <c r="V709" s="143" t="n">
        <f aca="false">Movilidad!FY712</f>
        <v>11.9033719174635</v>
      </c>
    </row>
    <row r="710" customFormat="false" ht="15" hidden="false" customHeight="false" outlineLevel="0" collapsed="false">
      <c r="S710" s="12" t="n">
        <f aca="false">Movilidad!FV713</f>
        <v>2002</v>
      </c>
      <c r="T710" s="141" t="n">
        <f aca="false">Movilidad!FW713</f>
        <v>56.4384</v>
      </c>
      <c r="U710" s="141" t="n">
        <f aca="false">Movilidad!FX713</f>
        <v>27.5573151553087</v>
      </c>
      <c r="V710" s="141" t="n">
        <f aca="false">Movilidad!FY713</f>
        <v>11.9033719174635</v>
      </c>
    </row>
    <row r="711" customFormat="false" ht="15" hidden="false" customHeight="false" outlineLevel="0" collapsed="false">
      <c r="S711" s="35" t="n">
        <f aca="false">Movilidad!FV714</f>
        <v>2002</v>
      </c>
      <c r="T711" s="144" t="n">
        <f aca="false">Movilidad!FW714</f>
        <v>58.702</v>
      </c>
      <c r="U711" s="144" t="n">
        <f aca="false">Movilidad!FX714</f>
        <v>28.6625686455841</v>
      </c>
      <c r="V711" s="144" t="n">
        <f aca="false">Movilidad!FY714</f>
        <v>11.9033719174635</v>
      </c>
    </row>
    <row r="712" customFormat="false" ht="15" hidden="false" customHeight="false" outlineLevel="0" collapsed="false">
      <c r="S712" s="57" t="n">
        <f aca="false">Movilidad!FV715</f>
        <v>2002</v>
      </c>
      <c r="T712" s="143" t="n">
        <f aca="false">Movilidad!FW715</f>
        <v>60.8282</v>
      </c>
      <c r="U712" s="143" t="n">
        <f aca="false">Movilidad!FX715</f>
        <v>29.7007335029014</v>
      </c>
      <c r="V712" s="143" t="n">
        <f aca="false">Movilidad!FY715</f>
        <v>11.9033719174635</v>
      </c>
    </row>
    <row r="713" customFormat="false" ht="15" hidden="false" customHeight="false" outlineLevel="0" collapsed="false">
      <c r="S713" s="12" t="n">
        <f aca="false">Movilidad!FV716</f>
        <v>2002</v>
      </c>
      <c r="T713" s="141" t="n">
        <f aca="false">Movilidad!FW716</f>
        <v>62.7678</v>
      </c>
      <c r="U713" s="141" t="n">
        <f aca="false">Movilidad!FX716</f>
        <v>30.6477867233194</v>
      </c>
      <c r="V713" s="141" t="n">
        <f aca="false">Movilidad!FY716</f>
        <v>11.9033719174635</v>
      </c>
    </row>
    <row r="714" customFormat="false" ht="15" hidden="false" customHeight="false" outlineLevel="0" collapsed="false">
      <c r="S714" s="35" t="n">
        <f aca="false">Movilidad!FV717</f>
        <v>2002</v>
      </c>
      <c r="T714" s="144" t="n">
        <f aca="false">Movilidad!FW717</f>
        <v>64.2378</v>
      </c>
      <c r="U714" s="144" t="n">
        <f aca="false">Movilidad!FX717</f>
        <v>31.3655472069316</v>
      </c>
      <c r="V714" s="144" t="n">
        <f aca="false">Movilidad!FY717</f>
        <v>11.9033719174635</v>
      </c>
    </row>
    <row r="715" customFormat="false" ht="15" hidden="false" customHeight="false" outlineLevel="0" collapsed="false">
      <c r="S715" s="57" t="n">
        <f aca="false">Movilidad!FV718</f>
        <v>2002</v>
      </c>
      <c r="T715" s="143" t="n">
        <f aca="false">Movilidad!FW718</f>
        <v>65.1055</v>
      </c>
      <c r="U715" s="143" t="n">
        <f aca="false">Movilidad!FX718</f>
        <v>31.789221201238</v>
      </c>
      <c r="V715" s="143" t="n">
        <f aca="false">Movilidad!FY718</f>
        <v>11.9033719174635</v>
      </c>
    </row>
    <row r="716" customFormat="false" ht="15" hidden="false" customHeight="false" outlineLevel="0" collapsed="false">
      <c r="S716" s="12" t="n">
        <f aca="false">Movilidad!FV719</f>
        <v>2002</v>
      </c>
      <c r="T716" s="141" t="n">
        <f aca="false">Movilidad!FW719</f>
        <v>65.2478</v>
      </c>
      <c r="U716" s="141" t="n">
        <f aca="false">Movilidad!FX719</f>
        <v>31.8587023691415</v>
      </c>
      <c r="V716" s="141" t="n">
        <f aca="false">Movilidad!FY719</f>
        <v>11.9033719174635</v>
      </c>
    </row>
    <row r="717" customFormat="false" ht="15" hidden="false" customHeight="false" outlineLevel="0" collapsed="false">
      <c r="S717" s="35" t="n">
        <f aca="false">Movilidad!FV720</f>
        <v>2002</v>
      </c>
      <c r="T717" s="144" t="n">
        <f aca="false">Movilidad!FW720</f>
        <v>65.58</v>
      </c>
      <c r="U717" s="144" t="n">
        <f aca="false">Movilidad!FX720</f>
        <v>32.0209064729891</v>
      </c>
      <c r="V717" s="144" t="n">
        <f aca="false">Movilidad!FY720</f>
        <v>11.9033719174635</v>
      </c>
    </row>
    <row r="718" customFormat="false" ht="15" hidden="false" customHeight="false" outlineLevel="0" collapsed="false">
      <c r="S718" s="57" t="n">
        <f aca="false">Movilidad!FV721</f>
        <v>2002</v>
      </c>
      <c r="T718" s="143" t="n">
        <f aca="false">Movilidad!FW721</f>
        <v>65.7028</v>
      </c>
      <c r="U718" s="143" t="n">
        <f aca="false">Movilidad!FX721</f>
        <v>32.0808663283548</v>
      </c>
      <c r="V718" s="143" t="n">
        <f aca="false">Movilidad!FY721</f>
        <v>11.9033719174635</v>
      </c>
    </row>
    <row r="719" customFormat="false" ht="15" hidden="false" customHeight="false" outlineLevel="0" collapsed="false">
      <c r="S719" s="12" t="n">
        <f aca="false">Movilidad!FV722</f>
        <v>2003</v>
      </c>
      <c r="T719" s="141" t="n">
        <f aca="false">Movilidad!FW722</f>
        <v>66.5696</v>
      </c>
      <c r="U719" s="141" t="n">
        <f aca="false">Movilidad!FX722</f>
        <v>32.5041008774671</v>
      </c>
      <c r="V719" s="141" t="n">
        <f aca="false">Movilidad!FY722</f>
        <v>11.9033719174635</v>
      </c>
    </row>
    <row r="720" customFormat="false" ht="15" hidden="false" customHeight="false" outlineLevel="0" collapsed="false">
      <c r="S720" s="35" t="n">
        <f aca="false">Movilidad!FV723</f>
        <v>2003</v>
      </c>
      <c r="T720" s="144" t="n">
        <f aca="false">Movilidad!FW723</f>
        <v>66.9464</v>
      </c>
      <c r="U720" s="144" t="n">
        <f aca="false">Movilidad!FX723</f>
        <v>32.688081932042</v>
      </c>
      <c r="V720" s="144" t="n">
        <f aca="false">Movilidad!FY723</f>
        <v>11.9033719174635</v>
      </c>
    </row>
    <row r="721" customFormat="false" ht="15" hidden="false" customHeight="false" outlineLevel="0" collapsed="false">
      <c r="S721" s="57" t="n">
        <f aca="false">Movilidad!FV724</f>
        <v>2003</v>
      </c>
      <c r="T721" s="143" t="n">
        <f aca="false">Movilidad!FW724</f>
        <v>67.3372</v>
      </c>
      <c r="U721" s="143" t="n">
        <f aca="false">Movilidad!FX724</f>
        <v>32.8788988007466</v>
      </c>
      <c r="V721" s="143" t="n">
        <f aca="false">Movilidad!FY724</f>
        <v>11.9033719174635</v>
      </c>
    </row>
    <row r="722" customFormat="false" ht="15" hidden="false" customHeight="false" outlineLevel="0" collapsed="false">
      <c r="S722" s="12" t="n">
        <f aca="false">Movilidad!FV725</f>
        <v>2003</v>
      </c>
      <c r="T722" s="141" t="n">
        <f aca="false">Movilidad!FW725</f>
        <v>67.3744</v>
      </c>
      <c r="U722" s="141" t="n">
        <f aca="false">Movilidad!FX725</f>
        <v>32.8970625354339</v>
      </c>
      <c r="V722" s="141" t="n">
        <f aca="false">Movilidad!FY725</f>
        <v>11.9033719174635</v>
      </c>
    </row>
    <row r="723" customFormat="false" ht="15" hidden="false" customHeight="false" outlineLevel="0" collapsed="false">
      <c r="S723" s="35" t="n">
        <f aca="false">Movilidad!FV726</f>
        <v>2003</v>
      </c>
      <c r="T723" s="144" t="n">
        <f aca="false">Movilidad!FW726</f>
        <v>67.116</v>
      </c>
      <c r="U723" s="144" t="n">
        <f aca="false">Movilidad!FX726</f>
        <v>32.7708929374982</v>
      </c>
      <c r="V723" s="144" t="n">
        <f aca="false">Movilidad!FY726</f>
        <v>11.9033719174635</v>
      </c>
    </row>
    <row r="724" customFormat="false" ht="15" hidden="false" customHeight="false" outlineLevel="0" collapsed="false">
      <c r="S724" s="57" t="n">
        <f aca="false">Movilidad!FV727</f>
        <v>2003</v>
      </c>
      <c r="T724" s="143" t="n">
        <f aca="false">Movilidad!FW727</f>
        <v>67.0585</v>
      </c>
      <c r="U724" s="143" t="n">
        <f aca="false">Movilidad!FX727</f>
        <v>32.7428172723229</v>
      </c>
      <c r="V724" s="143" t="n">
        <f aca="false">Movilidad!FY727</f>
        <v>11.9033719174635</v>
      </c>
    </row>
    <row r="725" customFormat="false" ht="15" hidden="false" customHeight="false" outlineLevel="0" collapsed="false">
      <c r="S725" s="12" t="n">
        <f aca="false">Movilidad!FV728</f>
        <v>2003</v>
      </c>
      <c r="T725" s="141" t="n">
        <f aca="false">Movilidad!FW728</f>
        <v>67.3563</v>
      </c>
      <c r="U725" s="141" t="n">
        <f aca="false">Movilidad!FX728</f>
        <v>32.8882248043092</v>
      </c>
      <c r="V725" s="141" t="n">
        <f aca="false">Movilidad!FY728</f>
        <v>11.9033719174635</v>
      </c>
    </row>
    <row r="726" customFormat="false" ht="15" hidden="false" customHeight="false" outlineLevel="0" collapsed="false">
      <c r="S726" s="35" t="n">
        <f aca="false">Movilidad!FV729</f>
        <v>2003</v>
      </c>
      <c r="T726" s="144" t="n">
        <f aca="false">Movilidad!FW729</f>
        <v>67.3727</v>
      </c>
      <c r="U726" s="144" t="n">
        <f aca="false">Movilidad!FX729</f>
        <v>32.8962324722896</v>
      </c>
      <c r="V726" s="144" t="n">
        <f aca="false">Movilidad!FY729</f>
        <v>11.9033719174635</v>
      </c>
    </row>
    <row r="727" customFormat="false" ht="15" hidden="false" customHeight="false" outlineLevel="0" collapsed="false">
      <c r="S727" s="57" t="n">
        <f aca="false">Movilidad!FV730</f>
        <v>2003</v>
      </c>
      <c r="T727" s="143" t="n">
        <f aca="false">Movilidad!FW730</f>
        <v>67.3994</v>
      </c>
      <c r="U727" s="143" t="n">
        <f aca="false">Movilidad!FX730</f>
        <v>32.9092693463797</v>
      </c>
      <c r="V727" s="143" t="n">
        <f aca="false">Movilidad!FY730</f>
        <v>11.9033719174635</v>
      </c>
    </row>
    <row r="728" customFormat="false" ht="15" hidden="false" customHeight="false" outlineLevel="0" collapsed="false">
      <c r="S728" s="12" t="n">
        <f aca="false">Movilidad!FV731</f>
        <v>2003</v>
      </c>
      <c r="T728" s="141" t="n">
        <f aca="false">Movilidad!FW731</f>
        <v>67.7967</v>
      </c>
      <c r="U728" s="141" t="n">
        <f aca="false">Movilidad!FX731</f>
        <v>33.1032599859301</v>
      </c>
      <c r="V728" s="141" t="n">
        <f aca="false">Movilidad!FY731</f>
        <v>11.9033719174635</v>
      </c>
    </row>
    <row r="729" customFormat="false" ht="15" hidden="false" customHeight="false" outlineLevel="0" collapsed="false">
      <c r="S729" s="35" t="n">
        <f aca="false">Movilidad!FV732</f>
        <v>2003</v>
      </c>
      <c r="T729" s="144" t="n">
        <f aca="false">Movilidad!FW732</f>
        <v>67.9639</v>
      </c>
      <c r="U729" s="144" t="n">
        <f aca="false">Movilidad!FX732</f>
        <v>33.1848991375356</v>
      </c>
      <c r="V729" s="144" t="n">
        <f aca="false">Movilidad!FY732</f>
        <v>11.9033719174635</v>
      </c>
    </row>
    <row r="730" customFormat="false" ht="15" hidden="false" customHeight="false" outlineLevel="0" collapsed="false">
      <c r="S730" s="57" t="n">
        <f aca="false">Movilidad!FV733</f>
        <v>2003</v>
      </c>
      <c r="T730" s="143" t="n">
        <f aca="false">Movilidad!FW733</f>
        <v>68.1082</v>
      </c>
      <c r="U730" s="143" t="n">
        <f aca="false">Movilidad!FX733</f>
        <v>33.2553568503146</v>
      </c>
      <c r="V730" s="143" t="n">
        <f aca="false">Movilidad!FY733</f>
        <v>11.9033719174635</v>
      </c>
    </row>
    <row r="731" customFormat="false" ht="15" hidden="false" customHeight="false" outlineLevel="0" collapsed="false">
      <c r="S731" s="12" t="n">
        <f aca="false">Movilidad!FV734</f>
        <v>2004</v>
      </c>
      <c r="T731" s="141" t="n">
        <f aca="false">Movilidad!FW734</f>
        <v>68.3945</v>
      </c>
      <c r="U731" s="141" t="n">
        <f aca="false">Movilidad!FX734</f>
        <v>33.3951492492658</v>
      </c>
      <c r="V731" s="141" t="n">
        <f aca="false">Movilidad!FY734</f>
        <v>11.9033719174635</v>
      </c>
    </row>
    <row r="732" customFormat="false" ht="15" hidden="false" customHeight="false" outlineLevel="0" collapsed="false">
      <c r="S732" s="35" t="n">
        <f aca="false">Movilidad!FV735</f>
        <v>2004</v>
      </c>
      <c r="T732" s="144" t="n">
        <f aca="false">Movilidad!FW735</f>
        <v>68.4633</v>
      </c>
      <c r="U732" s="144" t="n">
        <f aca="false">Movilidad!FX735</f>
        <v>33.4287423929886</v>
      </c>
      <c r="V732" s="144" t="n">
        <f aca="false">Movilidad!FY735</f>
        <v>11.9033719174635</v>
      </c>
    </row>
    <row r="733" customFormat="false" ht="15" hidden="false" customHeight="false" outlineLevel="0" collapsed="false">
      <c r="S733" s="57" t="n">
        <f aca="false">Movilidad!FV736</f>
        <v>2004</v>
      </c>
      <c r="T733" s="143" t="n">
        <f aca="false">Movilidad!FW736</f>
        <v>68.8695</v>
      </c>
      <c r="U733" s="143" t="n">
        <f aca="false">Movilidad!FX736</f>
        <v>33.6270786572358</v>
      </c>
      <c r="V733" s="143" t="n">
        <f aca="false">Movilidad!FY736</f>
        <v>11.9033719174635</v>
      </c>
    </row>
    <row r="734" customFormat="false" ht="15" hidden="false" customHeight="false" outlineLevel="0" collapsed="false">
      <c r="S734" s="12" t="n">
        <f aca="false">Movilidad!FV737</f>
        <v>2004</v>
      </c>
      <c r="T734" s="141" t="n">
        <f aca="false">Movilidad!FW737</f>
        <v>69.4604</v>
      </c>
      <c r="U734" s="141" t="n">
        <f aca="false">Movilidad!FX737</f>
        <v>33.9155988407504</v>
      </c>
      <c r="V734" s="141" t="n">
        <f aca="false">Movilidad!FY737</f>
        <v>11.9033719174635</v>
      </c>
    </row>
    <row r="735" customFormat="false" ht="15" hidden="false" customHeight="false" outlineLevel="0" collapsed="false">
      <c r="S735" s="35" t="n">
        <f aca="false">Movilidad!FV738</f>
        <v>2004</v>
      </c>
      <c r="T735" s="144" t="n">
        <f aca="false">Movilidad!FW738</f>
        <v>69.9679</v>
      </c>
      <c r="U735" s="144" t="n">
        <f aca="false">Movilidad!FX738</f>
        <v>34.1633971029499</v>
      </c>
      <c r="V735" s="144" t="n">
        <f aca="false">Movilidad!FY738</f>
        <v>11.9033719174635</v>
      </c>
    </row>
    <row r="736" customFormat="false" ht="15" hidden="false" customHeight="false" outlineLevel="0" collapsed="false">
      <c r="S736" s="57" t="n">
        <f aca="false">Movilidad!FV739</f>
        <v>2004</v>
      </c>
      <c r="T736" s="143" t="n">
        <f aca="false">Movilidad!FW739</f>
        <v>70.3639</v>
      </c>
      <c r="U736" s="143" t="n">
        <f aca="false">Movilidad!FX739</f>
        <v>34.3567529883311</v>
      </c>
      <c r="V736" s="143" t="n">
        <f aca="false">Movilidad!FY739</f>
        <v>11.9033719174635</v>
      </c>
    </row>
    <row r="737" customFormat="false" ht="15" hidden="false" customHeight="false" outlineLevel="0" collapsed="false">
      <c r="S737" s="12" t="n">
        <f aca="false">Movilidad!FV740</f>
        <v>2004</v>
      </c>
      <c r="T737" s="141" t="n">
        <f aca="false">Movilidad!FW740</f>
        <v>70.6882</v>
      </c>
      <c r="U737" s="141" t="n">
        <f aca="false">Movilidad!FX740</f>
        <v>34.5150997399199</v>
      </c>
      <c r="V737" s="141" t="n">
        <f aca="false">Movilidad!FY740</f>
        <v>11.9033719174635</v>
      </c>
    </row>
    <row r="738" customFormat="false" ht="15" hidden="false" customHeight="false" outlineLevel="0" collapsed="false">
      <c r="S738" s="35" t="n">
        <f aca="false">Movilidad!FV741</f>
        <v>2004</v>
      </c>
      <c r="T738" s="144" t="n">
        <f aca="false">Movilidad!FW741</f>
        <v>70.931</v>
      </c>
      <c r="U738" s="144" t="n">
        <f aca="false">Movilidad!FX741</f>
        <v>34.6336522878254</v>
      </c>
      <c r="V738" s="144" t="n">
        <f aca="false">Movilidad!FY741</f>
        <v>11.9033719174635</v>
      </c>
    </row>
    <row r="739" customFormat="false" ht="15" hidden="false" customHeight="false" outlineLevel="0" collapsed="false">
      <c r="S739" s="57" t="n">
        <f aca="false">Movilidad!FV742</f>
        <v>2004</v>
      </c>
      <c r="T739" s="143" t="n">
        <f aca="false">Movilidad!FW742</f>
        <v>71.3774</v>
      </c>
      <c r="U739" s="143" t="n">
        <f aca="false">Movilidad!FX742</f>
        <v>34.8516171040734</v>
      </c>
      <c r="V739" s="143" t="n">
        <f aca="false">Movilidad!FY742</f>
        <v>11.9033719174635</v>
      </c>
    </row>
    <row r="740" customFormat="false" ht="15" hidden="false" customHeight="false" outlineLevel="0" collapsed="false">
      <c r="S740" s="12" t="n">
        <f aca="false">Movilidad!FV743</f>
        <v>2004</v>
      </c>
      <c r="T740" s="141" t="n">
        <f aca="false">Movilidad!FW743</f>
        <v>71.6599</v>
      </c>
      <c r="U740" s="141" t="n">
        <f aca="false">Movilidad!FX743</f>
        <v>34.9895540677607</v>
      </c>
      <c r="V740" s="141" t="n">
        <f aca="false">Movilidad!FY743</f>
        <v>12.0378664495114</v>
      </c>
    </row>
    <row r="741" customFormat="false" ht="15" hidden="false" customHeight="false" outlineLevel="0" collapsed="false">
      <c r="S741" s="35" t="n">
        <f aca="false">Movilidad!FV744</f>
        <v>2004</v>
      </c>
      <c r="T741" s="144" t="n">
        <f aca="false">Movilidad!FW744</f>
        <v>71.6615</v>
      </c>
      <c r="U741" s="144" t="n">
        <f aca="false">Movilidad!FX744</f>
        <v>34.9903353036613</v>
      </c>
      <c r="V741" s="144" t="n">
        <f aca="false">Movilidad!FY744</f>
        <v>12.1738056267564</v>
      </c>
    </row>
    <row r="742" customFormat="false" ht="15" hidden="false" customHeight="false" outlineLevel="0" collapsed="false">
      <c r="S742" s="57" t="n">
        <f aca="false">Movilidad!FV745</f>
        <v>2004</v>
      </c>
      <c r="T742" s="143" t="n">
        <f aca="false">Movilidad!FW745</f>
        <v>72.2606</v>
      </c>
      <c r="U742" s="143" t="n">
        <f aca="false">Movilidad!FX745</f>
        <v>35.2828593211661</v>
      </c>
      <c r="V742" s="143" t="n">
        <f aca="false">Movilidad!FY745</f>
        <v>12.311440082451</v>
      </c>
    </row>
    <row r="743" customFormat="false" ht="15" hidden="false" customHeight="false" outlineLevel="0" collapsed="false">
      <c r="S743" s="12" t="n">
        <f aca="false">Movilidad!FV746</f>
        <v>2005</v>
      </c>
      <c r="T743" s="141" t="n">
        <f aca="false">Movilidad!FW746</f>
        <v>73.3343</v>
      </c>
      <c r="U743" s="141" t="n">
        <f aca="false">Movilidad!FX746</f>
        <v>35.8071174376658</v>
      </c>
      <c r="V743" s="141" t="n">
        <f aca="false">Movilidad!FY746</f>
        <v>12.4505179819759</v>
      </c>
    </row>
    <row r="744" customFormat="false" ht="15" hidden="false" customHeight="false" outlineLevel="0" collapsed="false">
      <c r="S744" s="35" t="n">
        <f aca="false">Movilidad!FV747</f>
        <v>2005</v>
      </c>
      <c r="T744" s="144" t="n">
        <f aca="false">Movilidad!FW747</f>
        <v>74.028</v>
      </c>
      <c r="U744" s="144" t="n">
        <f aca="false">Movilidad!FX747</f>
        <v>36.1458320277895</v>
      </c>
      <c r="V744" s="144" t="n">
        <f aca="false">Movilidad!FY747</f>
        <v>12.5912991631354</v>
      </c>
    </row>
    <row r="745" customFormat="false" ht="15" hidden="false" customHeight="false" outlineLevel="0" collapsed="false">
      <c r="S745" s="57" t="n">
        <f aca="false">Movilidad!FV748</f>
        <v>2005</v>
      </c>
      <c r="T745" s="143" t="n">
        <f aca="false">Movilidad!FW748</f>
        <v>75.1723</v>
      </c>
      <c r="U745" s="143" t="n">
        <f aca="false">Movilidad!FX748</f>
        <v>36.7045621784001</v>
      </c>
      <c r="V745" s="143" t="n">
        <f aca="false">Movilidad!FY748</f>
        <v>12.7335178146501</v>
      </c>
    </row>
    <row r="746" customFormat="false" ht="15" hidden="false" customHeight="false" outlineLevel="0" collapsed="false">
      <c r="S746" s="12" t="n">
        <f aca="false">Movilidad!FV749</f>
        <v>2005</v>
      </c>
      <c r="T746" s="141" t="n">
        <f aca="false">Movilidad!FW749</f>
        <v>75.5409</v>
      </c>
      <c r="U746" s="141" t="n">
        <f aca="false">Movilidad!FX749</f>
        <v>36.8845393989848</v>
      </c>
      <c r="V746" s="141" t="n">
        <f aca="false">Movilidad!FY749</f>
        <v>12.8774432405945</v>
      </c>
    </row>
    <row r="747" customFormat="false" ht="15" hidden="false" customHeight="false" outlineLevel="0" collapsed="false">
      <c r="S747" s="35" t="n">
        <f aca="false">Movilidad!FV750</f>
        <v>2005</v>
      </c>
      <c r="T747" s="144" t="n">
        <f aca="false">Movilidad!FW750</f>
        <v>75.9947</v>
      </c>
      <c r="U747" s="144" t="n">
        <f aca="false">Movilidad!FX750</f>
        <v>37.1061174312727</v>
      </c>
      <c r="V747" s="144" t="n">
        <f aca="false">Movilidad!FY750</f>
        <v>13.0229382550188</v>
      </c>
    </row>
    <row r="748" customFormat="false" ht="15" hidden="false" customHeight="false" outlineLevel="0" collapsed="false">
      <c r="S748" s="57" t="n">
        <f aca="false">Movilidad!FV751</f>
        <v>2005</v>
      </c>
      <c r="T748" s="143" t="n">
        <f aca="false">Movilidad!FW751</f>
        <v>76.6907</v>
      </c>
      <c r="U748" s="143" t="n">
        <f aca="false">Movilidad!FX751</f>
        <v>37.4459550480034</v>
      </c>
      <c r="V748" s="143" t="n">
        <f aca="false">Movilidad!FY751</f>
        <v>13.1701449985522</v>
      </c>
    </row>
    <row r="749" customFormat="false" ht="15" hidden="false" customHeight="false" outlineLevel="0" collapsed="false">
      <c r="S749" s="12" t="n">
        <f aca="false">Movilidad!FV752</f>
        <v>2005</v>
      </c>
      <c r="T749" s="141" t="n">
        <f aca="false">Movilidad!FW752</f>
        <v>77.4608</v>
      </c>
      <c r="U749" s="141" t="n">
        <f aca="false">Movilidad!FX752</f>
        <v>37.8219736523774</v>
      </c>
      <c r="V749" s="141" t="n">
        <f aca="false">Movilidad!FY752</f>
        <v>13.3189174578505</v>
      </c>
    </row>
    <row r="750" customFormat="false" ht="15" hidden="false" customHeight="false" outlineLevel="0" collapsed="false">
      <c r="S750" s="35" t="n">
        <f aca="false">Movilidad!FV753</f>
        <v>2005</v>
      </c>
      <c r="T750" s="144" t="n">
        <f aca="false">Movilidad!FW753</f>
        <v>77.7992</v>
      </c>
      <c r="U750" s="144" t="n">
        <f aca="false">Movilidad!FX753</f>
        <v>37.9872050453396</v>
      </c>
      <c r="V750" s="144" t="n">
        <f aca="false">Movilidad!FY753</f>
        <v>13.4694017016139</v>
      </c>
    </row>
    <row r="751" customFormat="false" ht="15" hidden="false" customHeight="false" outlineLevel="0" collapsed="false">
      <c r="S751" s="57" t="n">
        <f aca="false">Movilidad!FV754</f>
        <v>2005</v>
      </c>
      <c r="T751" s="143" t="n">
        <f aca="false">Movilidad!FW754</f>
        <v>78.704</v>
      </c>
      <c r="U751" s="143" t="n">
        <f aca="false">Movilidad!FX754</f>
        <v>38.4289939470895</v>
      </c>
      <c r="V751" s="143" t="n">
        <f aca="false">Movilidad!FY754</f>
        <v>13.6215992075376</v>
      </c>
    </row>
    <row r="752" customFormat="false" ht="15" hidden="false" customHeight="false" outlineLevel="0" collapsed="false">
      <c r="S752" s="12" t="n">
        <f aca="false">Movilidad!FV755</f>
        <v>2005</v>
      </c>
      <c r="T752" s="141" t="n">
        <f aca="false">Movilidad!FW755</f>
        <v>79.319</v>
      </c>
      <c r="U752" s="141" t="n">
        <f aca="false">Movilidad!FX755</f>
        <v>38.7292814963559</v>
      </c>
      <c r="V752" s="141" t="n">
        <f aca="false">Movilidad!FY755</f>
        <v>13.7755102040816</v>
      </c>
    </row>
    <row r="753" customFormat="false" ht="15" hidden="false" customHeight="false" outlineLevel="0" collapsed="false">
      <c r="S753" s="35" t="n">
        <f aca="false">Movilidad!FV756</f>
        <v>2005</v>
      </c>
      <c r="T753" s="144" t="n">
        <f aca="false">Movilidad!FW756</f>
        <v>80.2759</v>
      </c>
      <c r="U753" s="144" t="n">
        <f aca="false">Movilidad!FX756</f>
        <v>39.1965093921169</v>
      </c>
      <c r="V753" s="144" t="n">
        <f aca="false">Movilidad!FY756</f>
        <v>13.9312977099237</v>
      </c>
    </row>
    <row r="754" customFormat="false" ht="15" hidden="false" customHeight="false" outlineLevel="0" collapsed="false">
      <c r="S754" s="57" t="n">
        <f aca="false">Movilidad!FV757</f>
        <v>2005</v>
      </c>
      <c r="T754" s="143" t="n">
        <f aca="false">Movilidad!FW757</f>
        <v>81.1696</v>
      </c>
      <c r="U754" s="143" t="n">
        <f aca="false">Movilidad!FX757</f>
        <v>39.6328784698069</v>
      </c>
      <c r="V754" s="143" t="n">
        <f aca="false">Movilidad!FY757</f>
        <v>14.0886347390994</v>
      </c>
    </row>
    <row r="755" customFormat="false" ht="15" hidden="false" customHeight="false" outlineLevel="0" collapsed="false">
      <c r="S755" s="12" t="n">
        <f aca="false">Movilidad!FV758</f>
        <v>2006</v>
      </c>
      <c r="T755" s="141" t="n">
        <f aca="false">Movilidad!FW758</f>
        <v>82.2052</v>
      </c>
      <c r="U755" s="141" t="n">
        <f aca="false">Movilidad!FX758</f>
        <v>40.1385334064252</v>
      </c>
      <c r="V755" s="141" t="n">
        <f aca="false">Movilidad!FY758</f>
        <v>14.2478494494109</v>
      </c>
    </row>
    <row r="756" customFormat="false" ht="15" hidden="false" customHeight="false" outlineLevel="0" collapsed="false">
      <c r="S756" s="35" t="n">
        <f aca="false">Movilidad!FV759</f>
        <v>2006</v>
      </c>
      <c r="T756" s="144" t="n">
        <f aca="false">Movilidad!FW759</f>
        <v>82.531</v>
      </c>
      <c r="U756" s="144" t="n">
        <f aca="false">Movilidad!FX759</f>
        <v>40.2976125666707</v>
      </c>
      <c r="V756" s="144" t="n">
        <f aca="false">Movilidad!FY759</f>
        <v>14.4087724642096</v>
      </c>
    </row>
    <row r="757" customFormat="false" ht="15" hidden="false" customHeight="false" outlineLevel="0" collapsed="false">
      <c r="S757" s="57" t="n">
        <f aca="false">Movilidad!FV760</f>
        <v>2006</v>
      </c>
      <c r="T757" s="143" t="n">
        <f aca="false">Movilidad!FW760</f>
        <v>83.5258</v>
      </c>
      <c r="U757" s="143" t="n">
        <f aca="false">Movilidad!FX760</f>
        <v>40.7833459878254</v>
      </c>
      <c r="V757" s="143" t="n">
        <f aca="false">Movilidad!FY760</f>
        <v>14.5717559791515</v>
      </c>
    </row>
    <row r="758" customFormat="false" ht="15" hidden="false" customHeight="false" outlineLevel="0" collapsed="false">
      <c r="S758" s="12" t="n">
        <f aca="false">Movilidad!FV761</f>
        <v>2006</v>
      </c>
      <c r="T758" s="141" t="n">
        <f aca="false">Movilidad!FW761</f>
        <v>84.3381</v>
      </c>
      <c r="U758" s="141" t="n">
        <f aca="false">Movilidad!FX761</f>
        <v>41.1799696890759</v>
      </c>
      <c r="V758" s="141" t="n">
        <f aca="false">Movilidad!FY761</f>
        <v>14.7362649686608</v>
      </c>
    </row>
    <row r="759" customFormat="false" ht="15" hidden="false" customHeight="false" outlineLevel="0" collapsed="false">
      <c r="S759" s="35" t="n">
        <f aca="false">Movilidad!FV762</f>
        <v>2006</v>
      </c>
      <c r="T759" s="144" t="n">
        <f aca="false">Movilidad!FW762</f>
        <v>84.7328</v>
      </c>
      <c r="U759" s="144" t="n">
        <f aca="false">Movilidad!FX762</f>
        <v>41.372690820288</v>
      </c>
      <c r="V759" s="144" t="n">
        <f aca="false">Movilidad!FY762</f>
        <v>14.9028404365249</v>
      </c>
    </row>
    <row r="760" customFormat="false" ht="15" hidden="false" customHeight="false" outlineLevel="0" collapsed="false">
      <c r="S760" s="57" t="n">
        <f aca="false">Movilidad!FV763</f>
        <v>2006</v>
      </c>
      <c r="T760" s="143" t="n">
        <f aca="false">Movilidad!FW763</f>
        <v>85.1431</v>
      </c>
      <c r="U760" s="143" t="n">
        <f aca="false">Movilidad!FX763</f>
        <v>41.5730290015303</v>
      </c>
      <c r="V760" s="143" t="n">
        <f aca="false">Movilidad!FY763</f>
        <v>15.0713038602215</v>
      </c>
    </row>
    <row r="761" customFormat="false" ht="15" hidden="false" customHeight="false" outlineLevel="0" collapsed="false">
      <c r="S761" s="12" t="n">
        <f aca="false">Movilidad!FV764</f>
        <v>2006</v>
      </c>
      <c r="T761" s="141" t="n">
        <f aca="false">Movilidad!FW764</f>
        <v>85.6685</v>
      </c>
      <c r="U761" s="141" t="n">
        <f aca="false">Movilidad!FX764</f>
        <v>41.829567340367</v>
      </c>
      <c r="V761" s="141" t="n">
        <f aca="false">Movilidad!FY764</f>
        <v>15.2416548524294</v>
      </c>
    </row>
    <row r="762" customFormat="false" ht="15" hidden="false" customHeight="false" outlineLevel="0" collapsed="false">
      <c r="S762" s="35" t="n">
        <f aca="false">Movilidad!FV765</f>
        <v>2006</v>
      </c>
      <c r="T762" s="144" t="n">
        <f aca="false">Movilidad!FW765</f>
        <v>86.1504</v>
      </c>
      <c r="U762" s="144" t="n">
        <f aca="false">Movilidad!FX765</f>
        <v>42.064865828158</v>
      </c>
      <c r="V762" s="144" t="n">
        <f aca="false">Movilidad!FY765</f>
        <v>15.4138915318744</v>
      </c>
    </row>
    <row r="763" customFormat="false" ht="15" hidden="false" customHeight="false" outlineLevel="0" collapsed="false">
      <c r="S763" s="57" t="n">
        <f aca="false">Movilidad!FV766</f>
        <v>2006</v>
      </c>
      <c r="T763" s="143" t="n">
        <f aca="false">Movilidad!FW766</f>
        <v>86.9252</v>
      </c>
      <c r="U763" s="143" t="n">
        <f aca="false">Movilidad!FX766</f>
        <v>42.4431793129898</v>
      </c>
      <c r="V763" s="143" t="n">
        <f aca="false">Movilidad!FY766</f>
        <v>15.588010439459</v>
      </c>
    </row>
    <row r="764" customFormat="false" ht="15" hidden="false" customHeight="false" outlineLevel="0" collapsed="false">
      <c r="S764" s="12" t="n">
        <f aca="false">Movilidad!FV767</f>
        <v>2006</v>
      </c>
      <c r="T764" s="141" t="n">
        <f aca="false">Movilidad!FW767</f>
        <v>87.6692</v>
      </c>
      <c r="U764" s="141" t="n">
        <f aca="false">Movilidad!FX767</f>
        <v>42.8064540067364</v>
      </c>
      <c r="V764" s="141" t="n">
        <f aca="false">Movilidad!FY767</f>
        <v>15.7642165880189</v>
      </c>
    </row>
    <row r="765" customFormat="false" ht="15" hidden="false" customHeight="false" outlineLevel="0" collapsed="false">
      <c r="S765" s="35" t="n">
        <f aca="false">Movilidad!FV768</f>
        <v>2006</v>
      </c>
      <c r="T765" s="144" t="n">
        <f aca="false">Movilidad!FW768</f>
        <v>88.2896</v>
      </c>
      <c r="U765" s="144" t="n">
        <f aca="false">Movilidad!FX768</f>
        <v>43.1093782271671</v>
      </c>
      <c r="V765" s="144" t="n">
        <f aca="false">Movilidad!FY768</f>
        <v>15.9423025074144</v>
      </c>
    </row>
    <row r="766" customFormat="false" ht="15" hidden="false" customHeight="false" outlineLevel="0" collapsed="false">
      <c r="S766" s="57" t="n">
        <f aca="false">Movilidad!FV769</f>
        <v>2006</v>
      </c>
      <c r="T766" s="143" t="n">
        <f aca="false">Movilidad!FW769</f>
        <v>89.1559</v>
      </c>
      <c r="U766" s="143" t="n">
        <f aca="false">Movilidad!FX769</f>
        <v>43.5323686400605</v>
      </c>
      <c r="V766" s="143" t="n">
        <f aca="false">Movilidad!FY769</f>
        <v>16.1224795844637</v>
      </c>
    </row>
    <row r="767" customFormat="false" ht="15" hidden="false" customHeight="false" outlineLevel="0" collapsed="false">
      <c r="S767" s="12" t="n">
        <f aca="false">Movilidad!FV770</f>
        <v>2007</v>
      </c>
      <c r="T767" s="141" t="n">
        <f aca="false">Movilidad!FW770</f>
        <v>90.1761</v>
      </c>
      <c r="U767" s="141" t="n">
        <f aca="false">Movilidad!FX770</f>
        <v>44.0305041811362</v>
      </c>
      <c r="V767" s="141" t="n">
        <f aca="false">Movilidad!FY770</f>
        <v>16.3045276567584</v>
      </c>
    </row>
    <row r="768" customFormat="false" ht="15" hidden="false" customHeight="false" outlineLevel="0" collapsed="false">
      <c r="S768" s="35" t="n">
        <f aca="false">Movilidad!FV771</f>
        <v>2007</v>
      </c>
      <c r="T768" s="144" t="n">
        <f aca="false">Movilidad!FW771</f>
        <v>90.4483</v>
      </c>
      <c r="U768" s="144" t="n">
        <f aca="false">Movilidad!FX771</f>
        <v>44.1634119387139</v>
      </c>
      <c r="V768" s="144" t="n">
        <f aca="false">Movilidad!FY771</f>
        <v>16.488894466056</v>
      </c>
    </row>
    <row r="769" customFormat="false" ht="15" hidden="false" customHeight="false" outlineLevel="0" collapsed="false">
      <c r="S769" s="57" t="n">
        <f aca="false">Movilidad!FV772</f>
        <v>2007</v>
      </c>
      <c r="T769" s="143" t="n">
        <f aca="false">Movilidad!FW772</f>
        <v>91.1415</v>
      </c>
      <c r="U769" s="143" t="n">
        <f aca="false">Movilidad!FX772</f>
        <v>44.5018823926187</v>
      </c>
      <c r="V769" s="143" t="n">
        <f aca="false">Movilidad!FY772</f>
        <v>16.6751269035533</v>
      </c>
    </row>
    <row r="770" customFormat="false" ht="15" hidden="false" customHeight="false" outlineLevel="0" collapsed="false">
      <c r="S770" s="12" t="n">
        <f aca="false">Movilidad!FV773</f>
        <v>2007</v>
      </c>
      <c r="T770" s="141" t="n">
        <f aca="false">Movilidad!FW773</f>
        <v>91.8198</v>
      </c>
      <c r="U770" s="141" t="n">
        <f aca="false">Movilidad!FX773</f>
        <v>44.8330775871998</v>
      </c>
      <c r="V770" s="141" t="n">
        <f aca="false">Movilidad!FY773</f>
        <v>16.8636901621344</v>
      </c>
    </row>
    <row r="771" customFormat="false" ht="15" hidden="false" customHeight="false" outlineLevel="0" collapsed="false">
      <c r="S771" s="35" t="n">
        <f aca="false">Movilidad!FV774</f>
        <v>2007</v>
      </c>
      <c r="T771" s="144" t="n">
        <f aca="false">Movilidad!FW774</f>
        <v>92.2031</v>
      </c>
      <c r="U771" s="144" t="n">
        <f aca="false">Movilidad!FX774</f>
        <v>45.0202324126206</v>
      </c>
      <c r="V771" s="144" t="n">
        <f aca="false">Movilidad!FY774</f>
        <v>17.0541070604522</v>
      </c>
    </row>
    <row r="772" customFormat="false" ht="15" hidden="false" customHeight="false" outlineLevel="0" collapsed="false">
      <c r="S772" s="57" t="n">
        <f aca="false">Movilidad!FV775</f>
        <v>2007</v>
      </c>
      <c r="T772" s="143" t="n">
        <f aca="false">Movilidad!FW775</f>
        <v>92.6105</v>
      </c>
      <c r="U772" s="143" t="n">
        <f aca="false">Movilidad!FX775</f>
        <v>45.2191546037932</v>
      </c>
      <c r="V772" s="143" t="n">
        <f aca="false">Movilidad!FY775</f>
        <v>17.2468608263209</v>
      </c>
    </row>
    <row r="773" customFormat="false" ht="15" hidden="false" customHeight="false" outlineLevel="0" collapsed="false">
      <c r="S773" s="12" t="n">
        <f aca="false">Movilidad!FV776</f>
        <v>2007</v>
      </c>
      <c r="T773" s="141" t="n">
        <f aca="false">Movilidad!FW776</f>
        <v>93.0702</v>
      </c>
      <c r="U773" s="141" t="n">
        <f aca="false">Movilidad!FX776</f>
        <v>45.4436134434643</v>
      </c>
      <c r="V773" s="141" t="n">
        <f aca="false">Movilidad!FY776</f>
        <v>17.4417061191983</v>
      </c>
    </row>
    <row r="774" customFormat="false" ht="15" hidden="false" customHeight="false" outlineLevel="0" collapsed="false">
      <c r="S774" s="35" t="n">
        <f aca="false">Movilidad!FV777</f>
        <v>2007</v>
      </c>
      <c r="T774" s="144" t="n">
        <f aca="false">Movilidad!FW777</f>
        <v>93.6166</v>
      </c>
      <c r="U774" s="144" t="n">
        <f aca="false">Movilidad!FX777</f>
        <v>45.7104055034954</v>
      </c>
      <c r="V774" s="144" t="n">
        <f aca="false">Movilidad!FY777</f>
        <v>17.6388992467746</v>
      </c>
    </row>
    <row r="775" customFormat="false" ht="15" hidden="false" customHeight="false" outlineLevel="0" collapsed="false">
      <c r="S775" s="57" t="n">
        <f aca="false">Movilidad!FV778</f>
        <v>2007</v>
      </c>
      <c r="T775" s="143" t="n">
        <f aca="false">Movilidad!FW778</f>
        <v>94.3669</v>
      </c>
      <c r="U775" s="143" t="n">
        <f aca="false">Movilidad!FX778</f>
        <v>46.0767563136004</v>
      </c>
      <c r="V775" s="143" t="n">
        <f aca="false">Movilidad!FY778</f>
        <v>17.83818028237</v>
      </c>
    </row>
    <row r="776" customFormat="false" ht="15" hidden="false" customHeight="false" outlineLevel="0" collapsed="false">
      <c r="S776" s="12" t="n">
        <f aca="false">Movilidad!FV779</f>
        <v>2007</v>
      </c>
      <c r="T776" s="141" t="n">
        <f aca="false">Movilidad!FW779</f>
        <v>95.0112</v>
      </c>
      <c r="U776" s="141" t="n">
        <f aca="false">Movilidad!FX779</f>
        <v>46.3913502452952</v>
      </c>
      <c r="V776" s="141" t="n">
        <f aca="false">Movilidad!FY779</f>
        <v>18.0398138967279</v>
      </c>
    </row>
    <row r="777" customFormat="false" ht="15" hidden="false" customHeight="false" outlineLevel="0" collapsed="false">
      <c r="S777" s="35" t="n">
        <f aca="false">Movilidad!FV780</f>
        <v>2007</v>
      </c>
      <c r="T777" s="144" t="n">
        <f aca="false">Movilidad!FW780</f>
        <v>95.8219</v>
      </c>
      <c r="U777" s="144" t="n">
        <f aca="false">Movilidad!FX780</f>
        <v>46.7871927106452</v>
      </c>
      <c r="V777" s="144" t="n">
        <f aca="false">Movilidad!FY780</f>
        <v>18.2435246748839</v>
      </c>
    </row>
    <row r="778" customFormat="false" ht="15" hidden="false" customHeight="false" outlineLevel="0" collapsed="false">
      <c r="S778" s="57" t="n">
        <f aca="false">Movilidad!FV781</f>
        <v>2007</v>
      </c>
      <c r="T778" s="143" t="n">
        <f aca="false">Movilidad!FW781</f>
        <v>96.7107</v>
      </c>
      <c r="U778" s="143" t="n">
        <f aca="false">Movilidad!FX781</f>
        <v>47.2211692533898</v>
      </c>
      <c r="V778" s="143" t="n">
        <f aca="false">Movilidad!FY781</f>
        <v>18.4498736310025</v>
      </c>
    </row>
    <row r="779" customFormat="false" ht="15" hidden="false" customHeight="false" outlineLevel="0" collapsed="false">
      <c r="S779" s="12" t="n">
        <f aca="false">Movilidad!FV782</f>
        <v>2008</v>
      </c>
      <c r="T779" s="141" t="n">
        <f aca="false">Movilidad!FW782</f>
        <v>97.611</v>
      </c>
      <c r="U779" s="141" t="n">
        <f aca="false">Movilidad!FX782</f>
        <v>47.6607609291695</v>
      </c>
      <c r="V779" s="141" t="n">
        <f aca="false">Movilidad!FY782</f>
        <v>18.6582941529141</v>
      </c>
    </row>
    <row r="780" customFormat="false" ht="15" hidden="false" customHeight="false" outlineLevel="0" collapsed="false">
      <c r="S780" s="35" t="n">
        <f aca="false">Movilidad!FV783</f>
        <v>2008</v>
      </c>
      <c r="T780" s="144" t="n">
        <f aca="false">Movilidad!FW783</f>
        <v>98.0667</v>
      </c>
      <c r="U780" s="144" t="n">
        <f aca="false">Movilidad!FX783</f>
        <v>47.8832666790893</v>
      </c>
      <c r="V780" s="144" t="n">
        <f aca="false">Movilidad!FY783</f>
        <v>18.8690685132591</v>
      </c>
    </row>
    <row r="781" customFormat="false" ht="15" hidden="false" customHeight="false" outlineLevel="0" collapsed="false">
      <c r="S781" s="57" t="n">
        <f aca="false">Movilidad!FV784</f>
        <v>2008</v>
      </c>
      <c r="T781" s="143" t="n">
        <f aca="false">Movilidad!FW784</f>
        <v>99.1763</v>
      </c>
      <c r="U781" s="143" t="n">
        <f aca="false">Movilidad!FX784</f>
        <v>48.4250537761072</v>
      </c>
      <c r="V781" s="143" t="n">
        <f aca="false">Movilidad!FY784</f>
        <v>19.0821957595121</v>
      </c>
    </row>
    <row r="782" customFormat="false" ht="15" hidden="false" customHeight="false" outlineLevel="0" collapsed="false">
      <c r="S782" s="12" t="n">
        <f aca="false">Movilidad!FV785</f>
        <v>2008</v>
      </c>
      <c r="T782" s="141" t="n">
        <f aca="false">Movilidad!FW785</f>
        <v>100</v>
      </c>
      <c r="U782" s="141" t="n">
        <f aca="false">Movilidad!FX785</f>
        <v>48.827243783149</v>
      </c>
      <c r="V782" s="141" t="n">
        <f aca="false">Movilidad!FY785</f>
        <v>19.2979879571156</v>
      </c>
    </row>
    <row r="783" customFormat="false" ht="15" hidden="false" customHeight="false" outlineLevel="0" collapsed="false">
      <c r="S783" s="35" t="n">
        <f aca="false">Movilidad!FV786</f>
        <v>2008</v>
      </c>
      <c r="T783" s="144" t="n">
        <f aca="false">Movilidad!FW786</f>
        <v>100.56</v>
      </c>
      <c r="U783" s="144" t="n">
        <f aca="false">Movilidad!FX786</f>
        <v>49.1006763483346</v>
      </c>
      <c r="V783" s="144" t="n">
        <f aca="false">Movilidad!FY786</f>
        <v>19.5161396791867</v>
      </c>
    </row>
    <row r="784" customFormat="false" ht="15" hidden="false" customHeight="false" outlineLevel="0" collapsed="false">
      <c r="S784" s="57" t="n">
        <f aca="false">Movilidad!FV787</f>
        <v>2008</v>
      </c>
      <c r="T784" s="143" t="n">
        <f aca="false">Movilidad!FW787</f>
        <v>101.2</v>
      </c>
      <c r="U784" s="143" t="n">
        <f aca="false">Movilidad!FX787</f>
        <v>49.4131707085467</v>
      </c>
      <c r="V784" s="143" t="n">
        <f aca="false">Movilidad!FY787</f>
        <v>19.7366444700345</v>
      </c>
    </row>
    <row r="785" customFormat="false" ht="15" hidden="false" customHeight="false" outlineLevel="0" collapsed="false">
      <c r="S785" s="12" t="n">
        <f aca="false">Movilidad!FV788</f>
        <v>2008</v>
      </c>
      <c r="T785" s="141" t="n">
        <f aca="false">Movilidad!FW788</f>
        <v>101.57</v>
      </c>
      <c r="U785" s="141" t="n">
        <f aca="false">Movilidad!FX788</f>
        <v>49.5938315105444</v>
      </c>
      <c r="V785" s="141" t="n">
        <f aca="false">Movilidad!FY788</f>
        <v>19.9594936708861</v>
      </c>
    </row>
    <row r="786" customFormat="false" ht="15" hidden="false" customHeight="false" outlineLevel="0" collapsed="false">
      <c r="S786" s="35" t="n">
        <f aca="false">Movilidad!FV789</f>
        <v>2008</v>
      </c>
      <c r="T786" s="144" t="n">
        <f aca="false">Movilidad!FW789</f>
        <v>102.05</v>
      </c>
      <c r="U786" s="144" t="n">
        <f aca="false">Movilidad!FX789</f>
        <v>49.8282022807035</v>
      </c>
      <c r="V786" s="144" t="n">
        <f aca="false">Movilidad!FY789</f>
        <v>20.1850208233768</v>
      </c>
    </row>
    <row r="787" customFormat="false" ht="15" hidden="false" customHeight="false" outlineLevel="0" collapsed="false">
      <c r="S787" s="57" t="n">
        <f aca="false">Movilidad!FV790</f>
        <v>2008</v>
      </c>
      <c r="T787" s="143" t="n">
        <f aca="false">Movilidad!FW790</f>
        <v>102.57</v>
      </c>
      <c r="U787" s="143" t="n">
        <f aca="false">Movilidad!FX790</f>
        <v>50.0821039483759</v>
      </c>
      <c r="V787" s="143" t="n">
        <f aca="false">Movilidad!FY790</f>
        <v>20.4132359794936</v>
      </c>
    </row>
    <row r="788" customFormat="false" ht="15" hidden="false" customHeight="false" outlineLevel="0" collapsed="false">
      <c r="S788" s="12" t="n">
        <f aca="false">Movilidad!FV791</f>
        <v>2008</v>
      </c>
      <c r="T788" s="141" t="n">
        <f aca="false">Movilidad!FW791</f>
        <v>103.01</v>
      </c>
      <c r="U788" s="141" t="n">
        <f aca="false">Movilidad!FX791</f>
        <v>50.2969438210217</v>
      </c>
      <c r="V788" s="141" t="n">
        <f aca="false">Movilidad!FY791</f>
        <v>20.6437873127815</v>
      </c>
    </row>
    <row r="789" customFormat="false" ht="15" hidden="false" customHeight="false" outlineLevel="0" collapsed="false">
      <c r="S789" s="35" t="n">
        <f aca="false">Movilidad!FV792</f>
        <v>2008</v>
      </c>
      <c r="T789" s="144" t="n">
        <f aca="false">Movilidad!FW792</f>
        <v>103.36</v>
      </c>
      <c r="U789" s="144" t="n">
        <f aca="false">Movilidad!FX792</f>
        <v>50.4678391742628</v>
      </c>
      <c r="V789" s="144" t="n">
        <f aca="false">Movilidad!FY792</f>
        <v>20.8770257387989</v>
      </c>
    </row>
    <row r="790" customFormat="false" ht="15" hidden="false" customHeight="false" outlineLevel="0" collapsed="false">
      <c r="S790" s="57" t="n">
        <f aca="false">Movilidad!FV793</f>
        <v>2008</v>
      </c>
      <c r="T790" s="143" t="n">
        <f aca="false">Movilidad!FW793</f>
        <v>103.71</v>
      </c>
      <c r="U790" s="143" t="n">
        <f aca="false">Movilidad!FX793</f>
        <v>50.6387345275038</v>
      </c>
      <c r="V790" s="143" t="n">
        <f aca="false">Movilidad!FY793</f>
        <v>21.1129559209469</v>
      </c>
    </row>
    <row r="791" customFormat="false" ht="15" hidden="false" customHeight="false" outlineLevel="0" collapsed="false">
      <c r="S791" s="12" t="n">
        <f aca="false">Movilidad!FV794</f>
        <v>2009</v>
      </c>
      <c r="T791" s="141" t="n">
        <f aca="false">Movilidad!FW794</f>
        <v>104.26</v>
      </c>
      <c r="U791" s="141" t="n">
        <f aca="false">Movilidad!FX794</f>
        <v>50.9072843683111</v>
      </c>
      <c r="V791" s="141" t="n">
        <f aca="false">Movilidad!FY794</f>
        <v>21.3515806958311</v>
      </c>
    </row>
    <row r="792" customFormat="false" ht="15" hidden="false" customHeight="false" outlineLevel="0" collapsed="false">
      <c r="S792" s="35" t="n">
        <f aca="false">Movilidad!FV795</f>
        <v>2009</v>
      </c>
      <c r="T792" s="144" t="n">
        <f aca="false">Movilidad!FW795</f>
        <v>104.71</v>
      </c>
      <c r="U792" s="144" t="n">
        <f aca="false">Movilidad!FX795</f>
        <v>51.1270069653353</v>
      </c>
      <c r="V792" s="144" t="n">
        <f aca="false">Movilidad!FY795</f>
        <v>21.3515806958311</v>
      </c>
    </row>
    <row r="793" customFormat="false" ht="15" hidden="false" customHeight="false" outlineLevel="0" collapsed="false">
      <c r="S793" s="57" t="n">
        <f aca="false">Movilidad!FV796</f>
        <v>2009</v>
      </c>
      <c r="T793" s="143" t="n">
        <f aca="false">Movilidad!FW796</f>
        <v>105.38</v>
      </c>
      <c r="U793" s="143" t="n">
        <f aca="false">Movilidad!FX796</f>
        <v>51.4541494986824</v>
      </c>
      <c r="V793" s="143" t="n">
        <f aca="false">Movilidad!FY796</f>
        <v>23.8475499092559</v>
      </c>
    </row>
    <row r="794" customFormat="false" ht="15" hidden="false" customHeight="false" outlineLevel="0" collapsed="false">
      <c r="S794" s="12" t="n">
        <f aca="false">Movilidad!FV797</f>
        <v>2009</v>
      </c>
      <c r="T794" s="141" t="n">
        <f aca="false">Movilidad!FW797</f>
        <v>105.73</v>
      </c>
      <c r="U794" s="141" t="n">
        <f aca="false">Movilidad!FX797</f>
        <v>51.6250448519234</v>
      </c>
      <c r="V794" s="141" t="n">
        <f aca="false">Movilidad!FY797</f>
        <v>23.8475499092559</v>
      </c>
    </row>
    <row r="795" customFormat="false" ht="15" hidden="false" customHeight="false" outlineLevel="0" collapsed="false">
      <c r="S795" s="35" t="n">
        <f aca="false">Movilidad!FV798</f>
        <v>2009</v>
      </c>
      <c r="T795" s="144" t="n">
        <f aca="false">Movilidad!FW798</f>
        <v>106.08</v>
      </c>
      <c r="U795" s="144" t="n">
        <f aca="false">Movilidad!FX798</f>
        <v>51.7959402051644</v>
      </c>
      <c r="V795" s="144" t="n">
        <f aca="false">Movilidad!FY798</f>
        <v>23.8475499092559</v>
      </c>
    </row>
    <row r="796" customFormat="false" ht="15" hidden="false" customHeight="false" outlineLevel="0" collapsed="false">
      <c r="S796" s="57" t="n">
        <f aca="false">Movilidad!FV799</f>
        <v>2009</v>
      </c>
      <c r="T796" s="143" t="n">
        <f aca="false">Movilidad!FW799</f>
        <v>106.53</v>
      </c>
      <c r="U796" s="143" t="n">
        <f aca="false">Movilidad!FX799</f>
        <v>52.0156628021886</v>
      </c>
      <c r="V796" s="143" t="n">
        <f aca="false">Movilidad!FY799</f>
        <v>23.8475499092559</v>
      </c>
    </row>
    <row r="797" customFormat="false" ht="15" hidden="false" customHeight="false" outlineLevel="0" collapsed="false">
      <c r="S797" s="12" t="n">
        <f aca="false">Movilidad!FV800</f>
        <v>2009</v>
      </c>
      <c r="T797" s="141" t="n">
        <f aca="false">Movilidad!FW800</f>
        <v>107.19</v>
      </c>
      <c r="U797" s="141" t="n">
        <f aca="false">Movilidad!FX800</f>
        <v>52.3379226111574</v>
      </c>
      <c r="V797" s="141" t="n">
        <f aca="false">Movilidad!FY800</f>
        <v>23.8475499092559</v>
      </c>
    </row>
    <row r="798" customFormat="false" ht="15" hidden="false" customHeight="false" outlineLevel="0" collapsed="false">
      <c r="S798" s="35" t="n">
        <f aca="false">Movilidad!FV801</f>
        <v>2009</v>
      </c>
      <c r="T798" s="144" t="n">
        <f aca="false">Movilidad!FW801</f>
        <v>108.08</v>
      </c>
      <c r="U798" s="144" t="n">
        <f aca="false">Movilidad!FX801</f>
        <v>52.7724850808274</v>
      </c>
      <c r="V798" s="144" t="n">
        <f aca="false">Movilidad!FY801</f>
        <v>23.8475499092559</v>
      </c>
    </row>
    <row r="799" customFormat="false" ht="15" hidden="false" customHeight="false" outlineLevel="0" collapsed="false">
      <c r="S799" s="57" t="n">
        <f aca="false">Movilidad!FV802</f>
        <v>2009</v>
      </c>
      <c r="T799" s="143" t="n">
        <f aca="false">Movilidad!FW802</f>
        <v>108.88</v>
      </c>
      <c r="U799" s="143" t="n">
        <f aca="false">Movilidad!FX802</f>
        <v>53.1631030310926</v>
      </c>
      <c r="V799" s="143" t="n">
        <f aca="false">Movilidad!FY802</f>
        <v>25.5979566657287</v>
      </c>
    </row>
    <row r="800" customFormat="false" ht="15" hidden="false" customHeight="false" outlineLevel="0" collapsed="false">
      <c r="S800" s="12" t="n">
        <f aca="false">Movilidad!FV803</f>
        <v>2009</v>
      </c>
      <c r="T800" s="141" t="n">
        <f aca="false">Movilidad!FW803</f>
        <v>109.75</v>
      </c>
      <c r="U800" s="141" t="n">
        <f aca="false">Movilidad!FX803</f>
        <v>53.587900052006</v>
      </c>
      <c r="V800" s="141" t="n">
        <f aca="false">Movilidad!FY803</f>
        <v>25.5979566657287</v>
      </c>
    </row>
    <row r="801" customFormat="false" ht="15" hidden="false" customHeight="false" outlineLevel="0" collapsed="false">
      <c r="S801" s="35" t="n">
        <f aca="false">Movilidad!FV804</f>
        <v>2009</v>
      </c>
      <c r="T801" s="144" t="n">
        <f aca="false">Movilidad!FW804</f>
        <v>110.66</v>
      </c>
      <c r="U801" s="144" t="n">
        <f aca="false">Movilidad!FX804</f>
        <v>54.0322279704326</v>
      </c>
      <c r="V801" s="144" t="n">
        <f aca="false">Movilidad!FY804</f>
        <v>25.5979566657287</v>
      </c>
    </row>
    <row r="802" customFormat="false" ht="15" hidden="false" customHeight="false" outlineLevel="0" collapsed="false">
      <c r="S802" s="57" t="n">
        <f aca="false">Movilidad!FV805</f>
        <v>2009</v>
      </c>
      <c r="T802" s="143" t="n">
        <f aca="false">Movilidad!FW805</f>
        <v>111.69</v>
      </c>
      <c r="U802" s="143" t="n">
        <f aca="false">Movilidad!FX805</f>
        <v>54.5351485813991</v>
      </c>
      <c r="V802" s="143" t="n">
        <f aca="false">Movilidad!FY805</f>
        <v>25.5979566657287</v>
      </c>
    </row>
    <row r="803" customFormat="false" ht="15" hidden="false" customHeight="false" outlineLevel="0" collapsed="false">
      <c r="S803" s="12" t="n">
        <f aca="false">Movilidad!FV806</f>
        <v>2010</v>
      </c>
      <c r="T803" s="141" t="n">
        <f aca="false">Movilidad!FW806</f>
        <v>112.85</v>
      </c>
      <c r="U803" s="141" t="n">
        <f aca="false">Movilidad!FX806</f>
        <v>55.1015446092836</v>
      </c>
      <c r="V803" s="141" t="n">
        <f aca="false">Movilidad!FY806</f>
        <v>25.5979566657287</v>
      </c>
    </row>
    <row r="804" customFormat="false" ht="15" hidden="false" customHeight="false" outlineLevel="0" collapsed="false">
      <c r="S804" s="35" t="n">
        <f aca="false">Movilidad!FV807</f>
        <v>2010</v>
      </c>
      <c r="T804" s="144" t="n">
        <f aca="false">Movilidad!FW807</f>
        <v>114.26</v>
      </c>
      <c r="U804" s="144" t="n">
        <f aca="false">Movilidad!FX807</f>
        <v>55.790008746626</v>
      </c>
      <c r="V804" s="144" t="n">
        <f aca="false">Movilidad!FY807</f>
        <v>25.5979566657287</v>
      </c>
    </row>
    <row r="805" customFormat="false" ht="15" hidden="false" customHeight="false" outlineLevel="0" collapsed="false">
      <c r="S805" s="57" t="n">
        <f aca="false">Movilidad!FV808</f>
        <v>2010</v>
      </c>
      <c r="T805" s="143" t="n">
        <f aca="false">Movilidad!FW808</f>
        <v>115.56</v>
      </c>
      <c r="U805" s="143" t="n">
        <f aca="false">Movilidad!FX808</f>
        <v>56.4247629158069</v>
      </c>
      <c r="V805" s="143" t="n">
        <f aca="false">Movilidad!FY808</f>
        <v>27.6994425446199</v>
      </c>
    </row>
    <row r="806" customFormat="false" ht="15" hidden="false" customHeight="false" outlineLevel="0" collapsed="false">
      <c r="S806" s="12" t="n">
        <f aca="false">Movilidad!FV809</f>
        <v>2010</v>
      </c>
      <c r="T806" s="141" t="n">
        <f aca="false">Movilidad!FW809</f>
        <v>116.52</v>
      </c>
      <c r="U806" s="141" t="n">
        <f aca="false">Movilidad!FX809</f>
        <v>56.8935044561252</v>
      </c>
      <c r="V806" s="141" t="n">
        <f aca="false">Movilidad!FY809</f>
        <v>27.6994425446199</v>
      </c>
    </row>
    <row r="807" customFormat="false" ht="15" hidden="false" customHeight="false" outlineLevel="0" collapsed="false">
      <c r="S807" s="35" t="n">
        <f aca="false">Movilidad!FV810</f>
        <v>2010</v>
      </c>
      <c r="T807" s="144" t="n">
        <f aca="false">Movilidad!FW810</f>
        <v>117.39</v>
      </c>
      <c r="U807" s="144" t="n">
        <f aca="false">Movilidad!FX810</f>
        <v>57.3183014770386</v>
      </c>
      <c r="V807" s="144" t="n">
        <f aca="false">Movilidad!FY810</f>
        <v>27.6994425446199</v>
      </c>
    </row>
    <row r="808" customFormat="false" ht="15" hidden="false" customHeight="false" outlineLevel="0" collapsed="false">
      <c r="S808" s="57" t="n">
        <f aca="false">Movilidad!FV811</f>
        <v>2010</v>
      </c>
      <c r="T808" s="143" t="n">
        <f aca="false">Movilidad!FW811</f>
        <v>118.25</v>
      </c>
      <c r="U808" s="143" t="n">
        <f aca="false">Movilidad!FX811</f>
        <v>57.7382157735736</v>
      </c>
      <c r="V808" s="143" t="n">
        <f aca="false">Movilidad!FY811</f>
        <v>27.6994425446199</v>
      </c>
    </row>
    <row r="809" customFormat="false" ht="15" hidden="false" customHeight="false" outlineLevel="0" collapsed="false">
      <c r="S809" s="12" t="n">
        <f aca="false">Movilidad!FV812</f>
        <v>2010</v>
      </c>
      <c r="T809" s="141" t="n">
        <f aca="false">Movilidad!FW812</f>
        <v>119.2</v>
      </c>
      <c r="U809" s="141" t="n">
        <f aca="false">Movilidad!FX812</f>
        <v>58.2020745895135</v>
      </c>
      <c r="V809" s="141" t="n">
        <f aca="false">Movilidad!FY812</f>
        <v>27.6994425446199</v>
      </c>
    </row>
    <row r="810" customFormat="false" ht="15" hidden="false" customHeight="false" outlineLevel="0" collapsed="false">
      <c r="S810" s="35" t="n">
        <f aca="false">Movilidad!FV813</f>
        <v>2010</v>
      </c>
      <c r="T810" s="144" t="n">
        <f aca="false">Movilidad!FW813</f>
        <v>120.08</v>
      </c>
      <c r="U810" s="144" t="n">
        <f aca="false">Movilidad!FX813</f>
        <v>58.6317543348053</v>
      </c>
      <c r="V810" s="144" t="n">
        <f aca="false">Movilidad!FY813</f>
        <v>27.6994425446199</v>
      </c>
    </row>
    <row r="811" customFormat="false" ht="15" hidden="false" customHeight="false" outlineLevel="0" collapsed="false">
      <c r="S811" s="57" t="n">
        <f aca="false">Movilidad!FV814</f>
        <v>2010</v>
      </c>
      <c r="T811" s="143" t="n">
        <f aca="false">Movilidad!FW814</f>
        <v>120.95</v>
      </c>
      <c r="U811" s="143" t="n">
        <f aca="false">Movilidad!FX814</f>
        <v>59.0565513557187</v>
      </c>
      <c r="V811" s="143" t="n">
        <f aca="false">Movilidad!FY814</f>
        <v>32.3813696229567</v>
      </c>
    </row>
    <row r="812" customFormat="false" ht="15" hidden="false" customHeight="false" outlineLevel="0" collapsed="false">
      <c r="S812" s="12" t="n">
        <f aca="false">Movilidad!FV815</f>
        <v>2010</v>
      </c>
      <c r="T812" s="145" t="n">
        <f aca="false">Movilidad!FW815</f>
        <v>121.97</v>
      </c>
      <c r="U812" s="145" t="n">
        <f aca="false">Movilidad!FX815</f>
        <v>59.5545892423068</v>
      </c>
      <c r="V812" s="145" t="n">
        <f aca="false">Movilidad!FY815</f>
        <v>32.3813696229567</v>
      </c>
    </row>
    <row r="813" customFormat="false" ht="15" hidden="false" customHeight="false" outlineLevel="0" collapsed="false">
      <c r="S813" s="35" t="n">
        <f aca="false">Movilidad!FV816</f>
        <v>2010</v>
      </c>
      <c r="T813" s="146" t="n">
        <f aca="false">Movilidad!FW816</f>
        <v>122.86</v>
      </c>
      <c r="U813" s="146" t="n">
        <f aca="false">Movilidad!FX816</f>
        <v>59.9891517119768</v>
      </c>
      <c r="V813" s="146" t="n">
        <f aca="false">Movilidad!FY816</f>
        <v>32.3813696229567</v>
      </c>
    </row>
    <row r="814" customFormat="false" ht="15" hidden="false" customHeight="false" outlineLevel="0" collapsed="false">
      <c r="S814" s="57" t="n">
        <f aca="false">Movilidad!FV817</f>
        <v>2010</v>
      </c>
      <c r="T814" s="143" t="n">
        <f aca="false">Movilidad!FW817</f>
        <v>123.89</v>
      </c>
      <c r="U814" s="143" t="n">
        <f aca="false">Movilidad!FX817</f>
        <v>60.4920723229432</v>
      </c>
      <c r="V814" s="143" t="n">
        <f aca="false">Movilidad!FY817</f>
        <v>32.3813696229567</v>
      </c>
    </row>
    <row r="815" customFormat="false" ht="15" hidden="false" customHeight="false" outlineLevel="0" collapsed="false">
      <c r="S815" s="12" t="n">
        <f aca="false">Movilidad!FV818</f>
        <v>2011</v>
      </c>
      <c r="T815" s="141" t="n">
        <f aca="false">Movilidad!FW818</f>
        <v>124.79</v>
      </c>
      <c r="U815" s="141" t="n">
        <f aca="false">Movilidad!FX818</f>
        <v>60.9315175169916</v>
      </c>
      <c r="V815" s="141" t="n">
        <f aca="false">Movilidad!FY818</f>
        <v>32.3813696229567</v>
      </c>
    </row>
    <row r="816" customFormat="false" ht="15" hidden="false" customHeight="false" outlineLevel="0" collapsed="false">
      <c r="S816" s="35" t="n">
        <f aca="false">Movilidad!FV819</f>
        <v>2011</v>
      </c>
      <c r="T816" s="146" t="n">
        <f aca="false">Movilidad!FW819</f>
        <v>125.71</v>
      </c>
      <c r="U816" s="146" t="n">
        <f aca="false">Movilidad!FX819</f>
        <v>61.3807281597965</v>
      </c>
      <c r="V816" s="146" t="n">
        <f aca="false">Movilidad!FY819</f>
        <v>32.3813696229567</v>
      </c>
    </row>
    <row r="817" customFormat="false" ht="15" hidden="false" customHeight="false" outlineLevel="0" collapsed="false">
      <c r="S817" s="57" t="n">
        <f aca="false">Movilidad!FV820</f>
        <v>2011</v>
      </c>
      <c r="T817" s="143" t="n">
        <f aca="false">Movilidad!FW820</f>
        <v>126.77</v>
      </c>
      <c r="U817" s="143" t="n">
        <f aca="false">Movilidad!FX820</f>
        <v>61.8982969438979</v>
      </c>
      <c r="V817" s="143" t="n">
        <f aca="false">Movilidad!FY820</f>
        <v>37.9927394223664</v>
      </c>
    </row>
    <row r="818" customFormat="false" ht="15" hidden="false" customHeight="false" outlineLevel="0" collapsed="false">
      <c r="S818" s="12" t="n">
        <f aca="false">Movilidad!FV821</f>
        <v>2011</v>
      </c>
      <c r="T818" s="145" t="n">
        <f aca="false">Movilidad!FW821</f>
        <v>127.83</v>
      </c>
      <c r="U818" s="145" t="n">
        <f aca="false">Movilidad!FX821</f>
        <v>62.4158657279993</v>
      </c>
      <c r="V818" s="145" t="n">
        <f aca="false">Movilidad!FY821</f>
        <v>37.9927394223664</v>
      </c>
    </row>
    <row r="819" customFormat="false" ht="15" hidden="false" customHeight="false" outlineLevel="0" collapsed="false">
      <c r="S819" s="35" t="n">
        <f aca="false">Movilidad!FV822</f>
        <v>2011</v>
      </c>
      <c r="T819" s="147" t="n">
        <f aca="false">Movilidad!FW822</f>
        <v>128.77</v>
      </c>
      <c r="U819" s="147" t="n">
        <f aca="false">Movilidad!FX822</f>
        <v>62.8748418195609</v>
      </c>
      <c r="V819" s="147" t="n">
        <f aca="false">Movilidad!FY822</f>
        <v>37.9927394223664</v>
      </c>
    </row>
    <row r="820" customFormat="false" ht="15" hidden="false" customHeight="false" outlineLevel="0" collapsed="false">
      <c r="S820" s="57" t="n">
        <f aca="false">Movilidad!FV823</f>
        <v>2011</v>
      </c>
      <c r="T820" s="143" t="n">
        <f aca="false">Movilidad!FW823</f>
        <v>129.69</v>
      </c>
      <c r="U820" s="143" t="n">
        <f aca="false">Movilidad!FX823</f>
        <v>63.3240524623659</v>
      </c>
      <c r="V820" s="143" t="n">
        <f aca="false">Movilidad!FY823</f>
        <v>37.9927394223664</v>
      </c>
    </row>
    <row r="821" customFormat="false" ht="15" hidden="false" customHeight="false" outlineLevel="0" collapsed="false">
      <c r="S821" s="12" t="n">
        <f aca="false">Movilidad!FV824</f>
        <v>2011</v>
      </c>
      <c r="T821" s="141" t="n">
        <f aca="false">Movilidad!FW824</f>
        <v>130.72</v>
      </c>
      <c r="U821" s="141" t="n">
        <f aca="false">Movilidad!FX824</f>
        <v>63.8269730733323</v>
      </c>
      <c r="V821" s="141" t="n">
        <f aca="false">Movilidad!FY824</f>
        <v>37.9927394223664</v>
      </c>
    </row>
    <row r="822" customFormat="false" ht="15" hidden="false" customHeight="false" outlineLevel="0" collapsed="false">
      <c r="S822" s="35" t="n">
        <f aca="false">Movilidad!FV825</f>
        <v>2011</v>
      </c>
      <c r="T822" s="144" t="n">
        <f aca="false">Movilidad!FW825</f>
        <v>131.81</v>
      </c>
      <c r="U822" s="144" t="n">
        <f aca="false">Movilidad!FX825</f>
        <v>64.3591900305686</v>
      </c>
      <c r="V822" s="144" t="n">
        <f aca="false">Movilidad!FY825</f>
        <v>37.9927394223664</v>
      </c>
    </row>
    <row r="823" customFormat="false" ht="15" hidden="false" customHeight="false" outlineLevel="0" collapsed="false">
      <c r="S823" s="57" t="n">
        <f aca="false">Movilidad!FV826</f>
        <v>2011</v>
      </c>
      <c r="T823" s="143" t="n">
        <f aca="false">Movilidad!FW826</f>
        <v>132.91</v>
      </c>
      <c r="U823" s="143" t="n">
        <f aca="false">Movilidad!FX826</f>
        <v>64.8962897121833</v>
      </c>
      <c r="V823" s="143" t="n">
        <f aca="false">Movilidad!FY826</f>
        <v>44.3835616438356</v>
      </c>
    </row>
    <row r="824" customFormat="false" ht="15" hidden="false" customHeight="false" outlineLevel="0" collapsed="false">
      <c r="S824" s="12" t="n">
        <f aca="false">Movilidad!FV827</f>
        <v>2011</v>
      </c>
      <c r="T824" s="141" t="n">
        <f aca="false">Movilidad!FW827</f>
        <v>133.75</v>
      </c>
      <c r="U824" s="141" t="n">
        <f aca="false">Movilidad!FX827</f>
        <v>65.3064385599617</v>
      </c>
      <c r="V824" s="141" t="n">
        <f aca="false">Movilidad!FY827</f>
        <v>44.3835616438356</v>
      </c>
    </row>
    <row r="825" customFormat="false" ht="15" hidden="false" customHeight="false" outlineLevel="0" collapsed="false">
      <c r="S825" s="35" t="n">
        <f aca="false">Movilidad!FV828</f>
        <v>2011</v>
      </c>
      <c r="T825" s="144" t="n">
        <f aca="false">Movilidad!FW828</f>
        <v>134.54</v>
      </c>
      <c r="U825" s="144" t="n">
        <f aca="false">Movilidad!FX828</f>
        <v>65.6921737858486</v>
      </c>
      <c r="V825" s="144" t="n">
        <f aca="false">Movilidad!FY828</f>
        <v>44.3835616438356</v>
      </c>
    </row>
    <row r="826" customFormat="false" ht="15" hidden="false" customHeight="false" outlineLevel="0" collapsed="false">
      <c r="S826" s="57" t="n">
        <f aca="false">Movilidad!FV829</f>
        <v>2011</v>
      </c>
      <c r="T826" s="143" t="n">
        <f aca="false">Movilidad!FW829</f>
        <v>135.67</v>
      </c>
      <c r="U826" s="143" t="n">
        <f aca="false">Movilidad!FX829</f>
        <v>66.2439216405982</v>
      </c>
      <c r="V826" s="143" t="n">
        <f aca="false">Movilidad!FY829</f>
        <v>44.3835616438356</v>
      </c>
    </row>
    <row r="827" customFormat="false" ht="15" hidden="false" customHeight="false" outlineLevel="0" collapsed="false">
      <c r="S827" s="12" t="n">
        <f aca="false">Movilidad!FV830</f>
        <v>2012</v>
      </c>
      <c r="T827" s="141" t="n">
        <f aca="false">Movilidad!FW830</f>
        <v>136.91</v>
      </c>
      <c r="U827" s="141" t="n">
        <f aca="false">Movilidad!FX830</f>
        <v>66.8493794635092</v>
      </c>
      <c r="V827" s="141" t="n">
        <f aca="false">Movilidad!FY830</f>
        <v>44.3835616438356</v>
      </c>
    </row>
    <row r="828" customFormat="false" ht="15" hidden="false" customHeight="false" outlineLevel="0" collapsed="false">
      <c r="S828" s="35" t="n">
        <f aca="false">Movilidad!FV831</f>
        <v>2012</v>
      </c>
      <c r="T828" s="144" t="n">
        <f aca="false">Movilidad!FW831</f>
        <v>137.92</v>
      </c>
      <c r="U828" s="144" t="n">
        <f aca="false">Movilidad!FX831</f>
        <v>67.342534625719</v>
      </c>
      <c r="V828" s="144" t="n">
        <f aca="false">Movilidad!FY831</f>
        <v>44.3835616438356</v>
      </c>
    </row>
    <row r="829" customFormat="false" ht="15" hidden="false" customHeight="false" outlineLevel="0" collapsed="false">
      <c r="S829" s="57" t="n">
        <f aca="false">Movilidad!FV832</f>
        <v>2012</v>
      </c>
      <c r="T829" s="143" t="n">
        <f aca="false">Movilidad!FW832</f>
        <v>139.21</v>
      </c>
      <c r="U829" s="143" t="n">
        <f aca="false">Movilidad!FX832</f>
        <v>67.9724060705216</v>
      </c>
      <c r="V829" s="143" t="n">
        <f aca="false">Movilidad!FY832</f>
        <v>52.2027015096672</v>
      </c>
    </row>
    <row r="830" customFormat="false" ht="15" hidden="false" customHeight="false" outlineLevel="0" collapsed="false">
      <c r="S830" s="12" t="n">
        <f aca="false">Movilidad!FV833</f>
        <v>2012</v>
      </c>
      <c r="T830" s="141" t="n">
        <f aca="false">Movilidad!FW833</f>
        <v>140.37</v>
      </c>
      <c r="U830" s="141" t="n">
        <f aca="false">Movilidad!FX833</f>
        <v>68.5388020984062</v>
      </c>
      <c r="V830" s="141" t="n">
        <f aca="false">Movilidad!FY833</f>
        <v>52.2027015096672</v>
      </c>
    </row>
    <row r="831" customFormat="false" ht="15" hidden="false" customHeight="false" outlineLevel="0" collapsed="false">
      <c r="S831" s="35" t="n">
        <f aca="false">Movilidad!FV834</f>
        <v>2012</v>
      </c>
      <c r="T831" s="144" t="n">
        <f aca="false">Movilidad!FW834</f>
        <v>141.51</v>
      </c>
      <c r="U831" s="144" t="n">
        <f aca="false">Movilidad!FX834</f>
        <v>69.0954326775341</v>
      </c>
      <c r="V831" s="144" t="n">
        <f aca="false">Movilidad!FY834</f>
        <v>52.2027015096672</v>
      </c>
    </row>
    <row r="832" customFormat="false" ht="15" hidden="false" customHeight="false" outlineLevel="0" collapsed="false">
      <c r="S832" s="57" t="n">
        <f aca="false">Movilidad!FV835</f>
        <v>2012</v>
      </c>
      <c r="T832" s="143" t="n">
        <f aca="false">Movilidad!FW835</f>
        <v>142.53</v>
      </c>
      <c r="U832" s="143" t="n">
        <f aca="false">Movilidad!FX835</f>
        <v>69.5934705641222</v>
      </c>
      <c r="V832" s="143" t="n">
        <f aca="false">Movilidad!FY835</f>
        <v>52.2027015096672</v>
      </c>
    </row>
    <row r="833" customFormat="false" ht="15" hidden="false" customHeight="false" outlineLevel="0" collapsed="false">
      <c r="S833" s="12" t="n">
        <f aca="false">Movilidad!FV836</f>
        <v>2012</v>
      </c>
      <c r="T833" s="141" t="n">
        <f aca="false">Movilidad!FW836</f>
        <v>143.66</v>
      </c>
      <c r="U833" s="141" t="n">
        <f aca="false">Movilidad!FX836</f>
        <v>70.1452184188718</v>
      </c>
      <c r="V833" s="141" t="n">
        <f aca="false">Movilidad!FY836</f>
        <v>52.2027015096672</v>
      </c>
    </row>
    <row r="834" customFormat="false" ht="15" hidden="false" customHeight="false" outlineLevel="0" collapsed="false">
      <c r="S834" s="35" t="n">
        <f aca="false">Movilidad!FV837</f>
        <v>2012</v>
      </c>
      <c r="T834" s="144" t="n">
        <f aca="false">Movilidad!FW837</f>
        <v>144.94</v>
      </c>
      <c r="U834" s="144" t="n">
        <f aca="false">Movilidad!FX837</f>
        <v>70.7702071392961</v>
      </c>
      <c r="V834" s="144" t="n">
        <f aca="false">Movilidad!FY837</f>
        <v>52.2027015096672</v>
      </c>
    </row>
    <row r="835" customFormat="false" ht="15" hidden="false" customHeight="false" outlineLevel="0" collapsed="false">
      <c r="S835" s="57" t="n">
        <f aca="false">Movilidad!FV838</f>
        <v>2012</v>
      </c>
      <c r="T835" s="143" t="n">
        <f aca="false">Movilidad!FW838</f>
        <v>146.22</v>
      </c>
      <c r="U835" s="143" t="n">
        <f aca="false">Movilidad!FX838</f>
        <v>71.3951958597204</v>
      </c>
      <c r="V835" s="143" t="n">
        <f aca="false">Movilidad!FY838</f>
        <v>58.1644698012985</v>
      </c>
    </row>
    <row r="836" customFormat="false" ht="15" hidden="false" customHeight="false" outlineLevel="0" collapsed="false">
      <c r="S836" s="12" t="n">
        <f aca="false">Movilidad!FV839</f>
        <v>2012</v>
      </c>
      <c r="T836" s="141" t="n">
        <f aca="false">Movilidad!FW839</f>
        <v>147.45</v>
      </c>
      <c r="U836" s="141" t="n">
        <f aca="false">Movilidad!FX839</f>
        <v>71.9957709582531</v>
      </c>
      <c r="V836" s="141" t="n">
        <f aca="false">Movilidad!FY839</f>
        <v>58.1644698012985</v>
      </c>
    </row>
    <row r="837" customFormat="false" ht="15" hidden="false" customHeight="false" outlineLevel="0" collapsed="false">
      <c r="S837" s="35" t="n">
        <f aca="false">Movilidad!FV840</f>
        <v>2012</v>
      </c>
      <c r="T837" s="144" t="n">
        <f aca="false">Movilidad!FW840</f>
        <v>148.83</v>
      </c>
      <c r="U837" s="144" t="n">
        <f aca="false">Movilidad!FX840</f>
        <v>72.6695869224606</v>
      </c>
      <c r="V837" s="144" t="n">
        <f aca="false">Movilidad!FY840</f>
        <v>58.1644698012985</v>
      </c>
    </row>
    <row r="838" customFormat="false" ht="15" hidden="false" customHeight="false" outlineLevel="0" collapsed="false">
      <c r="S838" s="57" t="n">
        <f aca="false">Movilidad!FV841</f>
        <v>2012</v>
      </c>
      <c r="T838" s="143" t="n">
        <f aca="false">Movilidad!FW841</f>
        <v>150.38</v>
      </c>
      <c r="U838" s="143" t="n">
        <f aca="false">Movilidad!FX841</f>
        <v>73.4264092010994</v>
      </c>
      <c r="V838" s="143" t="n">
        <f aca="false">Movilidad!FY841</f>
        <v>58.1644698012985</v>
      </c>
    </row>
    <row r="839" customFormat="false" ht="15" hidden="false" customHeight="false" outlineLevel="0" collapsed="false">
      <c r="S839" s="12" t="n">
        <f aca="false">Movilidad!FV842</f>
        <v>2013</v>
      </c>
      <c r="T839" s="141" t="n">
        <f aca="false">Movilidad!FW842</f>
        <v>152.09</v>
      </c>
      <c r="U839" s="141" t="n">
        <f aca="false">Movilidad!FX842</f>
        <v>74.2613550697912</v>
      </c>
      <c r="V839" s="141" t="n">
        <f aca="false">Movilidad!FY842</f>
        <v>58.1644698012985</v>
      </c>
    </row>
    <row r="840" customFormat="false" ht="15" hidden="false" customHeight="false" outlineLevel="0" collapsed="false">
      <c r="S840" s="35" t="n">
        <f aca="false">Movilidad!FV843</f>
        <v>2013</v>
      </c>
      <c r="T840" s="144" t="n">
        <f aca="false">Movilidad!FW843</f>
        <v>152.84</v>
      </c>
      <c r="U840" s="144" t="n">
        <f aca="false">Movilidad!FX843</f>
        <v>74.6275593981648</v>
      </c>
      <c r="V840" s="144" t="n">
        <f aca="false">Movilidad!FY843</f>
        <v>58.1644698012985</v>
      </c>
    </row>
    <row r="841" customFormat="false" ht="15" hidden="false" customHeight="false" outlineLevel="0" collapsed="false">
      <c r="S841" s="57" t="n">
        <f aca="false">Movilidad!FV844</f>
        <v>2013</v>
      </c>
      <c r="T841" s="143" t="n">
        <f aca="false">Movilidad!FW844</f>
        <v>153.95</v>
      </c>
      <c r="U841" s="143" t="n">
        <f aca="false">Movilidad!FX844</f>
        <v>75.1695418041578</v>
      </c>
      <c r="V841" s="143" t="n">
        <f aca="false">Movilidad!FY844</f>
        <v>66.9952413324269</v>
      </c>
    </row>
    <row r="842" customFormat="false" ht="15" hidden="false" customHeight="false" outlineLevel="0" collapsed="false">
      <c r="S842" s="12" t="n">
        <f aca="false">Movilidad!FV845</f>
        <v>2013</v>
      </c>
      <c r="T842" s="141" t="n">
        <f aca="false">Movilidad!FW845</f>
        <v>155.07</v>
      </c>
      <c r="U842" s="141" t="n">
        <f aca="false">Movilidad!FX845</f>
        <v>75.7164069345291</v>
      </c>
      <c r="V842" s="141" t="n">
        <f aca="false">Movilidad!FY845</f>
        <v>66.9952413324269</v>
      </c>
    </row>
    <row r="843" customFormat="false" ht="15" hidden="false" customHeight="false" outlineLevel="0" collapsed="false">
      <c r="S843" s="35" t="n">
        <f aca="false">Movilidad!FV846</f>
        <v>2013</v>
      </c>
      <c r="T843" s="144" t="n">
        <f aca="false">Movilidad!FW846</f>
        <v>156.14</v>
      </c>
      <c r="U843" s="144" t="n">
        <f aca="false">Movilidad!FX846</f>
        <v>76.2388584430088</v>
      </c>
      <c r="V843" s="144" t="n">
        <f aca="false">Movilidad!FY846</f>
        <v>66.9952413324269</v>
      </c>
    </row>
    <row r="844" customFormat="false" ht="15" hidden="false" customHeight="false" outlineLevel="0" collapsed="false">
      <c r="S844" s="57" t="n">
        <f aca="false">Movilidad!FV847</f>
        <v>2013</v>
      </c>
      <c r="T844" s="143" t="n">
        <f aca="false">Movilidad!FW847</f>
        <v>157.44</v>
      </c>
      <c r="U844" s="143" t="n">
        <f aca="false">Movilidad!FX847</f>
        <v>76.8736126121897</v>
      </c>
      <c r="V844" s="143" t="n">
        <f aca="false">Movilidad!FY847</f>
        <v>66.9952413324269</v>
      </c>
    </row>
    <row r="845" customFormat="false" ht="15" hidden="false" customHeight="false" outlineLevel="0" collapsed="false">
      <c r="S845" s="12" t="n">
        <f aca="false">Movilidad!FV848</f>
        <v>2013</v>
      </c>
      <c r="T845" s="141" t="n">
        <f aca="false">Movilidad!FW848</f>
        <v>158.9</v>
      </c>
      <c r="U845" s="141" t="n">
        <f aca="false">Movilidad!FX848</f>
        <v>77.5864903714237</v>
      </c>
      <c r="V845" s="141" t="n">
        <f aca="false">Movilidad!FY848</f>
        <v>66.9952413324269</v>
      </c>
    </row>
    <row r="846" customFormat="false" ht="15" hidden="false" customHeight="false" outlineLevel="0" collapsed="false">
      <c r="S846" s="35" t="n">
        <f aca="false">Movilidad!FV849</f>
        <v>2013</v>
      </c>
      <c r="T846" s="144" t="n">
        <f aca="false">Movilidad!FW849</f>
        <v>160.23</v>
      </c>
      <c r="U846" s="144" t="n">
        <f aca="false">Movilidad!FX849</f>
        <v>78.2358927137395</v>
      </c>
      <c r="V846" s="144" t="n">
        <f aca="false">Movilidad!FY849</f>
        <v>66.9952413324269</v>
      </c>
    </row>
    <row r="847" customFormat="false" ht="15" hidden="false" customHeight="false" outlineLevel="0" collapsed="false">
      <c r="S847" s="57" t="n">
        <f aca="false">Movilidad!FV850</f>
        <v>2013</v>
      </c>
      <c r="T847" s="143" t="n">
        <f aca="false">Movilidad!FW850</f>
        <v>161.56</v>
      </c>
      <c r="U847" s="143" t="n">
        <f aca="false">Movilidad!FX850</f>
        <v>78.8852950560554</v>
      </c>
      <c r="V847" s="143" t="n">
        <f aca="false">Movilidad!FY850</f>
        <v>76.6478708924752</v>
      </c>
    </row>
    <row r="848" customFormat="false" ht="15" hidden="false" customHeight="false" outlineLevel="0" collapsed="false">
      <c r="S848" s="12" t="n">
        <f aca="false">Movilidad!FV851</f>
        <v>2013</v>
      </c>
      <c r="T848" s="141" t="n">
        <f aca="false">Movilidad!FW851</f>
        <v>163</v>
      </c>
      <c r="U848" s="141" t="n">
        <f aca="false">Movilidad!FX851</f>
        <v>79.5884073665328</v>
      </c>
      <c r="V848" s="141" t="n">
        <f aca="false">Movilidad!FY851</f>
        <v>76.6478708924752</v>
      </c>
    </row>
    <row r="849" customFormat="false" ht="15" hidden="false" customHeight="false" outlineLevel="0" collapsed="false">
      <c r="S849" s="35" t="n">
        <f aca="false">Movilidad!FV852</f>
        <v>2013</v>
      </c>
      <c r="T849" s="144" t="n">
        <f aca="false">Movilidad!FW852</f>
        <v>164.51</v>
      </c>
      <c r="U849" s="144" t="n">
        <f aca="false">Movilidad!FX852</f>
        <v>80.3256987476583</v>
      </c>
      <c r="V849" s="144" t="n">
        <f aca="false">Movilidad!FY852</f>
        <v>76.6478708924752</v>
      </c>
    </row>
    <row r="850" customFormat="false" ht="15" hidden="false" customHeight="false" outlineLevel="0" collapsed="false">
      <c r="S850" s="57" t="n">
        <f aca="false">Movilidad!FV853</f>
        <v>2013</v>
      </c>
      <c r="T850" s="143" t="n">
        <f aca="false">Movilidad!FW853</f>
        <v>166.84</v>
      </c>
      <c r="U850" s="143" t="n">
        <f aca="false">Movilidad!FX853</f>
        <v>81.4633735278057</v>
      </c>
      <c r="V850" s="143" t="n">
        <f aca="false">Movilidad!FY853</f>
        <v>76.6478708924752</v>
      </c>
    </row>
    <row r="851" customFormat="false" ht="15" hidden="false" customHeight="false" outlineLevel="0" collapsed="false">
      <c r="S851" s="12" t="n">
        <f aca="false">Movilidad!FV854</f>
        <v>2014</v>
      </c>
      <c r="T851" s="141" t="n">
        <f aca="false">Movilidad!FW854</f>
        <v>173.01308</v>
      </c>
      <c r="U851" s="141" t="n">
        <f aca="false">Movilidad!FX854</f>
        <v>84.4775183483345</v>
      </c>
      <c r="V851" s="141" t="n">
        <f aca="false">Movilidad!FY854</f>
        <v>76.6478708924752</v>
      </c>
    </row>
    <row r="852" customFormat="false" ht="15" hidden="false" customHeight="false" outlineLevel="0" collapsed="false">
      <c r="S852" s="35" t="n">
        <f aca="false">Movilidad!FV855</f>
        <v>2014</v>
      </c>
      <c r="T852" s="144" t="n">
        <f aca="false">Movilidad!FW855</f>
        <v>178.92472565099</v>
      </c>
      <c r="U852" s="144" t="n">
        <f aca="false">Movilidad!FX855</f>
        <v>87.3640119819393</v>
      </c>
      <c r="V852" s="144" t="n">
        <f aca="false">Movilidad!FY855</f>
        <v>76.6478708924752</v>
      </c>
    </row>
    <row r="853" customFormat="false" ht="15" hidden="false" customHeight="false" outlineLevel="0" collapsed="false">
      <c r="S853" s="57" t="n">
        <f aca="false">Movilidad!FV856</f>
        <v>2014</v>
      </c>
      <c r="T853" s="143" t="n">
        <f aca="false">Movilidad!FW856</f>
        <v>183.569590091055</v>
      </c>
      <c r="U853" s="143" t="n">
        <f aca="false">Movilidad!FX856</f>
        <v>89.6319712654867</v>
      </c>
      <c r="V853" s="143" t="n">
        <f aca="false">Movilidad!FY856</f>
        <v>85.3185195873314</v>
      </c>
    </row>
    <row r="854" customFormat="false" ht="15" hidden="false" customHeight="false" outlineLevel="0" collapsed="false">
      <c r="S854" s="12" t="n">
        <f aca="false">Movilidad!FV857</f>
        <v>2014</v>
      </c>
      <c r="T854" s="141" t="n">
        <f aca="false">Movilidad!FW857</f>
        <v>186.850228611658</v>
      </c>
      <c r="U854" s="141" t="n">
        <f aca="false">Movilidad!FX857</f>
        <v>91.2338166335854</v>
      </c>
      <c r="V854" s="141" t="n">
        <f aca="false">Movilidad!FY857</f>
        <v>85.3185195873314</v>
      </c>
    </row>
    <row r="855" customFormat="false" ht="15" hidden="false" customHeight="false" outlineLevel="0" collapsed="false">
      <c r="S855" s="126" t="n">
        <f aca="false">Movilidad!FV858</f>
        <v>2014</v>
      </c>
      <c r="T855" s="148" t="n">
        <f aca="false">Movilidad!FW858</f>
        <v>189.52995809631</v>
      </c>
      <c r="U855" s="148" t="n">
        <f aca="false">Movilidad!FX858</f>
        <v>92.5422546817853</v>
      </c>
      <c r="V855" s="148" t="n">
        <f aca="false">Movilidad!FY858</f>
        <v>85.3185195873314</v>
      </c>
    </row>
    <row r="856" customFormat="false" ht="15" hidden="false" customHeight="false" outlineLevel="0" collapsed="false">
      <c r="S856" s="57" t="n">
        <f aca="false">Movilidad!FV859</f>
        <v>2014</v>
      </c>
      <c r="T856" s="143" t="n">
        <f aca="false">Movilidad!FW859</f>
        <v>191.982316594387</v>
      </c>
      <c r="U856" s="143" t="n">
        <f aca="false">Movilidad!FX859</f>
        <v>93.7396737440782</v>
      </c>
      <c r="V856" s="143" t="n">
        <f aca="false">Movilidad!FY859</f>
        <v>85.3185195873314</v>
      </c>
    </row>
    <row r="857" customFormat="false" ht="15" hidden="false" customHeight="false" outlineLevel="0" collapsed="false">
      <c r="S857" s="12" t="n">
        <f aca="false">Movilidad!FV860</f>
        <v>2014</v>
      </c>
      <c r="T857" s="141" t="n">
        <f aca="false">Movilidad!FW860</f>
        <v>194.72700921806</v>
      </c>
      <c r="U857" s="141" t="n">
        <f aca="false">Movilidad!FX860</f>
        <v>95.0798315025371</v>
      </c>
      <c r="V857" s="141" t="n">
        <f aca="false">Movilidad!FY860</f>
        <v>85.3185195873314</v>
      </c>
    </row>
    <row r="858" customFormat="false" ht="15" hidden="false" customHeight="false" outlineLevel="0" collapsed="false">
      <c r="S858" s="126" t="n">
        <f aca="false">Movilidad!FV861</f>
        <v>2014</v>
      </c>
      <c r="T858" s="148" t="n">
        <f aca="false">Movilidad!FW861</f>
        <v>197.325534778935</v>
      </c>
      <c r="U858" s="148" t="n">
        <f aca="false">Movilidad!FX861</f>
        <v>96.348619912913</v>
      </c>
      <c r="V858" s="148" t="n">
        <f aca="false">Movilidad!FY861</f>
        <v>85.3185195873314</v>
      </c>
    </row>
    <row r="859" customFormat="false" ht="15" hidden="false" customHeight="false" outlineLevel="0" collapsed="false">
      <c r="S859" s="57" t="n">
        <f aca="false">Movilidad!FV862</f>
        <v>2014</v>
      </c>
      <c r="T859" s="143" t="n">
        <f aca="false">Movilidad!FW862</f>
        <v>200.037745833098</v>
      </c>
      <c r="U859" s="143" t="n">
        <f aca="false">Movilidad!FX862</f>
        <v>97.6729178162426</v>
      </c>
      <c r="V859" s="143" t="n">
        <f aca="false">Movilidad!FY862</f>
        <v>100</v>
      </c>
    </row>
    <row r="860" customFormat="false" ht="15" hidden="false" customHeight="false" outlineLevel="0" collapsed="false">
      <c r="S860" s="12" t="n">
        <f aca="false">Movilidad!FV863</f>
        <v>2014</v>
      </c>
      <c r="T860" s="141" t="n">
        <f aca="false">Movilidad!FW863</f>
        <v>202.523234549326</v>
      </c>
      <c r="U860" s="141" t="n">
        <f aca="false">Movilidad!FX863</f>
        <v>98.8865134509179</v>
      </c>
      <c r="V860" s="141" t="n">
        <f aca="false">Movilidad!FY863</f>
        <v>100</v>
      </c>
    </row>
    <row r="861" customFormat="false" ht="15" hidden="false" customHeight="false" outlineLevel="0" collapsed="false">
      <c r="S861" s="126" t="n">
        <f aca="false">Movilidad!FV864</f>
        <v>2014</v>
      </c>
      <c r="T861" s="148" t="n">
        <f aca="false">Movilidad!FW864</f>
        <v>204.803696158069</v>
      </c>
      <c r="U861" s="148" t="n">
        <f aca="false">Movilidad!FX864</f>
        <v>100</v>
      </c>
      <c r="V861" s="148" t="n">
        <f aca="false">Movilidad!FY864</f>
        <v>100</v>
      </c>
    </row>
    <row r="862" customFormat="false" ht="15" hidden="false" customHeight="false" outlineLevel="0" collapsed="false">
      <c r="S862" s="57" t="n">
        <f aca="false">Movilidad!FV865</f>
        <v>2014</v>
      </c>
      <c r="T862" s="143" t="n">
        <f aca="false">Movilidad!FW865</f>
        <v>206.846989759504</v>
      </c>
      <c r="U862" s="143" t="n">
        <f aca="false">Movilidad!FX865</f>
        <v>100.997683947978</v>
      </c>
      <c r="V862" s="143" t="n">
        <f aca="false">Movilidad!FY865</f>
        <v>100</v>
      </c>
    </row>
    <row r="863" customFormat="false" ht="15" hidden="false" customHeight="false" outlineLevel="0" collapsed="false">
      <c r="S863" s="12" t="n">
        <f aca="false">Movilidad!FV866</f>
        <v>2015</v>
      </c>
      <c r="T863" s="141" t="n">
        <f aca="false">Movilidad!FW866</f>
        <v>209.182182446858</v>
      </c>
      <c r="U863" s="141" t="n">
        <f aca="false">Movilidad!FX866</f>
        <v>102.137894174239</v>
      </c>
      <c r="V863" s="141" t="n">
        <f aca="false">Movilidad!FY866</f>
        <v>100</v>
      </c>
    </row>
    <row r="864" customFormat="false" ht="15" hidden="false" customHeight="false" outlineLevel="0" collapsed="false">
      <c r="S864" s="126" t="n">
        <f aca="false">Movilidad!FV867</f>
        <v>2015</v>
      </c>
      <c r="T864" s="148" t="n">
        <f aca="false">Movilidad!FW867</f>
        <v>211.134257583942</v>
      </c>
      <c r="U864" s="148" t="n">
        <f aca="false">Movilidad!FX867</f>
        <v>103.091038660253</v>
      </c>
      <c r="V864" s="148" t="n">
        <f aca="false">Movilidad!FY867</f>
        <v>100</v>
      </c>
    </row>
    <row r="865" customFormat="false" ht="15" hidden="false" customHeight="false" outlineLevel="0" collapsed="false">
      <c r="S865" s="57" t="n">
        <f aca="false">Movilidad!FV868</f>
        <v>2015</v>
      </c>
      <c r="T865" s="143" t="n">
        <f aca="false">Movilidad!FW868</f>
        <v>213.925542593045</v>
      </c>
      <c r="U865" s="143" t="n">
        <f aca="false">Movilidad!FX868</f>
        <v>104.45394619633</v>
      </c>
      <c r="V865" s="143" t="n">
        <f aca="false">Movilidad!FY868</f>
        <v>118.26</v>
      </c>
    </row>
    <row r="866" customFormat="false" ht="15" hidden="false" customHeight="false" outlineLevel="0" collapsed="false">
      <c r="S866" s="12" t="n">
        <f aca="false">Movilidad!FV869</f>
        <v>2015</v>
      </c>
      <c r="T866" s="141" t="n">
        <f aca="false">Movilidad!FW869</f>
        <v>216.370197437618</v>
      </c>
      <c r="U866" s="141" t="n">
        <f aca="false">Movilidad!FX869</f>
        <v>105.647603776946</v>
      </c>
      <c r="V866" s="141" t="n">
        <f aca="false">Movilidad!FY869</f>
        <v>118.26</v>
      </c>
    </row>
    <row r="867" customFormat="false" ht="15" hidden="false" customHeight="false" outlineLevel="0" collapsed="false">
      <c r="S867" s="126" t="n">
        <f aca="false">Movilidad!FV870</f>
        <v>2015</v>
      </c>
      <c r="T867" s="148" t="n">
        <f aca="false">Movilidad!FW870</f>
        <v>218.595927967753</v>
      </c>
      <c r="U867" s="148" t="n">
        <f aca="false">Movilidad!FX870</f>
        <v>106.734366648851</v>
      </c>
      <c r="V867" s="148" t="n">
        <f aca="false">Movilidad!FY870</f>
        <v>118.26</v>
      </c>
    </row>
    <row r="868" customFormat="false" ht="15" hidden="false" customHeight="false" outlineLevel="0" collapsed="false">
      <c r="S868" s="57" t="n">
        <f aca="false">Movilidad!FV871</f>
        <v>2015</v>
      </c>
      <c r="T868" s="143" t="n">
        <f aca="false">Movilidad!FW871</f>
        <v>220.712196340666</v>
      </c>
      <c r="U868" s="143" t="n">
        <f aca="false">Movilidad!FX871</f>
        <v>107.767682166399</v>
      </c>
      <c r="V868" s="143" t="n">
        <f aca="false">Movilidad!FY871</f>
        <v>118.26</v>
      </c>
    </row>
    <row r="869" customFormat="false" ht="15" hidden="false" customHeight="false" outlineLevel="0" collapsed="false">
      <c r="S869" s="12" t="n">
        <f aca="false">Movilidad!FV872</f>
        <v>2015</v>
      </c>
      <c r="T869" s="141" t="n">
        <f aca="false">Movilidad!FW872</f>
        <v>223.649430892728</v>
      </c>
      <c r="U869" s="141" t="n">
        <f aca="false">Movilidad!FX872</f>
        <v>109.201852841618</v>
      </c>
      <c r="V869" s="141" t="n">
        <f aca="false">Movilidad!FY872</f>
        <v>118.26</v>
      </c>
    </row>
    <row r="870" customFormat="false" ht="15" hidden="false" customHeight="false" outlineLevel="0" collapsed="false">
      <c r="S870" s="126" t="n">
        <f aca="false">Movilidad!FV873</f>
        <v>2015</v>
      </c>
      <c r="T870" s="148" t="n">
        <f aca="false">Movilidad!FW873</f>
        <v>226.276522666001</v>
      </c>
      <c r="U870" s="148" t="n">
        <f aca="false">Movilidad!FX873</f>
        <v>110.484589346161</v>
      </c>
      <c r="V870" s="148" t="n">
        <f aca="false">Movilidad!FY873</f>
        <v>118.26</v>
      </c>
    </row>
    <row r="871" customFormat="false" ht="15" hidden="false" customHeight="false" outlineLevel="0" collapsed="false">
      <c r="S871" s="57" t="n">
        <f aca="false">Movilidad!FV874</f>
        <v>2015</v>
      </c>
      <c r="T871" s="143" t="n">
        <f aca="false">Movilidad!FW874</f>
        <v>228.940101825015</v>
      </c>
      <c r="U871" s="143" t="n">
        <f aca="false">Movilidad!FX874</f>
        <v>111.78514163549</v>
      </c>
      <c r="V871" s="143" t="n">
        <f aca="false">Movilidad!FY874</f>
        <v>133.030674</v>
      </c>
    </row>
    <row r="872" customFormat="false" ht="15" hidden="false" customHeight="false" outlineLevel="0" collapsed="false">
      <c r="S872" s="12" t="n">
        <f aca="false">Movilidad!FV875</f>
        <v>2015</v>
      </c>
      <c r="T872" s="141" t="n">
        <f aca="false">Movilidad!FW875</f>
        <v>231.475975133937</v>
      </c>
      <c r="U872" s="141" t="n">
        <f aca="false">Movilidad!FX875</f>
        <v>113.023338678069</v>
      </c>
      <c r="V872" s="141" t="n">
        <f aca="false">Movilidad!FY875</f>
        <v>133.030674</v>
      </c>
    </row>
    <row r="873" customFormat="false" ht="15" hidden="false" customHeight="false" outlineLevel="0" collapsed="false">
      <c r="S873" s="126" t="n">
        <f aca="false">Movilidad!FV876</f>
        <v>2015</v>
      </c>
      <c r="T873" s="148" t="n">
        <f aca="false">Movilidad!FW876</f>
        <v>237.147136524718</v>
      </c>
      <c r="U873" s="148" t="n">
        <f aca="false">Movilidad!FX876</f>
        <v>115.792410475681</v>
      </c>
      <c r="V873" s="148" t="n">
        <f aca="false">Movilidad!FY876</f>
        <v>133.030674</v>
      </c>
    </row>
    <row r="874" customFormat="false" ht="15" hidden="false" customHeight="false" outlineLevel="0" collapsed="false">
      <c r="S874" s="57" t="n">
        <f aca="false">Movilidad!FV877</f>
        <v>2015</v>
      </c>
      <c r="T874" s="143" t="n">
        <f aca="false">Movilidad!FW877</f>
        <v>249.478787624003</v>
      </c>
      <c r="U874" s="143" t="n">
        <f aca="false">Movilidad!FX877</f>
        <v>121.813615820416</v>
      </c>
      <c r="V874" s="143" t="n">
        <f aca="false">Movilidad!FY877</f>
        <v>133.030674</v>
      </c>
    </row>
    <row r="875" customFormat="false" ht="15" hidden="false" customHeight="false" outlineLevel="0" collapsed="false">
      <c r="S875" s="12" t="n">
        <f aca="false">Movilidad!FV878</f>
        <v>2016</v>
      </c>
      <c r="T875" s="141" t="n">
        <f aca="false">Movilidad!FW878</f>
        <v>259.8321573104</v>
      </c>
      <c r="U875" s="141" t="n">
        <f aca="false">Movilidad!FX878</f>
        <v>126.868880876964</v>
      </c>
      <c r="V875" s="141" t="n">
        <f aca="false">Movilidad!FY878</f>
        <v>133.030674</v>
      </c>
    </row>
    <row r="876" customFormat="false" ht="15" hidden="false" customHeight="false" outlineLevel="0" collapsed="false">
      <c r="S876" s="126" t="n">
        <f aca="false">Movilidad!FV879</f>
        <v>2016</v>
      </c>
      <c r="T876" s="148" t="n">
        <f aca="false">Movilidad!FW879</f>
        <v>268.536534580298</v>
      </c>
      <c r="U876" s="148" t="n">
        <f aca="false">Movilidad!FX879</f>
        <v>131.118988386342</v>
      </c>
      <c r="V876" s="148" t="n">
        <f aca="false">Movilidad!FY879</f>
        <v>133.030674</v>
      </c>
    </row>
    <row r="877" customFormat="false" ht="15" hidden="false" customHeight="false" outlineLevel="0" collapsed="false">
      <c r="S877" s="57" t="n">
        <f aca="false">Movilidad!FV880</f>
        <v>2016</v>
      </c>
      <c r="T877" s="143" t="n">
        <f aca="false">Movilidad!FW880</f>
        <v>276.995435419577</v>
      </c>
      <c r="U877" s="143" t="n">
        <f aca="false">Movilidad!FX880</f>
        <v>135.249236520512</v>
      </c>
      <c r="V877" s="143" t="n">
        <f aca="false">Movilidad!FY880</f>
        <v>153.450882459</v>
      </c>
    </row>
    <row r="878" customFormat="false" ht="15" hidden="false" customHeight="false" outlineLevel="0" collapsed="false">
      <c r="S878" s="12" t="n">
        <f aca="false">Movilidad!FV881</f>
        <v>2016</v>
      </c>
      <c r="T878" s="141" t="n">
        <f aca="false">Movilidad!FW881</f>
        <v>290.706709472846</v>
      </c>
      <c r="U878" s="141" t="n">
        <f aca="false">Movilidad!FX881</f>
        <v>141.944073728277</v>
      </c>
      <c r="V878" s="141" t="n">
        <f aca="false">Movilidad!FY881</f>
        <v>153.450882459</v>
      </c>
    </row>
    <row r="879" customFormat="false" ht="15" hidden="false" customHeight="false" outlineLevel="0" collapsed="false">
      <c r="S879" s="126" t="n">
        <f aca="false">Movilidad!FV882</f>
        <v>2016</v>
      </c>
      <c r="T879" s="148" t="n">
        <f aca="false">Movilidad!FW882</f>
        <v>302.897204627881</v>
      </c>
      <c r="U879" s="148" t="n">
        <f aca="false">Movilidad!FX882</f>
        <v>147.896356515999</v>
      </c>
      <c r="V879" s="148" t="n">
        <f aca="false">Movilidad!FY882</f>
        <v>153.450882459</v>
      </c>
    </row>
    <row r="880" customFormat="false" ht="15" hidden="false" customHeight="false" outlineLevel="0" collapsed="false">
      <c r="S880" s="57" t="n">
        <f aca="false">Movilidad!FV883</f>
        <v>2016</v>
      </c>
      <c r="T880" s="143" t="n">
        <f aca="false">Movilidad!FW883</f>
        <v>312.213773253067</v>
      </c>
      <c r="U880" s="143" t="n">
        <f aca="false">Movilidad!FX883</f>
        <v>152.445380190843</v>
      </c>
      <c r="V880" s="143" t="n">
        <f aca="false">Movilidad!FY883</f>
        <v>153.450882459</v>
      </c>
    </row>
    <row r="881" customFormat="false" ht="15" hidden="false" customHeight="false" outlineLevel="0" collapsed="false">
      <c r="S881" s="12" t="n">
        <f aca="false">Movilidad!FV884</f>
        <v>2016</v>
      </c>
      <c r="T881" s="141" t="n">
        <f aca="false">Movilidad!FW884</f>
        <v>318.614155604754</v>
      </c>
      <c r="U881" s="141" t="n">
        <f aca="false">Movilidad!FX884</f>
        <v>155.570510484755</v>
      </c>
      <c r="V881" s="141" t="n">
        <f aca="false">Movilidad!FY884</f>
        <v>153.450882459</v>
      </c>
    </row>
    <row r="882" customFormat="false" ht="15" hidden="false" customHeight="false" outlineLevel="0" collapsed="false">
      <c r="S882" s="126" t="n">
        <f aca="false">Movilidad!FV885</f>
        <v>2016</v>
      </c>
      <c r="T882" s="148" t="n">
        <f aca="false">Movilidad!FW885</f>
        <v>319.251383915964</v>
      </c>
      <c r="U882" s="148" t="n">
        <f aca="false">Movilidad!FX885</f>
        <v>155.881651505725</v>
      </c>
      <c r="V882" s="148" t="n">
        <f aca="false">Movilidad!FY885</f>
        <v>153.450882459</v>
      </c>
    </row>
    <row r="883" customFormat="false" ht="15" hidden="false" customHeight="false" outlineLevel="0" collapsed="false">
      <c r="S883" s="57" t="n">
        <f aca="false">Movilidad!FV886</f>
        <v>2016</v>
      </c>
      <c r="T883" s="143" t="n">
        <f aca="false">Movilidad!FW886</f>
        <v>322.922774830998</v>
      </c>
      <c r="U883" s="143" t="n">
        <f aca="false">Movilidad!FX886</f>
        <v>157.674290498041</v>
      </c>
      <c r="V883" s="143" t="n">
        <f aca="false">Movilidad!FY886</f>
        <v>175.179527415194</v>
      </c>
    </row>
    <row r="884" customFormat="false" ht="15" hidden="false" customHeight="false" outlineLevel="0" collapsed="false">
      <c r="S884" s="12" t="n">
        <f aca="false">Movilidad!FV887</f>
        <v>2016</v>
      </c>
      <c r="T884" s="141" t="n">
        <f aca="false">Movilidad!FW887</f>
        <v>330.543752317009</v>
      </c>
      <c r="U884" s="141" t="n">
        <f aca="false">Movilidad!FX887</f>
        <v>161.395403753794</v>
      </c>
      <c r="V884" s="141" t="n">
        <f aca="false">Movilidad!FY887</f>
        <v>175.179527415194</v>
      </c>
    </row>
    <row r="885" customFormat="false" ht="15" hidden="false" customHeight="false" outlineLevel="0" collapsed="false">
      <c r="S885" s="126" t="n">
        <f aca="false">Movilidad!FV888</f>
        <v>2016</v>
      </c>
      <c r="T885" s="148" t="n">
        <f aca="false">Movilidad!FW888</f>
        <v>335.898561104545</v>
      </c>
      <c r="U885" s="148" t="n">
        <f aca="false">Movilidad!FX888</f>
        <v>164.010009294606</v>
      </c>
      <c r="V885" s="148" t="n">
        <f aca="false">Movilidad!FY888</f>
        <v>175.179527415194</v>
      </c>
    </row>
    <row r="886" customFormat="false" ht="15" hidden="false" customHeight="false" outlineLevel="0" collapsed="false">
      <c r="S886" s="57" t="n">
        <f aca="false">Movilidad!FV889</f>
        <v>2016</v>
      </c>
      <c r="T886" s="143" t="n">
        <f aca="false">Movilidad!FW889</f>
        <v>339.929343837799</v>
      </c>
      <c r="U886" s="143" t="n">
        <f aca="false">Movilidad!FX889</f>
        <v>165.978129406141</v>
      </c>
      <c r="V886" s="143" t="n">
        <f aca="false">Movilidad!FY889</f>
        <v>175.179527415194</v>
      </c>
    </row>
    <row r="887" customFormat="false" ht="15" hidden="false" customHeight="false" outlineLevel="0" collapsed="false">
      <c r="S887" s="12" t="n">
        <f aca="false">Movilidad!FV890</f>
        <v>2017</v>
      </c>
      <c r="T887" s="141" t="n">
        <f aca="false">Movilidad!FW890</f>
        <v>345.320283301723</v>
      </c>
      <c r="U887" s="141" t="n">
        <f aca="false">Movilidad!FX890</f>
        <v>168.610376560393</v>
      </c>
      <c r="V887" s="141" t="n">
        <f aca="false">Movilidad!FY890</f>
        <v>175.179527415194</v>
      </c>
    </row>
    <row r="888" customFormat="false" ht="15" hidden="false" customHeight="false" outlineLevel="0" collapsed="false">
      <c r="S888" s="126" t="n">
        <f aca="false">Movilidad!FV891</f>
        <v>2017</v>
      </c>
      <c r="T888" s="148" t="n">
        <f aca="false">Movilidad!FW891</f>
        <v>352.458799522317</v>
      </c>
      <c r="U888" s="148" t="n">
        <f aca="false">Movilidad!FX891</f>
        <v>172.095917277922</v>
      </c>
      <c r="V888" s="148" t="n">
        <f aca="false">Movilidad!FY891</f>
        <v>175.179527415194</v>
      </c>
    </row>
    <row r="889" customFormat="false" ht="15" hidden="false" customHeight="false" outlineLevel="0" collapsed="false">
      <c r="S889" s="57" t="n">
        <f aca="false">Movilidad!FV892</f>
        <v>2017</v>
      </c>
      <c r="T889" s="143" t="n">
        <f aca="false">Movilidad!FW892</f>
        <v>360.826840179572</v>
      </c>
      <c r="U889" s="143" t="n">
        <f aca="false">Movilidad!FX892</f>
        <v>176.181800889513</v>
      </c>
      <c r="V889" s="143" t="n">
        <f aca="false">Movilidad!FY892</f>
        <v>197.882794168204</v>
      </c>
    </row>
    <row r="890" customFormat="false" ht="15" hidden="false" customHeight="false" outlineLevel="0" collapsed="false">
      <c r="S890" s="12" t="n">
        <f aca="false">Movilidad!FV893</f>
        <v>2017</v>
      </c>
      <c r="T890" s="141" t="n">
        <f aca="false">Movilidad!FW893</f>
        <v>370.409788311703</v>
      </c>
      <c r="U890" s="141" t="n">
        <f aca="false">Movilidad!FX893</f>
        <v>180.860890335601</v>
      </c>
      <c r="V890" s="141" t="n">
        <f aca="false">Movilidad!FY893</f>
        <v>197.882794168203</v>
      </c>
    </row>
    <row r="891" customFormat="false" ht="15" hidden="false" customHeight="false" outlineLevel="0" collapsed="false">
      <c r="S891" s="126" t="n">
        <f aca="false">Movilidad!FV894</f>
        <v>2017</v>
      </c>
      <c r="T891" s="148" t="n">
        <f aca="false">Movilidad!FW894</f>
        <v>375.724243673263</v>
      </c>
      <c r="U891" s="148" t="n">
        <f aca="false">Movilidad!FX894</f>
        <v>183.455792410737</v>
      </c>
      <c r="V891" s="148" t="n">
        <f aca="false">Movilidad!FY894</f>
        <v>197.882794168203</v>
      </c>
    </row>
    <row r="892" customFormat="false" ht="15" hidden="false" customHeight="false" outlineLevel="0" collapsed="false">
      <c r="S892" s="57" t="n">
        <f aca="false">Movilidad!FV895</f>
        <v>2017</v>
      </c>
      <c r="T892" s="143" t="n">
        <f aca="false">Movilidad!FW895</f>
        <v>380.20315270767</v>
      </c>
      <c r="U892" s="143" t="n">
        <f aca="false">Movilidad!FX895</f>
        <v>185.642720243792</v>
      </c>
      <c r="V892" s="143" t="n">
        <f aca="false">Movilidad!FY895</f>
        <v>197.882794168203</v>
      </c>
    </row>
    <row r="893" customFormat="false" ht="15" hidden="false" customHeight="false" outlineLevel="0" collapsed="false">
      <c r="S893" s="12" t="n">
        <f aca="false">Movilidad!FV896</f>
        <v>2017</v>
      </c>
      <c r="T893" s="141" t="n">
        <f aca="false">Movilidad!FW896</f>
        <v>386.789283744528</v>
      </c>
      <c r="U893" s="141" t="n">
        <f aca="false">Movilidad!FX896</f>
        <v>188.858546501036</v>
      </c>
      <c r="V893" s="141" t="n">
        <f aca="false">Movilidad!FY896</f>
        <v>197.882794168203</v>
      </c>
    </row>
    <row r="894" customFormat="false" ht="15" hidden="false" customHeight="false" outlineLevel="0" collapsed="false">
      <c r="S894" s="126" t="n">
        <f aca="false">Movilidad!FV897</f>
        <v>2017</v>
      </c>
      <c r="T894" s="148" t="n">
        <f aca="false">Movilidad!FW897</f>
        <v>392.216935577586</v>
      </c>
      <c r="U894" s="148" t="n">
        <f aca="false">Movilidad!FX897</f>
        <v>191.508719293264</v>
      </c>
      <c r="V894" s="148" t="n">
        <f aca="false">Movilidad!FY897</f>
        <v>197.882794168203</v>
      </c>
    </row>
    <row r="895" customFormat="false" ht="15" hidden="false" customHeight="false" outlineLevel="0" collapsed="false">
      <c r="S895" s="57" t="n">
        <f aca="false">Movilidad!FV898</f>
        <v>2017</v>
      </c>
      <c r="T895" s="143" t="n">
        <f aca="false">Movilidad!FW898</f>
        <v>399.661388207634</v>
      </c>
      <c r="U895" s="143" t="n">
        <f aca="false">Movilidad!FX898</f>
        <v>195.143640327259</v>
      </c>
      <c r="V895" s="143" t="n">
        <f aca="false">Movilidad!FY898</f>
        <v>224.240782351408</v>
      </c>
    </row>
    <row r="896" customFormat="false" ht="15" hidden="false" customHeight="false" outlineLevel="0" collapsed="false">
      <c r="S896" s="12" t="n">
        <f aca="false">Movilidad!FV899</f>
        <v>2017</v>
      </c>
      <c r="T896" s="141" t="n">
        <f aca="false">Movilidad!FW899</f>
        <v>405.715189892041</v>
      </c>
      <c r="U896" s="141" t="n">
        <f aca="false">Movilidad!FX899</f>
        <v>198.099544833853</v>
      </c>
      <c r="V896" s="141" t="n">
        <f aca="false">Movilidad!FY899</f>
        <v>224.240782351408</v>
      </c>
    </row>
    <row r="897" customFormat="false" ht="15" hidden="false" customHeight="false" outlineLevel="0" collapsed="false">
      <c r="S897" s="126" t="n">
        <f aca="false">Movilidad!FV900</f>
        <v>2017</v>
      </c>
      <c r="T897" s="148" t="n">
        <f aca="false">Movilidad!FW900</f>
        <v>411.314059512551</v>
      </c>
      <c r="U897" s="148" t="n">
        <f aca="false">Movilidad!FX900</f>
        <v>200.83331855256</v>
      </c>
      <c r="V897" s="148" t="n">
        <f aca="false">Movilidad!FY900</f>
        <v>224.240782351408</v>
      </c>
    </row>
    <row r="898" customFormat="false" ht="15" hidden="false" customHeight="false" outlineLevel="0" collapsed="false">
      <c r="S898" s="57" t="n">
        <f aca="false">Movilidad!FV901</f>
        <v>2017</v>
      </c>
      <c r="T898" s="143" t="n">
        <f aca="false">Movilidad!FW901</f>
        <v>424.229320981245</v>
      </c>
      <c r="U898" s="143" t="n">
        <f aca="false">Movilidad!FX901</f>
        <v>207.13948475511</v>
      </c>
      <c r="V898" s="143" t="n">
        <f aca="false">Movilidad!FY901</f>
        <v>224.240782351408</v>
      </c>
    </row>
    <row r="899" customFormat="false" ht="15" hidden="false" customHeight="false" outlineLevel="0" collapsed="false">
      <c r="S899" s="12" t="n">
        <f aca="false">Movilidad!FV902</f>
        <v>2018</v>
      </c>
      <c r="T899" s="141" t="n">
        <f aca="false">Movilidad!FW902</f>
        <v>431.695757030515</v>
      </c>
      <c r="U899" s="141" t="n">
        <f aca="false">Movilidad!FX902</f>
        <v>210.7851396868</v>
      </c>
      <c r="V899" s="141" t="n">
        <f aca="false">Movilidad!FY902</f>
        <v>224.240782351408</v>
      </c>
    </row>
    <row r="900" customFormat="false" ht="15" hidden="false" customHeight="false" outlineLevel="0" collapsed="false">
      <c r="S900" s="126" t="n">
        <f aca="false">Movilidad!FV903</f>
        <v>2018</v>
      </c>
      <c r="T900" s="148" t="n">
        <f aca="false">Movilidad!FW903</f>
        <v>442.142794350654</v>
      </c>
      <c r="U900" s="148" t="n">
        <f aca="false">Movilidad!FX903</f>
        <v>215.886140067221</v>
      </c>
      <c r="V900" s="148" t="n">
        <f aca="false">Movilidad!FY903</f>
        <v>224.240782351408</v>
      </c>
    </row>
    <row r="901" customFormat="false" ht="15" hidden="false" customHeight="false" outlineLevel="0" collapsed="false">
      <c r="S901" s="57" t="n">
        <f aca="false">Movilidad!FV904</f>
        <v>2018</v>
      </c>
      <c r="T901" s="143" t="n">
        <f aca="false">Movilidad!FW904</f>
        <v>452.488935738459</v>
      </c>
      <c r="U901" s="143" t="n">
        <f aca="false">Movilidad!FX904</f>
        <v>220.937875744794</v>
      </c>
      <c r="V901" s="143" t="n">
        <f aca="false">Movilidad!FY904</f>
        <v>237.050522298026</v>
      </c>
    </row>
    <row r="902" customFormat="false" ht="15" hidden="false" customHeight="false" outlineLevel="0" collapsed="false">
      <c r="S902" s="12" t="n">
        <f aca="false">Movilidad!FV905</f>
        <v>2018</v>
      </c>
      <c r="T902" s="141" t="n">
        <f aca="false">Movilidad!FW905</f>
        <v>464.887132577693</v>
      </c>
      <c r="U902" s="141" t="n">
        <f aca="false">Movilidad!FX905</f>
        <v>226.991573540201</v>
      </c>
      <c r="V902" s="141" t="n">
        <f aca="false">Movilidad!FY905</f>
        <v>237.050522298026</v>
      </c>
    </row>
    <row r="903" customFormat="false" ht="15" hidden="false" customHeight="false" outlineLevel="0" collapsed="false">
      <c r="S903" s="126" t="n">
        <f aca="false">Movilidad!FV906</f>
        <v>2018</v>
      </c>
      <c r="T903" s="148" t="n">
        <f aca="false">Movilidad!FW906</f>
        <v>474.556784935309</v>
      </c>
      <c r="U903" s="148" t="n">
        <f aca="false">Movilidad!FX906</f>
        <v>231.712998269837</v>
      </c>
      <c r="V903" s="148" t="n">
        <f aca="false">Movilidad!FY906</f>
        <v>237.050522298026</v>
      </c>
    </row>
    <row r="904" customFormat="false" ht="15" hidden="false" customHeight="false" outlineLevel="0" collapsed="false">
      <c r="S904" s="57" t="n">
        <f aca="false">Movilidad!FV907</f>
        <v>2018</v>
      </c>
      <c r="T904" s="143" t="n">
        <f aca="false">Movilidad!FW907</f>
        <v>0</v>
      </c>
      <c r="U904" s="143" t="n">
        <f aca="false">Movilidad!FX907</f>
        <v>236.834886791991</v>
      </c>
      <c r="V904" s="143" t="n">
        <f aca="false">Movilidad!FY907</f>
        <v>250.538697016784</v>
      </c>
    </row>
    <row r="905" customFormat="false" ht="15" hidden="false" customHeight="false" outlineLevel="0" collapsed="false">
      <c r="S905" s="12" t="n">
        <f aca="false">Movilidad!FV908</f>
        <v>2018</v>
      </c>
      <c r="T905" s="141" t="n">
        <f aca="false">Movilidad!FW908</f>
        <v>0</v>
      </c>
      <c r="U905" s="141" t="n">
        <f aca="false">Movilidad!FX908</f>
        <v>242.06999184593</v>
      </c>
      <c r="V905" s="141" t="n">
        <f aca="false">Movilidad!FY908</f>
        <v>250.538697016784</v>
      </c>
    </row>
    <row r="906" customFormat="false" ht="15" hidden="false" customHeight="false" outlineLevel="0" collapsed="false">
      <c r="S906" s="126" t="n">
        <f aca="false">Movilidad!FV909</f>
        <v>2018</v>
      </c>
      <c r="T906" s="148" t="n">
        <f aca="false">Movilidad!FW909</f>
        <v>0</v>
      </c>
      <c r="U906" s="148" t="n">
        <f aca="false">Movilidad!FX909</f>
        <v>247.420816020885</v>
      </c>
      <c r="V906" s="148" t="n">
        <f aca="false">Movilidad!FY909</f>
        <v>250.538697016784</v>
      </c>
    </row>
    <row r="907" customFormat="false" ht="15" hidden="false" customHeight="false" outlineLevel="0" collapsed="false">
      <c r="S907" s="57" t="n">
        <f aca="false">Movilidad!FV910</f>
        <v>2018</v>
      </c>
      <c r="T907" s="143" t="n">
        <f aca="false">Movilidad!FW910</f>
        <v>0</v>
      </c>
      <c r="U907" s="143" t="n">
        <f aca="false">Movilidad!FX910</f>
        <v>252.889917224451</v>
      </c>
      <c r="V907" s="143" t="n">
        <f aca="false">Movilidad!FY910</f>
        <v>267.282010502212</v>
      </c>
    </row>
    <row r="908" customFormat="false" ht="15" hidden="false" customHeight="false" outlineLevel="0" collapsed="false">
      <c r="S908" s="12" t="n">
        <f aca="false">Movilidad!FV911</f>
        <v>2018</v>
      </c>
      <c r="T908" s="141" t="n">
        <f aca="false">Movilidad!FW911</f>
        <v>0</v>
      </c>
      <c r="U908" s="141" t="n">
        <f aca="false">Movilidad!FX911</f>
        <v>258.479909905362</v>
      </c>
      <c r="V908" s="141" t="n">
        <f aca="false">Movilidad!FY911</f>
        <v>267.282010502212</v>
      </c>
    </row>
    <row r="909" customFormat="false" ht="15" hidden="false" customHeight="false" outlineLevel="0" collapsed="false">
      <c r="S909" s="126" t="n">
        <f aca="false">Movilidad!FV912</f>
        <v>2018</v>
      </c>
      <c r="T909" s="148" t="n">
        <f aca="false">Movilidad!FW912</f>
        <v>0</v>
      </c>
      <c r="U909" s="148" t="n">
        <f aca="false">Movilidad!FX912</f>
        <v>264.193466303307</v>
      </c>
      <c r="V909" s="148" t="n">
        <f aca="false">Movilidad!FY912</f>
        <v>267.282010502212</v>
      </c>
    </row>
    <row r="910" customFormat="false" ht="15" hidden="false" customHeight="false" outlineLevel="0" collapsed="false">
      <c r="S910" s="57" t="n">
        <f aca="false">Movilidad!FV913</f>
        <v>2018</v>
      </c>
      <c r="T910" s="143" t="n">
        <f aca="false">Movilidad!FW913</f>
        <v>0</v>
      </c>
      <c r="U910" s="143" t="n">
        <f aca="false">Movilidad!FX913</f>
        <v>270.033317726365</v>
      </c>
      <c r="V910" s="143" t="n">
        <f aca="false">Movilidad!FY913</f>
        <v>0</v>
      </c>
    </row>
    <row r="911" customFormat="false" ht="15" hidden="false" customHeight="false" outlineLevel="0" collapsed="false">
      <c r="S911" s="12"/>
      <c r="T911" s="141"/>
      <c r="U911" s="141"/>
      <c r="V911" s="141"/>
    </row>
    <row r="912" customFormat="false" ht="15" hidden="false" customHeight="false" outlineLevel="0" collapsed="false">
      <c r="S912" s="126"/>
      <c r="T912" s="148"/>
      <c r="U912" s="148"/>
      <c r="V912" s="148"/>
    </row>
    <row r="913" customFormat="false" ht="15" hidden="false" customHeight="false" outlineLevel="0" collapsed="false">
      <c r="S913" s="57"/>
      <c r="T913" s="143"/>
      <c r="U913" s="143"/>
      <c r="V913" s="143"/>
    </row>
    <row r="914" customFormat="false" ht="15" hidden="false" customHeight="false" outlineLevel="0" collapsed="false">
      <c r="S914" s="12"/>
      <c r="T914" s="141"/>
      <c r="U914" s="141"/>
      <c r="V914" s="141"/>
    </row>
    <row r="915" customFormat="false" ht="15" hidden="false" customHeight="false" outlineLevel="0" collapsed="false">
      <c r="S915" s="126"/>
      <c r="T915" s="148"/>
      <c r="U915" s="148"/>
      <c r="V915" s="148"/>
    </row>
  </sheetData>
  <mergeCells count="16">
    <mergeCell ref="C20:E20"/>
    <mergeCell ref="H20:L20"/>
    <mergeCell ref="B21:E21"/>
    <mergeCell ref="G21:L21"/>
    <mergeCell ref="D23:F23"/>
    <mergeCell ref="G23:I23"/>
    <mergeCell ref="J23:L23"/>
    <mergeCell ref="D24:D26"/>
    <mergeCell ref="E24:E26"/>
    <mergeCell ref="F24:F26"/>
    <mergeCell ref="G24:G26"/>
    <mergeCell ref="H24:H26"/>
    <mergeCell ref="I24:I26"/>
    <mergeCell ref="J24:J26"/>
    <mergeCell ref="K24:K26"/>
    <mergeCell ref="L24:L26"/>
  </mergeCells>
  <hyperlinks>
    <hyperlink ref="AD4" r:id="rId1" display="(Inciso sustituido por art. 25 de la Ley N° 25.239 B.O.31/12/1999)"/>
    <hyperlink ref="M28" r:id="rId2" display="Decreto DNU 1199/200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H76" colorId="64" zoomScale="75" zoomScaleNormal="75" zoomScalePageLayoutView="100" workbookViewId="0">
      <selection pane="topLeft" activeCell="L105" activeCellId="0" sqref="L105"/>
    </sheetView>
  </sheetViews>
  <sheetFormatPr defaultColWidth="14.3984375" defaultRowHeight="12.8" zeroHeight="false" outlineLevelRow="0" outlineLevelCol="0"/>
  <cols>
    <col collapsed="false" customWidth="true" hidden="false" outlineLevel="0" max="12" min="11" style="0" width="23.89"/>
  </cols>
  <sheetData>
    <row r="1" customFormat="false" ht="12.8" hidden="false" customHeight="false" outlineLevel="0" collapsed="false">
      <c r="A1" s="239" t="s">
        <v>563</v>
      </c>
      <c r="B1" s="239"/>
      <c r="C1" s="239"/>
      <c r="D1" s="239"/>
      <c r="E1" s="239"/>
      <c r="F1" s="239"/>
    </row>
    <row r="2" customFormat="false" ht="13.8" hidden="false" customHeight="false" outlineLevel="0" collapsed="false">
      <c r="A2" s="240" t="s">
        <v>564</v>
      </c>
      <c r="B2" s="240"/>
      <c r="C2" s="240"/>
      <c r="D2" s="240"/>
      <c r="E2" s="240"/>
      <c r="F2" s="240"/>
    </row>
    <row r="3" customFormat="false" ht="12.8" hidden="false" customHeight="false" outlineLevel="0" collapsed="false">
      <c r="A3" s="241" t="s">
        <v>565</v>
      </c>
      <c r="B3" s="242"/>
      <c r="C3" s="242"/>
      <c r="D3" s="242"/>
      <c r="E3" s="242"/>
      <c r="F3" s="242"/>
    </row>
    <row r="4" customFormat="false" ht="25.55" hidden="false" customHeight="true" outlineLevel="0" collapsed="false">
      <c r="A4" s="243" t="s">
        <v>566</v>
      </c>
      <c r="B4" s="243"/>
      <c r="C4" s="244" t="s">
        <v>567</v>
      </c>
      <c r="D4" s="244" t="s">
        <v>568</v>
      </c>
      <c r="E4" s="244" t="s">
        <v>569</v>
      </c>
      <c r="F4" s="244" t="s">
        <v>570</v>
      </c>
    </row>
    <row r="5" customFormat="false" ht="14.05" hidden="false" customHeight="false" outlineLevel="0" collapsed="false">
      <c r="A5" s="244" t="s">
        <v>571</v>
      </c>
      <c r="B5" s="244" t="s">
        <v>572</v>
      </c>
      <c r="C5" s="244"/>
      <c r="D5" s="244"/>
      <c r="E5" s="244"/>
      <c r="F5" s="244"/>
      <c r="I5" s="245" t="s">
        <v>573</v>
      </c>
      <c r="J5" s="245"/>
      <c r="K5" s="245"/>
      <c r="L5" s="245"/>
    </row>
    <row r="6" customFormat="false" ht="57.1" hidden="false" customHeight="true" outlineLevel="0" collapsed="false">
      <c r="A6" s="246" t="n">
        <v>1993</v>
      </c>
      <c r="B6" s="247" t="s">
        <v>574</v>
      </c>
      <c r="C6" s="248" t="n">
        <v>200</v>
      </c>
      <c r="D6" s="248"/>
      <c r="E6" s="249"/>
      <c r="F6" s="248" t="n">
        <f aca="false">+C6/$C$6*100</f>
        <v>100</v>
      </c>
      <c r="I6" s="225" t="s">
        <v>26</v>
      </c>
      <c r="J6" s="226" t="s">
        <v>550</v>
      </c>
      <c r="K6" s="221" t="s">
        <v>547</v>
      </c>
      <c r="L6" s="224" t="s">
        <v>548</v>
      </c>
    </row>
    <row r="7" customFormat="false" ht="12.8" hidden="false" customHeight="false" outlineLevel="0" collapsed="false">
      <c r="A7" s="246" t="n">
        <v>2003</v>
      </c>
      <c r="B7" s="247" t="s">
        <v>575</v>
      </c>
      <c r="C7" s="248" t="n">
        <v>250</v>
      </c>
      <c r="D7" s="248" t="n">
        <f aca="false">C7*100/Movilidad!FX728</f>
        <v>760.150483911932</v>
      </c>
      <c r="E7" s="250" t="n">
        <f aca="false">+C7/C6-1</f>
        <v>0.25</v>
      </c>
      <c r="F7" s="248" t="n">
        <f aca="false">+C7/$C$6*100</f>
        <v>125</v>
      </c>
      <c r="I7" s="225"/>
      <c r="J7" s="226"/>
      <c r="K7" s="221"/>
      <c r="L7" s="224"/>
    </row>
    <row r="8" customFormat="false" ht="12.8" hidden="false" customHeight="false" outlineLevel="0" collapsed="false">
      <c r="A8" s="246" t="n">
        <v>2003</v>
      </c>
      <c r="B8" s="247" t="s">
        <v>574</v>
      </c>
      <c r="C8" s="248" t="n">
        <v>260</v>
      </c>
      <c r="D8" s="248" t="n">
        <f aca="false">C8*100/Movilidad!FX729</f>
        <v>790.36406439252</v>
      </c>
      <c r="E8" s="250" t="n">
        <f aca="false">+C8/C7-1</f>
        <v>0.04</v>
      </c>
      <c r="F8" s="248" t="n">
        <f aca="false">+C8/$C$6*100</f>
        <v>130</v>
      </c>
      <c r="I8" s="227"/>
      <c r="J8" s="228"/>
      <c r="K8" s="221"/>
      <c r="L8" s="224"/>
    </row>
    <row r="9" customFormat="false" ht="13.8" hidden="false" customHeight="false" outlineLevel="0" collapsed="false">
      <c r="A9" s="246" t="n">
        <v>2003</v>
      </c>
      <c r="B9" s="247" t="s">
        <v>576</v>
      </c>
      <c r="C9" s="248" t="n">
        <v>270</v>
      </c>
      <c r="D9" s="248" t="n">
        <f aca="false">C9*100/Movilidad!FX730</f>
        <v>820.437540433277</v>
      </c>
      <c r="E9" s="250" t="n">
        <f aca="false">+C9/C8-1</f>
        <v>0.0384615384615385</v>
      </c>
      <c r="F9" s="248" t="n">
        <f aca="false">+C9/$C$6*100</f>
        <v>135</v>
      </c>
      <c r="I9" s="229" t="n">
        <v>1994</v>
      </c>
      <c r="J9" s="229" t="n">
        <v>3</v>
      </c>
      <c r="K9" s="251" t="n">
        <v>200</v>
      </c>
      <c r="L9" s="251" t="n">
        <f aca="false">K9*100/Movilidad!FX621</f>
        <v>878.397708650299</v>
      </c>
    </row>
    <row r="10" customFormat="false" ht="12.8" hidden="false" customHeight="false" outlineLevel="0" collapsed="false">
      <c r="A10" s="246" t="n">
        <v>2003</v>
      </c>
      <c r="B10" s="247" t="s">
        <v>577</v>
      </c>
      <c r="C10" s="248" t="n">
        <v>280</v>
      </c>
      <c r="D10" s="248" t="n">
        <f aca="false">C10*100/Movilidad!FX731</f>
        <v>845.838144397284</v>
      </c>
      <c r="E10" s="250" t="n">
        <f aca="false">+C10/C9-1</f>
        <v>0.037037037037037</v>
      </c>
      <c r="F10" s="248" t="n">
        <f aca="false">+C10/$C$6*100</f>
        <v>140</v>
      </c>
      <c r="I10" s="231" t="n">
        <v>1994</v>
      </c>
      <c r="J10" s="231" t="n">
        <v>4</v>
      </c>
      <c r="K10" s="252" t="n">
        <v>200</v>
      </c>
      <c r="L10" s="253" t="n">
        <f aca="false">K10*100/Movilidad!FX624</f>
        <v>867.678259684337</v>
      </c>
    </row>
    <row r="11" customFormat="false" ht="13.8" hidden="false" customHeight="false" outlineLevel="0" collapsed="false">
      <c r="A11" s="246" t="n">
        <v>2003</v>
      </c>
      <c r="B11" s="247" t="s">
        <v>578</v>
      </c>
      <c r="C11" s="248" t="n">
        <v>290</v>
      </c>
      <c r="D11" s="248" t="n">
        <f aca="false">C11*100/Movilidad!FX732</f>
        <v>873.891461288125</v>
      </c>
      <c r="E11" s="250" t="n">
        <f aca="false">+C11/C10-1</f>
        <v>0.0357142857142858</v>
      </c>
      <c r="F11" s="248" t="n">
        <f aca="false">+C11/$C$6*100</f>
        <v>145</v>
      </c>
      <c r="I11" s="229" t="n">
        <v>1995</v>
      </c>
      <c r="J11" s="229" t="n">
        <v>1</v>
      </c>
      <c r="K11" s="251" t="n">
        <v>200</v>
      </c>
      <c r="L11" s="251" t="n">
        <f aca="false">K11*100/Movilidad!FX627</f>
        <v>855.163997736316</v>
      </c>
    </row>
    <row r="12" customFormat="false" ht="12.8" hidden="false" customHeight="false" outlineLevel="0" collapsed="false">
      <c r="A12" s="246" t="n">
        <v>2003</v>
      </c>
      <c r="B12" s="247" t="s">
        <v>579</v>
      </c>
      <c r="C12" s="248" t="n">
        <v>300</v>
      </c>
      <c r="D12" s="248" t="n">
        <f aca="false">C12*100/Movilidad!FX733</f>
        <v>902.110301658548</v>
      </c>
      <c r="E12" s="250" t="n">
        <f aca="false">+C12/C11-1</f>
        <v>0.0344827586206897</v>
      </c>
      <c r="F12" s="248" t="n">
        <f aca="false">+C12/$C$6*100</f>
        <v>150</v>
      </c>
      <c r="I12" s="231" t="n">
        <v>1995</v>
      </c>
      <c r="J12" s="231" t="n">
        <v>2</v>
      </c>
      <c r="K12" s="252" t="n">
        <v>200</v>
      </c>
      <c r="L12" s="253" t="n">
        <f aca="false">K12*100/Movilidad!FX630</f>
        <v>854.933031766446</v>
      </c>
    </row>
    <row r="13" customFormat="false" ht="13.8" hidden="false" customHeight="false" outlineLevel="0" collapsed="false">
      <c r="A13" s="246" t="n">
        <v>2004</v>
      </c>
      <c r="B13" s="247" t="s">
        <v>580</v>
      </c>
      <c r="C13" s="248" t="n">
        <v>350</v>
      </c>
      <c r="D13" s="248" t="n">
        <f aca="false">C13*100/Movilidad!FX734</f>
        <v>1048.05640300498</v>
      </c>
      <c r="E13" s="250" t="n">
        <f aca="false">+C13/C12-1</f>
        <v>0.166666666666667</v>
      </c>
      <c r="F13" s="248" t="n">
        <f aca="false">+C13/$C$6*100</f>
        <v>175</v>
      </c>
      <c r="I13" s="229" t="n">
        <f aca="false">I9+1</f>
        <v>1995</v>
      </c>
      <c r="J13" s="229" t="n">
        <f aca="false">J9</f>
        <v>3</v>
      </c>
      <c r="K13" s="251" t="n">
        <v>200</v>
      </c>
      <c r="L13" s="251" t="n">
        <f aca="false">K13*100/Movilidad!FX633</f>
        <v>855.308459499783</v>
      </c>
    </row>
    <row r="14" customFormat="false" ht="12.8" hidden="false" customHeight="false" outlineLevel="0" collapsed="false">
      <c r="A14" s="254" t="n">
        <v>2004</v>
      </c>
      <c r="B14" s="255" t="s">
        <v>576</v>
      </c>
      <c r="C14" s="256" t="n">
        <v>450</v>
      </c>
      <c r="D14" s="256"/>
      <c r="E14" s="250" t="n">
        <f aca="false">+C14/C13-1</f>
        <v>0.285714285714286</v>
      </c>
      <c r="F14" s="256" t="n">
        <f aca="false">+C14/$C$6*100</f>
        <v>225</v>
      </c>
      <c r="I14" s="231" t="n">
        <f aca="false">I10+1</f>
        <v>1995</v>
      </c>
      <c r="J14" s="231" t="n">
        <f aca="false">J10</f>
        <v>4</v>
      </c>
      <c r="K14" s="252" t="n">
        <v>200</v>
      </c>
      <c r="L14" s="253" t="n">
        <f aca="false">K14*100/Movilidad!FX636</f>
        <v>852.959393568765</v>
      </c>
    </row>
    <row r="15" customFormat="false" ht="13.8" hidden="false" customHeight="false" outlineLevel="0" collapsed="false">
      <c r="A15" s="254" t="n">
        <v>2005</v>
      </c>
      <c r="B15" s="255" t="s">
        <v>581</v>
      </c>
      <c r="C15" s="256" t="n">
        <v>510</v>
      </c>
      <c r="D15" s="256"/>
      <c r="E15" s="250" t="n">
        <f aca="false">+C15/C14-1</f>
        <v>0.133333333333333</v>
      </c>
      <c r="F15" s="256" t="n">
        <f aca="false">+C15/$C$6*100</f>
        <v>255</v>
      </c>
      <c r="I15" s="229" t="n">
        <f aca="false">I11+1</f>
        <v>1996</v>
      </c>
      <c r="J15" s="229" t="n">
        <f aca="false">J11</f>
        <v>1</v>
      </c>
      <c r="K15" s="251" t="n">
        <v>200</v>
      </c>
      <c r="L15" s="251" t="n">
        <f aca="false">K15*100/Movilidad!FX639</f>
        <v>852.318671364332</v>
      </c>
    </row>
    <row r="16" customFormat="false" ht="12.8" hidden="false" customHeight="false" outlineLevel="0" collapsed="false">
      <c r="A16" s="254" t="n">
        <v>2005</v>
      </c>
      <c r="B16" s="255" t="s">
        <v>582</v>
      </c>
      <c r="C16" s="256" t="n">
        <v>570</v>
      </c>
      <c r="D16" s="256"/>
      <c r="E16" s="250" t="n">
        <f aca="false">+C16/C15-1</f>
        <v>0.117647058823529</v>
      </c>
      <c r="F16" s="256" t="n">
        <f aca="false">+C16/$C$6*100</f>
        <v>285</v>
      </c>
      <c r="I16" s="231" t="n">
        <f aca="false">I12+1</f>
        <v>1996</v>
      </c>
      <c r="J16" s="231" t="n">
        <f aca="false">J12</f>
        <v>2</v>
      </c>
      <c r="K16" s="252" t="n">
        <v>200</v>
      </c>
      <c r="L16" s="253" t="n">
        <f aca="false">K16*100/Movilidad!FX642</f>
        <v>857.693667160847</v>
      </c>
    </row>
    <row r="17" customFormat="false" ht="14.05" hidden="false" customHeight="false" outlineLevel="0" collapsed="false">
      <c r="A17" s="254" t="n">
        <v>2005</v>
      </c>
      <c r="B17" s="255" t="s">
        <v>575</v>
      </c>
      <c r="C17" s="256" t="n">
        <v>630</v>
      </c>
      <c r="D17" s="256"/>
      <c r="E17" s="250" t="n">
        <f aca="false">+C17/C16-1</f>
        <v>0.105263157894737</v>
      </c>
      <c r="F17" s="256" t="n">
        <f aca="false">+C17/$C$6*100</f>
        <v>315</v>
      </c>
      <c r="I17" s="229" t="n">
        <f aca="false">I13+1</f>
        <v>1996</v>
      </c>
      <c r="J17" s="229" t="n">
        <f aca="false">J13</f>
        <v>3</v>
      </c>
      <c r="K17" s="251" t="n">
        <v>200</v>
      </c>
      <c r="L17" s="251" t="n">
        <f aca="false">K17*100/Movilidad!FX645</f>
        <v>853.70746898465</v>
      </c>
    </row>
    <row r="18" customFormat="false" ht="12.8" hidden="false" customHeight="false" outlineLevel="0" collapsed="false">
      <c r="A18" s="254" t="n">
        <v>2006</v>
      </c>
      <c r="B18" s="255" t="s">
        <v>574</v>
      </c>
      <c r="C18" s="256" t="n">
        <v>760</v>
      </c>
      <c r="D18" s="256"/>
      <c r="E18" s="250" t="n">
        <f aca="false">+C18/C17-1</f>
        <v>0.206349206349206</v>
      </c>
      <c r="F18" s="256" t="n">
        <f aca="false">+C18/$C$6*100</f>
        <v>380</v>
      </c>
      <c r="I18" s="231" t="n">
        <f aca="false">I14+1</f>
        <v>1996</v>
      </c>
      <c r="J18" s="231" t="n">
        <f aca="false">J14</f>
        <v>4</v>
      </c>
      <c r="K18" s="252" t="n">
        <v>200</v>
      </c>
      <c r="L18" s="253" t="n">
        <f aca="false">K18*100/Movilidad!FX648</f>
        <v>849.20496758554</v>
      </c>
    </row>
    <row r="19" customFormat="false" ht="13.8" hidden="false" customHeight="false" outlineLevel="0" collapsed="false">
      <c r="A19" s="254" t="n">
        <v>2006</v>
      </c>
      <c r="B19" s="255" t="s">
        <v>576</v>
      </c>
      <c r="C19" s="256" t="n">
        <v>780</v>
      </c>
      <c r="D19" s="256"/>
      <c r="E19" s="250" t="n">
        <f aca="false">+C19/C18-1</f>
        <v>0.0263157894736843</v>
      </c>
      <c r="F19" s="256" t="n">
        <f aca="false">+C19/$C$6*100</f>
        <v>390</v>
      </c>
      <c r="I19" s="229" t="n">
        <f aca="false">I15+1</f>
        <v>1997</v>
      </c>
      <c r="J19" s="229" t="n">
        <f aca="false">J15</f>
        <v>1</v>
      </c>
      <c r="K19" s="251" t="n">
        <v>200</v>
      </c>
      <c r="L19" s="251" t="n">
        <f aca="false">K19*100/Movilidad!FX651</f>
        <v>844.427184861561</v>
      </c>
    </row>
    <row r="20" customFormat="false" ht="12.8" hidden="false" customHeight="false" outlineLevel="0" collapsed="false">
      <c r="A20" s="254" t="n">
        <v>2006</v>
      </c>
      <c r="B20" s="255" t="s">
        <v>578</v>
      </c>
      <c r="C20" s="256" t="n">
        <v>800</v>
      </c>
      <c r="D20" s="256"/>
      <c r="E20" s="250" t="n">
        <f aca="false">+C20/C19-1</f>
        <v>0.0256410256410255</v>
      </c>
      <c r="F20" s="256" t="n">
        <f aca="false">+C20/$C$6*100</f>
        <v>400</v>
      </c>
      <c r="I20" s="231" t="n">
        <f aca="false">I16+1</f>
        <v>1997</v>
      </c>
      <c r="J20" s="231" t="n">
        <f aca="false">J16</f>
        <v>2</v>
      </c>
      <c r="K20" s="252" t="n">
        <v>200</v>
      </c>
      <c r="L20" s="253" t="n">
        <f aca="false">K20*100/Movilidad!FX654</f>
        <v>852.131606014697</v>
      </c>
    </row>
    <row r="21" customFormat="false" ht="13.8" hidden="false" customHeight="false" outlineLevel="0" collapsed="false">
      <c r="A21" s="254" t="n">
        <v>2007</v>
      </c>
      <c r="B21" s="255" t="s">
        <v>574</v>
      </c>
      <c r="C21" s="256" t="n">
        <v>900</v>
      </c>
      <c r="D21" s="256"/>
      <c r="E21" s="250" t="n">
        <f aca="false">+C21/C20-1</f>
        <v>0.125</v>
      </c>
      <c r="F21" s="256" t="n">
        <f aca="false">+C21/$C$6*100</f>
        <v>450</v>
      </c>
      <c r="I21" s="229" t="n">
        <f aca="false">I17+1</f>
        <v>1997</v>
      </c>
      <c r="J21" s="229" t="n">
        <f aca="false">J17</f>
        <v>3</v>
      </c>
      <c r="K21" s="251" t="n">
        <v>200</v>
      </c>
      <c r="L21" s="251" t="n">
        <f aca="false">K21*100/Movilidad!FX657</f>
        <v>846.916929237476</v>
      </c>
    </row>
    <row r="22" customFormat="false" ht="12.8" hidden="false" customHeight="false" outlineLevel="0" collapsed="false">
      <c r="A22" s="254" t="n">
        <v>2007</v>
      </c>
      <c r="B22" s="255" t="s">
        <v>577</v>
      </c>
      <c r="C22" s="256" t="n">
        <v>960</v>
      </c>
      <c r="D22" s="256"/>
      <c r="E22" s="250" t="n">
        <f aca="false">+C22/C21-1</f>
        <v>0.0666666666666667</v>
      </c>
      <c r="F22" s="256" t="n">
        <f aca="false">+C22/$C$6*100</f>
        <v>480</v>
      </c>
      <c r="I22" s="231" t="n">
        <f aca="false">I18+1</f>
        <v>1997</v>
      </c>
      <c r="J22" s="231" t="n">
        <f aca="false">J18</f>
        <v>4</v>
      </c>
      <c r="K22" s="252" t="n">
        <v>200</v>
      </c>
      <c r="L22" s="253" t="n">
        <f aca="false">K22*100/Movilidad!FX660</f>
        <v>850.295464694148</v>
      </c>
    </row>
    <row r="23" customFormat="false" ht="13.8" hidden="false" customHeight="false" outlineLevel="0" collapsed="false">
      <c r="A23" s="254" t="n">
        <v>2007</v>
      </c>
      <c r="B23" s="255" t="s">
        <v>579</v>
      </c>
      <c r="C23" s="256" t="n">
        <v>980</v>
      </c>
      <c r="D23" s="256"/>
      <c r="E23" s="250" t="n">
        <f aca="false">+C23/C22-1</f>
        <v>0.0208333333333333</v>
      </c>
      <c r="F23" s="256" t="n">
        <f aca="false">+C23/$C$6*100</f>
        <v>490</v>
      </c>
      <c r="I23" s="229" t="n">
        <f aca="false">I19+1</f>
        <v>1998</v>
      </c>
      <c r="J23" s="229" t="n">
        <f aca="false">J19</f>
        <v>1</v>
      </c>
      <c r="K23" s="251" t="n">
        <v>200</v>
      </c>
      <c r="L23" s="251" t="n">
        <f aca="false">K23*100/Movilidad!FX663</f>
        <v>840.615683061054</v>
      </c>
    </row>
    <row r="24" customFormat="false" ht="12.8" hidden="false" customHeight="false" outlineLevel="0" collapsed="false">
      <c r="A24" s="254" t="n">
        <v>2008</v>
      </c>
      <c r="B24" s="255" t="s">
        <v>574</v>
      </c>
      <c r="C24" s="256" t="n">
        <v>1200</v>
      </c>
      <c r="D24" s="256"/>
      <c r="E24" s="250" t="n">
        <f aca="false">+C24/C23-1</f>
        <v>0.224489795918367</v>
      </c>
      <c r="F24" s="256" t="n">
        <f aca="false">+C24/$C$6*100</f>
        <v>600</v>
      </c>
      <c r="I24" s="231" t="n">
        <f aca="false">I20+1</f>
        <v>1998</v>
      </c>
      <c r="J24" s="231" t="n">
        <f aca="false">J20</f>
        <v>2</v>
      </c>
      <c r="K24" s="252" t="n">
        <v>200</v>
      </c>
      <c r="L24" s="253" t="n">
        <f aca="false">K24*100/Movilidad!FX666</f>
        <v>842.186256977597</v>
      </c>
    </row>
    <row r="25" customFormat="false" ht="13.8" hidden="false" customHeight="false" outlineLevel="0" collapsed="false">
      <c r="A25" s="254" t="n">
        <v>2008</v>
      </c>
      <c r="B25" s="255" t="s">
        <v>579</v>
      </c>
      <c r="C25" s="256" t="n">
        <v>1240</v>
      </c>
      <c r="D25" s="256"/>
      <c r="E25" s="250" t="n">
        <f aca="false">+C25/C24-1</f>
        <v>0.0333333333333334</v>
      </c>
      <c r="F25" s="256" t="n">
        <f aca="false">+C25/$C$6*100</f>
        <v>620</v>
      </c>
      <c r="I25" s="229" t="n">
        <f aca="false">I21+1</f>
        <v>1998</v>
      </c>
      <c r="J25" s="229" t="n">
        <f aca="false">J21</f>
        <v>3</v>
      </c>
      <c r="K25" s="251" t="n">
        <v>200</v>
      </c>
      <c r="L25" s="251" t="n">
        <f aca="false">K25*100/Movilidad!FX669</f>
        <v>837.793354954403</v>
      </c>
    </row>
    <row r="26" customFormat="false" ht="12.8" hidden="false" customHeight="false" outlineLevel="0" collapsed="false">
      <c r="A26" s="254" t="n">
        <v>2009</v>
      </c>
      <c r="B26" s="255" t="s">
        <v>574</v>
      </c>
      <c r="C26" s="256" t="n">
        <v>1400</v>
      </c>
      <c r="D26" s="256"/>
      <c r="E26" s="250" t="n">
        <f aca="false">+C26/C25-1</f>
        <v>0.129032258064516</v>
      </c>
      <c r="F26" s="256" t="n">
        <f aca="false">+C26/$C$6*100</f>
        <v>700</v>
      </c>
      <c r="I26" s="231" t="n">
        <f aca="false">I22+1</f>
        <v>1998</v>
      </c>
      <c r="J26" s="231" t="n">
        <f aca="false">J22</f>
        <v>4</v>
      </c>
      <c r="K26" s="252" t="n">
        <v>200</v>
      </c>
      <c r="L26" s="253" t="n">
        <f aca="false">K26*100/Movilidad!FX672</f>
        <v>843.131733901513</v>
      </c>
    </row>
    <row r="27" customFormat="false" ht="13.8" hidden="false" customHeight="false" outlineLevel="0" collapsed="false">
      <c r="A27" s="254" t="n">
        <v>2009</v>
      </c>
      <c r="B27" s="255" t="s">
        <v>577</v>
      </c>
      <c r="C27" s="256" t="n">
        <v>1440</v>
      </c>
      <c r="D27" s="256"/>
      <c r="E27" s="250" t="n">
        <f aca="false">+C27/C26-1</f>
        <v>0.0285714285714285</v>
      </c>
      <c r="F27" s="256" t="n">
        <f aca="false">+C27/$C$6*100</f>
        <v>720</v>
      </c>
      <c r="I27" s="229" t="n">
        <f aca="false">I23+1</f>
        <v>1999</v>
      </c>
      <c r="J27" s="229" t="n">
        <f aca="false">J23</f>
        <v>1</v>
      </c>
      <c r="K27" s="251" t="n">
        <v>200</v>
      </c>
      <c r="L27" s="251" t="n">
        <f aca="false">K27*100/Movilidad!FX675</f>
        <v>840.639835873243</v>
      </c>
    </row>
    <row r="28" customFormat="false" ht="12.8" hidden="false" customHeight="false" outlineLevel="0" collapsed="false">
      <c r="A28" s="254" t="n">
        <v>2010</v>
      </c>
      <c r="B28" s="255" t="s">
        <v>580</v>
      </c>
      <c r="C28" s="256" t="n">
        <v>1500</v>
      </c>
      <c r="D28" s="256"/>
      <c r="E28" s="250" t="n">
        <f aca="false">+C28/C27-1</f>
        <v>0.0416666666666667</v>
      </c>
      <c r="F28" s="256" t="n">
        <f aca="false">+C28/$C$6*100</f>
        <v>750</v>
      </c>
      <c r="I28" s="231" t="n">
        <f aca="false">I24+1</f>
        <v>1999</v>
      </c>
      <c r="J28" s="231" t="n">
        <f aca="false">J24</f>
        <v>2</v>
      </c>
      <c r="K28" s="252" t="n">
        <v>200</v>
      </c>
      <c r="L28" s="253" t="n">
        <f aca="false">K28*100/Movilidad!FX678</f>
        <v>852.024545843622</v>
      </c>
    </row>
    <row r="29" customFormat="false" ht="13.8" hidden="false" customHeight="false" outlineLevel="0" collapsed="false">
      <c r="A29" s="254" t="n">
        <v>2010</v>
      </c>
      <c r="B29" s="255" t="s">
        <v>574</v>
      </c>
      <c r="C29" s="256" t="n">
        <v>1740</v>
      </c>
      <c r="D29" s="256"/>
      <c r="E29" s="250" t="n">
        <f aca="false">+C29/C28-1</f>
        <v>0.16</v>
      </c>
      <c r="F29" s="256" t="n">
        <f aca="false">+C29/$C$6*100</f>
        <v>870</v>
      </c>
      <c r="I29" s="229" t="n">
        <f aca="false">I25+1</f>
        <v>1999</v>
      </c>
      <c r="J29" s="229" t="n">
        <f aca="false">J25</f>
        <v>3</v>
      </c>
      <c r="K29" s="251" t="n">
        <v>200</v>
      </c>
      <c r="L29" s="251" t="n">
        <f aca="false">K29*100/Movilidad!FX681</f>
        <v>853.70907036207</v>
      </c>
    </row>
    <row r="30" customFormat="false" ht="12.8" hidden="false" customHeight="false" outlineLevel="0" collapsed="false">
      <c r="A30" s="254" t="n">
        <v>2011</v>
      </c>
      <c r="B30" s="255" t="s">
        <v>580</v>
      </c>
      <c r="C30" s="256" t="n">
        <v>1840</v>
      </c>
      <c r="D30" s="256"/>
      <c r="E30" s="250" t="n">
        <f aca="false">+C30/C29-1</f>
        <v>0.0574712643678161</v>
      </c>
      <c r="F30" s="256" t="n">
        <f aca="false">+C30/$C$6*100</f>
        <v>920</v>
      </c>
      <c r="I30" s="231" t="n">
        <f aca="false">I26+1</f>
        <v>1999</v>
      </c>
      <c r="J30" s="231" t="n">
        <f aca="false">J26</f>
        <v>4</v>
      </c>
      <c r="K30" s="252" t="n">
        <v>200</v>
      </c>
      <c r="L30" s="253" t="n">
        <f aca="false">K30*100/Movilidad!FX684</f>
        <v>858.259947738733</v>
      </c>
    </row>
    <row r="31" customFormat="false" ht="13.8" hidden="false" customHeight="false" outlineLevel="0" collapsed="false">
      <c r="A31" s="254" t="n">
        <v>2011</v>
      </c>
      <c r="B31" s="255" t="s">
        <v>576</v>
      </c>
      <c r="C31" s="256" t="n">
        <v>2300</v>
      </c>
      <c r="D31" s="256"/>
      <c r="E31" s="250" t="n">
        <f aca="false">+C31/C30-1</f>
        <v>0.25</v>
      </c>
      <c r="F31" s="256" t="n">
        <f aca="false">+C31/$C$6*100</f>
        <v>1150</v>
      </c>
      <c r="I31" s="229" t="n">
        <f aca="false">I27+1</f>
        <v>2000</v>
      </c>
      <c r="J31" s="229" t="n">
        <f aca="false">J27</f>
        <v>1</v>
      </c>
      <c r="K31" s="251" t="n">
        <v>200</v>
      </c>
      <c r="L31" s="251" t="n">
        <f aca="false">K31*100/Movilidad!FX687</f>
        <v>851.561165179382</v>
      </c>
    </row>
    <row r="32" customFormat="false" ht="12.8" hidden="false" customHeight="false" outlineLevel="0" collapsed="false">
      <c r="A32" s="254" t="n">
        <v>2012</v>
      </c>
      <c r="B32" s="255" t="s">
        <v>576</v>
      </c>
      <c r="C32" s="256" t="n">
        <v>2670</v>
      </c>
      <c r="D32" s="256"/>
      <c r="E32" s="250" t="n">
        <f aca="false">+C32/C31-1</f>
        <v>0.160869565217391</v>
      </c>
      <c r="F32" s="256" t="n">
        <f aca="false">+C32/$C$6*100</f>
        <v>1335</v>
      </c>
      <c r="I32" s="231" t="n">
        <f aca="false">I28+1</f>
        <v>2000</v>
      </c>
      <c r="J32" s="231" t="n">
        <f aca="false">J28</f>
        <v>2</v>
      </c>
      <c r="K32" s="252" t="n">
        <v>200</v>
      </c>
      <c r="L32" s="253" t="n">
        <f aca="false">K32*100/Movilidad!FX690</f>
        <v>860.3922997038</v>
      </c>
    </row>
    <row r="33" customFormat="false" ht="13.8" hidden="false" customHeight="false" outlineLevel="0" collapsed="false">
      <c r="A33" s="254" t="n">
        <v>2013</v>
      </c>
      <c r="B33" s="255" t="s">
        <v>583</v>
      </c>
      <c r="C33" s="256" t="n">
        <v>2875</v>
      </c>
      <c r="D33" s="256"/>
      <c r="E33" s="250" t="n">
        <f aca="false">+C33/C32-1</f>
        <v>0.0767790262172285</v>
      </c>
      <c r="F33" s="256" t="n">
        <f aca="false">+C33/$C$6*100</f>
        <v>1437.5</v>
      </c>
      <c r="I33" s="229" t="n">
        <f aca="false">I29+1</f>
        <v>2000</v>
      </c>
      <c r="J33" s="229" t="n">
        <f aca="false">J29</f>
        <v>3</v>
      </c>
      <c r="K33" s="251" t="n">
        <v>200</v>
      </c>
      <c r="L33" s="251" t="n">
        <f aca="false">K33*100/Movilidad!FX693</f>
        <v>860.10901163402</v>
      </c>
    </row>
    <row r="34" customFormat="false" ht="12.8" hidden="false" customHeight="false" outlineLevel="0" collapsed="false">
      <c r="A34" s="254" t="n">
        <v>2013</v>
      </c>
      <c r="B34" s="255" t="s">
        <v>574</v>
      </c>
      <c r="C34" s="256" t="n">
        <v>3300</v>
      </c>
      <c r="D34" s="256"/>
      <c r="E34" s="250" t="n">
        <f aca="false">+C34/C33-1</f>
        <v>0.147826086956522</v>
      </c>
      <c r="F34" s="256" t="n">
        <f aca="false">+C34/$C$6*100</f>
        <v>1650</v>
      </c>
      <c r="I34" s="231" t="n">
        <f aca="false">I30+1</f>
        <v>2000</v>
      </c>
      <c r="J34" s="231" t="n">
        <f aca="false">J30</f>
        <v>4</v>
      </c>
      <c r="K34" s="252" t="n">
        <v>200</v>
      </c>
      <c r="L34" s="253" t="n">
        <f aca="false">K34*100/Movilidad!FX696</f>
        <v>864.138766696529</v>
      </c>
    </row>
    <row r="35" customFormat="false" ht="13.8" hidden="false" customHeight="false" outlineLevel="0" collapsed="false">
      <c r="A35" s="246" t="n">
        <v>2014</v>
      </c>
      <c r="B35" s="247" t="s">
        <v>580</v>
      </c>
      <c r="C35" s="248" t="n">
        <v>3600</v>
      </c>
      <c r="D35" s="248"/>
      <c r="E35" s="250" t="n">
        <f aca="false">+C35/C34-1</f>
        <v>0.0909090909090908</v>
      </c>
      <c r="F35" s="256" t="n">
        <f aca="false">+C35/$C$6*100</f>
        <v>1800</v>
      </c>
      <c r="I35" s="229" t="n">
        <f aca="false">I31+1</f>
        <v>2001</v>
      </c>
      <c r="J35" s="229" t="n">
        <f aca="false">J31</f>
        <v>1</v>
      </c>
      <c r="K35" s="251" t="n">
        <v>200</v>
      </c>
      <c r="L35" s="251" t="n">
        <f aca="false">K35*100/Movilidad!FX699</f>
        <v>866.384206363532</v>
      </c>
    </row>
    <row r="36" customFormat="false" ht="12.8" hidden="false" customHeight="false" outlineLevel="0" collapsed="false">
      <c r="A36" s="246" t="n">
        <v>2014</v>
      </c>
      <c r="B36" s="247" t="s">
        <v>576</v>
      </c>
      <c r="C36" s="248" t="n">
        <v>4400</v>
      </c>
      <c r="D36" s="248"/>
      <c r="E36" s="250" t="n">
        <f aca="false">+C36/C35-1</f>
        <v>0.222222222222222</v>
      </c>
      <c r="F36" s="248" t="n">
        <f aca="false">+C36/$C$6*100</f>
        <v>2200</v>
      </c>
      <c r="I36" s="231" t="n">
        <f aca="false">I32+1</f>
        <v>2001</v>
      </c>
      <c r="J36" s="231" t="n">
        <f aca="false">J32</f>
        <v>2</v>
      </c>
      <c r="K36" s="252" t="n">
        <v>200</v>
      </c>
      <c r="L36" s="253" t="n">
        <f aca="false">K36*100/Movilidad!FX702</f>
        <v>858.43909900759</v>
      </c>
    </row>
    <row r="37" customFormat="false" ht="13.8" hidden="false" customHeight="false" outlineLevel="0" collapsed="false">
      <c r="A37" s="246" t="n">
        <v>2015</v>
      </c>
      <c r="B37" s="247" t="s">
        <v>580</v>
      </c>
      <c r="C37" s="248" t="n">
        <v>4716</v>
      </c>
      <c r="D37" s="248"/>
      <c r="E37" s="250" t="n">
        <f aca="false">+C37/C36-1</f>
        <v>0.0718181818181818</v>
      </c>
      <c r="F37" s="248" t="n">
        <f aca="false">+C37/$C$6*100</f>
        <v>2358</v>
      </c>
      <c r="I37" s="229" t="n">
        <f aca="false">I33+1</f>
        <v>2001</v>
      </c>
      <c r="J37" s="229" t="n">
        <f aca="false">J33</f>
        <v>3</v>
      </c>
      <c r="K37" s="251" t="n">
        <v>200</v>
      </c>
      <c r="L37" s="251" t="n">
        <f aca="false">K37*100/Movilidad!FX705</f>
        <v>870.627053389003</v>
      </c>
    </row>
    <row r="38" customFormat="false" ht="12.8" hidden="false" customHeight="false" outlineLevel="0" collapsed="false">
      <c r="A38" s="246" t="n">
        <v>2015</v>
      </c>
      <c r="B38" s="247" t="s">
        <v>574</v>
      </c>
      <c r="C38" s="248" t="n">
        <v>5588</v>
      </c>
      <c r="D38" s="248"/>
      <c r="E38" s="250" t="n">
        <f aca="false">+C38/C37-1</f>
        <v>0.18490245971162</v>
      </c>
      <c r="F38" s="248" t="n">
        <f aca="false">+C38/$C$6*100</f>
        <v>2794</v>
      </c>
      <c r="I38" s="231" t="n">
        <f aca="false">I34+1</f>
        <v>2001</v>
      </c>
      <c r="J38" s="231" t="n">
        <f aca="false">J34</f>
        <v>4</v>
      </c>
      <c r="K38" s="252" t="n">
        <v>200</v>
      </c>
      <c r="L38" s="253" t="n">
        <f aca="false">K38*100/Movilidad!FX708</f>
        <v>878.027150433471</v>
      </c>
    </row>
    <row r="39" customFormat="false" ht="13.8" hidden="false" customHeight="false" outlineLevel="0" collapsed="false">
      <c r="A39" s="246" t="n">
        <v>2016</v>
      </c>
      <c r="B39" s="247" t="s">
        <v>580</v>
      </c>
      <c r="C39" s="248" t="n">
        <v>6060</v>
      </c>
      <c r="D39" s="248"/>
      <c r="E39" s="250" t="n">
        <f aca="false">+C39/C38-1</f>
        <v>0.0844667143879743</v>
      </c>
      <c r="F39" s="248" t="n">
        <f aca="false">+C39/$C$6*100</f>
        <v>3030</v>
      </c>
      <c r="I39" s="229" t="n">
        <f aca="false">I35+1</f>
        <v>2002</v>
      </c>
      <c r="J39" s="229" t="n">
        <f aca="false">J35</f>
        <v>1</v>
      </c>
      <c r="K39" s="251" t="n">
        <v>200</v>
      </c>
      <c r="L39" s="251" t="n">
        <f aca="false">K39*100/Movilidad!FX711</f>
        <v>832.846313381923</v>
      </c>
    </row>
    <row r="40" customFormat="false" ht="12.8" hidden="false" customHeight="false" outlineLevel="0" collapsed="false">
      <c r="A40" s="246" t="n">
        <v>2016</v>
      </c>
      <c r="B40" s="247" t="s">
        <v>582</v>
      </c>
      <c r="C40" s="248" t="n">
        <v>6810</v>
      </c>
      <c r="D40" s="248"/>
      <c r="E40" s="250" t="n">
        <f aca="false">+C40/C39-1</f>
        <v>0.123762376237624</v>
      </c>
      <c r="F40" s="248" t="n">
        <f aca="false">+C40/$C$6*100</f>
        <v>3405</v>
      </c>
      <c r="I40" s="231" t="n">
        <f aca="false">I36+1</f>
        <v>2002</v>
      </c>
      <c r="J40" s="231" t="n">
        <f aca="false">J36</f>
        <v>2</v>
      </c>
      <c r="K40" s="252" t="n">
        <v>200</v>
      </c>
      <c r="L40" s="253" t="n">
        <f aca="false">K40*100/Movilidad!FX714</f>
        <v>697.774168369285</v>
      </c>
    </row>
    <row r="41" customFormat="false" ht="13.8" hidden="false" customHeight="false" outlineLevel="0" collapsed="false">
      <c r="A41" s="246" t="n">
        <v>2016</v>
      </c>
      <c r="B41" s="247" t="s">
        <v>576</v>
      </c>
      <c r="C41" s="248" t="n">
        <v>7560</v>
      </c>
      <c r="D41" s="248"/>
      <c r="E41" s="250" t="n">
        <f aca="false">+C41/C40-1</f>
        <v>0.110132158590308</v>
      </c>
      <c r="F41" s="248" t="n">
        <f aca="false">+C41/$C$6*100</f>
        <v>3780</v>
      </c>
      <c r="I41" s="229" t="n">
        <f aca="false">I37+1</f>
        <v>2002</v>
      </c>
      <c r="J41" s="229" t="n">
        <f aca="false">J37</f>
        <v>3</v>
      </c>
      <c r="K41" s="251" t="n">
        <v>200</v>
      </c>
      <c r="L41" s="251" t="n">
        <f aca="false">K41*100/Movilidad!FX717</f>
        <v>637.642310782963</v>
      </c>
    </row>
    <row r="42" customFormat="false" ht="12.8" hidden="false" customHeight="false" outlineLevel="0" collapsed="false">
      <c r="A42" s="246" t="n">
        <v>2017</v>
      </c>
      <c r="B42" s="247" t="s">
        <v>580</v>
      </c>
      <c r="C42" s="248" t="n">
        <v>8060</v>
      </c>
      <c r="D42" s="248"/>
      <c r="E42" s="250" t="n">
        <f aca="false">+C42/C41-1</f>
        <v>0.0661375661375661</v>
      </c>
      <c r="F42" s="248" t="n">
        <f aca="false">+C42/$C$6*100</f>
        <v>4030</v>
      </c>
      <c r="I42" s="231" t="n">
        <f aca="false">I38+1</f>
        <v>2002</v>
      </c>
      <c r="J42" s="231" t="n">
        <f aca="false">J38</f>
        <v>4</v>
      </c>
      <c r="K42" s="252" t="n">
        <v>200</v>
      </c>
      <c r="L42" s="253" t="n">
        <f aca="false">K42*100/Movilidad!FX720</f>
        <v>624.591937048091</v>
      </c>
    </row>
    <row r="43" customFormat="false" ht="13.8" hidden="false" customHeight="false" outlineLevel="0" collapsed="false">
      <c r="A43" s="246" t="n">
        <v>2017</v>
      </c>
      <c r="B43" s="247" t="s">
        <v>575</v>
      </c>
      <c r="C43" s="248" t="n">
        <v>8860</v>
      </c>
      <c r="D43" s="248"/>
      <c r="E43" s="250" t="n">
        <f aca="false">+C43/C42-1</f>
        <v>0.0992555831265509</v>
      </c>
      <c r="F43" s="248" t="n">
        <f aca="false">+C43/$C$6*100</f>
        <v>4430</v>
      </c>
      <c r="I43" s="229" t="n">
        <f aca="false">I39+1</f>
        <v>2003</v>
      </c>
      <c r="J43" s="229" t="n">
        <f aca="false">J39</f>
        <v>1</v>
      </c>
      <c r="K43" s="251" t="n">
        <v>200</v>
      </c>
      <c r="L43" s="251" t="n">
        <f aca="false">K43*100/Movilidad!FX723</f>
        <v>611.843791923297</v>
      </c>
    </row>
    <row r="44" customFormat="false" ht="12.8" hidden="false" customHeight="false" outlineLevel="0" collapsed="false">
      <c r="A44" s="246" t="n">
        <v>2018</v>
      </c>
      <c r="B44" s="247" t="s">
        <v>580</v>
      </c>
      <c r="C44" s="248" t="n">
        <v>9500</v>
      </c>
      <c r="D44" s="248"/>
      <c r="E44" s="250" t="n">
        <f aca="false">+C44/C43-1</f>
        <v>0.072234762979684</v>
      </c>
      <c r="F44" s="248" t="n">
        <f aca="false">+C44/$C$6*100</f>
        <v>4750</v>
      </c>
      <c r="I44" s="231" t="n">
        <f aca="false">I40+1</f>
        <v>2003</v>
      </c>
      <c r="J44" s="231" t="n">
        <f aca="false">J40</f>
        <v>2</v>
      </c>
      <c r="K44" s="252" t="n">
        <v>200</v>
      </c>
      <c r="L44" s="253" t="n">
        <f aca="false">K44*100/Movilidad!FX726</f>
        <v>610.297682096874</v>
      </c>
    </row>
    <row r="45" customFormat="false" ht="13.8" hidden="false" customHeight="false" outlineLevel="0" collapsed="false">
      <c r="A45" s="246" t="n">
        <v>2018</v>
      </c>
      <c r="B45" s="247" t="s">
        <v>575</v>
      </c>
      <c r="C45" s="248" t="n">
        <v>10000</v>
      </c>
      <c r="D45" s="248"/>
      <c r="E45" s="250" t="n">
        <f aca="false">+C45/C44-1</f>
        <v>0.0526315789473684</v>
      </c>
      <c r="F45" s="248" t="n">
        <f aca="false">+C45/$C$6*100</f>
        <v>5000</v>
      </c>
      <c r="I45" s="237" t="n">
        <f aca="false">I41+1</f>
        <v>2003</v>
      </c>
      <c r="J45" s="237" t="n">
        <f aca="false">J41</f>
        <v>3</v>
      </c>
      <c r="K45" s="257" t="n">
        <f aca="false">AVERAGE(C7:C9)</f>
        <v>260</v>
      </c>
      <c r="L45" s="257" t="n">
        <f aca="false">K45*100/Movilidad!FX729</f>
        <v>790.36406439252</v>
      </c>
    </row>
    <row r="46" customFormat="false" ht="12.8" hidden="false" customHeight="false" outlineLevel="0" collapsed="false">
      <c r="A46" s="258" t="s">
        <v>584</v>
      </c>
      <c r="B46" s="258"/>
      <c r="C46" s="258"/>
      <c r="D46" s="258"/>
      <c r="E46" s="258"/>
      <c r="F46" s="258"/>
      <c r="I46" s="231" t="n">
        <f aca="false">I42+1</f>
        <v>2003</v>
      </c>
      <c r="J46" s="231" t="n">
        <f aca="false">J42</f>
        <v>4</v>
      </c>
      <c r="K46" s="252" t="n">
        <f aca="false">AVERAGE(C10:C12)</f>
        <v>290</v>
      </c>
      <c r="L46" s="253" t="n">
        <f aca="false">K46*100/Movilidad!FX732</f>
        <v>873.891461288125</v>
      </c>
    </row>
    <row r="47" customFormat="false" ht="13.8" hidden="false" customHeight="false" outlineLevel="0" collapsed="false">
      <c r="I47" s="229" t="n">
        <f aca="false">I43+1</f>
        <v>2004</v>
      </c>
      <c r="J47" s="229" t="n">
        <f aca="false">J43</f>
        <v>1</v>
      </c>
      <c r="K47" s="251" t="n">
        <f aca="false">C13</f>
        <v>350</v>
      </c>
      <c r="L47" s="251" t="n">
        <f aca="false">K47*100/Movilidad!FX735</f>
        <v>1047.003192299</v>
      </c>
    </row>
    <row r="48" customFormat="false" ht="12.8" hidden="false" customHeight="false" outlineLevel="0" collapsed="false">
      <c r="I48" s="231" t="n">
        <f aca="false">I44+1</f>
        <v>2004</v>
      </c>
      <c r="J48" s="231" t="n">
        <f aca="false">J44</f>
        <v>2</v>
      </c>
      <c r="K48" s="252" t="n">
        <f aca="false">K47</f>
        <v>350</v>
      </c>
      <c r="L48" s="253" t="n">
        <f aca="false">K48*100/Movilidad!FX738</f>
        <v>1024.48828184531</v>
      </c>
    </row>
    <row r="49" customFormat="false" ht="13.8" hidden="false" customHeight="false" outlineLevel="0" collapsed="false">
      <c r="I49" s="229" t="n">
        <f aca="false">I45+1</f>
        <v>2004</v>
      </c>
      <c r="J49" s="229" t="n">
        <f aca="false">J45</f>
        <v>3</v>
      </c>
      <c r="K49" s="251" t="n">
        <f aca="false">350*2/3+450/3</f>
        <v>383.333333333333</v>
      </c>
      <c r="L49" s="251" t="n">
        <f aca="false">K49*100/Movilidad!FX741</f>
        <v>1106.82330049287</v>
      </c>
    </row>
    <row r="50" customFormat="false" ht="12.8" hidden="false" customHeight="false" outlineLevel="0" collapsed="false">
      <c r="I50" s="231" t="n">
        <f aca="false">I46+1</f>
        <v>2004</v>
      </c>
      <c r="J50" s="231" t="n">
        <f aca="false">J46</f>
        <v>4</v>
      </c>
      <c r="K50" s="252" t="n">
        <f aca="false">C14</f>
        <v>450</v>
      </c>
      <c r="L50" s="253" t="n">
        <f aca="false">K50*100/Movilidad!FX744</f>
        <v>1286.06941343861</v>
      </c>
    </row>
    <row r="51" customFormat="false" ht="13.8" hidden="false" customHeight="false" outlineLevel="0" collapsed="false">
      <c r="I51" s="229" t="n">
        <f aca="false">I47+1</f>
        <v>2005</v>
      </c>
      <c r="J51" s="229" t="n">
        <f aca="false">J47</f>
        <v>1</v>
      </c>
      <c r="K51" s="251" t="n">
        <f aca="false">K50</f>
        <v>450</v>
      </c>
      <c r="L51" s="251" t="n">
        <f aca="false">K51*100/Movilidad!FX747</f>
        <v>1244.95681730063</v>
      </c>
    </row>
    <row r="52" customFormat="false" ht="12.8" hidden="false" customHeight="false" outlineLevel="0" collapsed="false">
      <c r="I52" s="231" t="n">
        <f aca="false">I48+1</f>
        <v>2005</v>
      </c>
      <c r="J52" s="231" t="n">
        <f aca="false">J48</f>
        <v>2</v>
      </c>
      <c r="K52" s="252" t="n">
        <f aca="false">AVERAGE(C14:C16)</f>
        <v>510</v>
      </c>
      <c r="L52" s="253" t="n">
        <f aca="false">K52*100/Movilidad!FX750</f>
        <v>1374.43644149678</v>
      </c>
    </row>
    <row r="53" customFormat="false" ht="13.8" hidden="false" customHeight="false" outlineLevel="0" collapsed="false">
      <c r="I53" s="229" t="n">
        <f aca="false">I49+1</f>
        <v>2005</v>
      </c>
      <c r="J53" s="229" t="n">
        <f aca="false">J49</f>
        <v>3</v>
      </c>
      <c r="K53" s="251" t="n">
        <f aca="false">C17</f>
        <v>630</v>
      </c>
      <c r="L53" s="251" t="n">
        <f aca="false">K53*100/Movilidad!FX753</f>
        <v>1658.45315349751</v>
      </c>
    </row>
    <row r="54" customFormat="false" ht="12.8" hidden="false" customHeight="false" outlineLevel="0" collapsed="false">
      <c r="I54" s="231" t="n">
        <f aca="false">I50+1</f>
        <v>2005</v>
      </c>
      <c r="J54" s="231" t="n">
        <f aca="false">J50</f>
        <v>4</v>
      </c>
      <c r="K54" s="252" t="n">
        <f aca="false">K53</f>
        <v>630</v>
      </c>
      <c r="L54" s="253" t="n">
        <f aca="false">K54*100/Movilidad!FX756</f>
        <v>1607.28597972223</v>
      </c>
    </row>
    <row r="55" customFormat="false" ht="13.8" hidden="false" customHeight="false" outlineLevel="0" collapsed="false">
      <c r="I55" s="229" t="n">
        <f aca="false">I51+1</f>
        <v>2006</v>
      </c>
      <c r="J55" s="229" t="n">
        <f aca="false">J51</f>
        <v>1</v>
      </c>
      <c r="K55" s="251" t="n">
        <f aca="false">K54</f>
        <v>630</v>
      </c>
      <c r="L55" s="251" t="n">
        <f aca="false">K55*100/Movilidad!FX759</f>
        <v>1563.36805054566</v>
      </c>
    </row>
    <row r="56" customFormat="false" ht="12.8" hidden="false" customHeight="false" outlineLevel="0" collapsed="false">
      <c r="I56" s="231" t="n">
        <f aca="false">I52+1</f>
        <v>2006</v>
      </c>
      <c r="J56" s="231" t="n">
        <f aca="false">J52</f>
        <v>2</v>
      </c>
      <c r="K56" s="252" t="n">
        <f aca="false">K55</f>
        <v>630</v>
      </c>
      <c r="L56" s="253" t="n">
        <f aca="false">K56*100/Movilidad!FX762</f>
        <v>1522.74359609954</v>
      </c>
    </row>
    <row r="57" customFormat="false" ht="13.8" hidden="false" customHeight="false" outlineLevel="0" collapsed="false">
      <c r="I57" s="229" t="n">
        <f aca="false">I53+1</f>
        <v>2006</v>
      </c>
      <c r="J57" s="229" t="n">
        <f aca="false">J53</f>
        <v>3</v>
      </c>
      <c r="K57" s="251" t="n">
        <f aca="false">AVERAGE(C17:C19)</f>
        <v>723.333333333333</v>
      </c>
      <c r="L57" s="251" t="n">
        <f aca="false">K57*100/Movilidad!FX765</f>
        <v>1719.56648165305</v>
      </c>
    </row>
    <row r="58" customFormat="false" ht="12.8" hidden="false" customHeight="false" outlineLevel="0" collapsed="false">
      <c r="I58" s="231" t="n">
        <f aca="false">I54+1</f>
        <v>2006</v>
      </c>
      <c r="J58" s="231" t="n">
        <f aca="false">J54</f>
        <v>4</v>
      </c>
      <c r="K58" s="252" t="n">
        <f aca="false">(780/3+800*2/3)</f>
        <v>793.333333333333</v>
      </c>
      <c r="L58" s="253" t="n">
        <f aca="false">K58*100/Movilidad!FX768</f>
        <v>1840.28015702946</v>
      </c>
    </row>
    <row r="59" customFormat="false" ht="13.8" hidden="false" customHeight="false" outlineLevel="0" collapsed="false">
      <c r="I59" s="229" t="n">
        <f aca="false">I55+1</f>
        <v>2007</v>
      </c>
      <c r="J59" s="229" t="n">
        <f aca="false">J55</f>
        <v>1</v>
      </c>
      <c r="K59" s="251" t="n">
        <f aca="false">C20</f>
        <v>800</v>
      </c>
      <c r="L59" s="251" t="n">
        <f aca="false">K59*100/Movilidad!FX771</f>
        <v>1811.45424431919</v>
      </c>
    </row>
    <row r="60" customFormat="false" ht="12.8" hidden="false" customHeight="false" outlineLevel="0" collapsed="false">
      <c r="I60" s="231" t="n">
        <v>2007</v>
      </c>
      <c r="J60" s="231" t="n">
        <v>2</v>
      </c>
      <c r="K60" s="252" t="n">
        <f aca="false">K59</f>
        <v>800</v>
      </c>
      <c r="L60" s="253" t="n">
        <f aca="false">K60*100/Movilidad!FX774</f>
        <v>1776.97883180126</v>
      </c>
    </row>
    <row r="61" customFormat="false" ht="13.8" hidden="false" customHeight="false" outlineLevel="0" collapsed="false">
      <c r="I61" s="229" t="n">
        <v>2007</v>
      </c>
      <c r="J61" s="229" t="n">
        <v>3</v>
      </c>
      <c r="K61" s="251" t="n">
        <f aca="false">800/3+900*2/3</f>
        <v>866.666666666667</v>
      </c>
      <c r="L61" s="251" t="n">
        <f aca="false">K61*100/Movilidad!FX777</f>
        <v>1895.99426458904</v>
      </c>
    </row>
    <row r="62" customFormat="false" ht="12.8" hidden="false" customHeight="false" outlineLevel="0" collapsed="false">
      <c r="I62" s="231" t="n">
        <v>2007</v>
      </c>
      <c r="J62" s="231" t="n">
        <v>4</v>
      </c>
      <c r="K62" s="252" t="n">
        <f aca="false">960*2/3+980/3</f>
        <v>966.666666666667</v>
      </c>
      <c r="L62" s="253" t="n">
        <f aca="false">K62*100/Movilidad!FX780</f>
        <v>2066.09247245289</v>
      </c>
    </row>
    <row r="63" customFormat="false" ht="13.8" hidden="false" customHeight="false" outlineLevel="0" collapsed="false">
      <c r="I63" s="229" t="n">
        <v>2008</v>
      </c>
      <c r="J63" s="229" t="n">
        <v>1</v>
      </c>
      <c r="K63" s="251" t="n">
        <f aca="false">C23</f>
        <v>980</v>
      </c>
      <c r="L63" s="251" t="n">
        <f aca="false">K63*100/Movilidad!FX783</f>
        <v>2046.64399061973</v>
      </c>
    </row>
    <row r="64" customFormat="false" ht="12.8" hidden="false" customHeight="false" outlineLevel="0" collapsed="false">
      <c r="I64" s="231" t="n">
        <f aca="false">I60+1</f>
        <v>2008</v>
      </c>
      <c r="J64" s="231" t="n">
        <f aca="false">J60</f>
        <v>2</v>
      </c>
      <c r="K64" s="252" t="n">
        <f aca="false">K63</f>
        <v>980</v>
      </c>
      <c r="L64" s="253" t="n">
        <f aca="false">K64*100/Movilidad!FX786</f>
        <v>1995.89918690242</v>
      </c>
    </row>
    <row r="65" customFormat="false" ht="13.8" hidden="false" customHeight="false" outlineLevel="0" collapsed="false">
      <c r="I65" s="229" t="n">
        <f aca="false">I61+1</f>
        <v>2008</v>
      </c>
      <c r="J65" s="229" t="n">
        <f aca="false">J61</f>
        <v>3</v>
      </c>
      <c r="K65" s="251" t="n">
        <f aca="false">2*C24/3+C23/3</f>
        <v>1126.66666666667</v>
      </c>
      <c r="L65" s="251" t="n">
        <f aca="false">K65*100/Movilidad!FX789</f>
        <v>2261.10237796594</v>
      </c>
    </row>
    <row r="66" customFormat="false" ht="12.8" hidden="false" customHeight="false" outlineLevel="0" collapsed="false">
      <c r="I66" s="231" t="n">
        <f aca="false">I62+1</f>
        <v>2008</v>
      </c>
      <c r="J66" s="231" t="n">
        <f aca="false">J62</f>
        <v>4</v>
      </c>
      <c r="K66" s="252" t="n">
        <f aca="false">C24*2/3+C25/3</f>
        <v>1213.33333333333</v>
      </c>
      <c r="L66" s="253" t="n">
        <f aca="false">K66*100/Movilidad!FX792</f>
        <v>2404.17135582872</v>
      </c>
    </row>
    <row r="67" customFormat="false" ht="13.8" hidden="false" customHeight="false" outlineLevel="0" collapsed="false">
      <c r="I67" s="229" t="n">
        <f aca="false">I63+1</f>
        <v>2009</v>
      </c>
      <c r="J67" s="229" t="n">
        <f aca="false">J63</f>
        <v>1</v>
      </c>
      <c r="K67" s="251" t="n">
        <f aca="false">C25</f>
        <v>1240</v>
      </c>
      <c r="L67" s="251" t="n">
        <f aca="false">K67*100/Movilidad!FX795</f>
        <v>2425.3326638908</v>
      </c>
    </row>
    <row r="68" customFormat="false" ht="12.8" hidden="false" customHeight="false" outlineLevel="0" collapsed="false">
      <c r="I68" s="231" t="n">
        <f aca="false">I64+1</f>
        <v>2009</v>
      </c>
      <c r="J68" s="231" t="n">
        <f aca="false">J64</f>
        <v>2</v>
      </c>
      <c r="K68" s="252" t="n">
        <f aca="false">K67</f>
        <v>1240</v>
      </c>
      <c r="L68" s="253" t="n">
        <f aca="false">K68*100/Movilidad!FX798</f>
        <v>2394.01002296385</v>
      </c>
    </row>
    <row r="69" customFormat="false" ht="13.8" hidden="false" customHeight="false" outlineLevel="0" collapsed="false">
      <c r="I69" s="229" t="n">
        <f aca="false">I65+1</f>
        <v>2009</v>
      </c>
      <c r="J69" s="229" t="n">
        <f aca="false">J65</f>
        <v>3</v>
      </c>
      <c r="K69" s="251" t="n">
        <f aca="false">C25/3+C26*2/3</f>
        <v>1346.66666666667</v>
      </c>
      <c r="L69" s="251" t="n">
        <f aca="false">K69*100/Movilidad!FX801</f>
        <v>2551.83485220392</v>
      </c>
    </row>
    <row r="70" customFormat="false" ht="12.8" hidden="false" customHeight="false" outlineLevel="0" collapsed="false">
      <c r="I70" s="231" t="n">
        <f aca="false">I66+1</f>
        <v>2009</v>
      </c>
      <c r="J70" s="231" t="n">
        <f aca="false">J66</f>
        <v>4</v>
      </c>
      <c r="K70" s="252" t="n">
        <f aca="false">C27</f>
        <v>1440</v>
      </c>
      <c r="L70" s="253" t="n">
        <f aca="false">K70*100/Movilidad!FX804</f>
        <v>2665.07611122013</v>
      </c>
    </row>
    <row r="71" customFormat="false" ht="13.8" hidden="false" customHeight="false" outlineLevel="0" collapsed="false">
      <c r="I71" s="229" t="n">
        <f aca="false">I67+1</f>
        <v>2010</v>
      </c>
      <c r="J71" s="229" t="n">
        <f aca="false">J67</f>
        <v>1</v>
      </c>
      <c r="K71" s="251" t="n">
        <f aca="false">C28</f>
        <v>1500</v>
      </c>
      <c r="L71" s="251" t="n">
        <f aca="false">K71*100/Movilidad!FX807</f>
        <v>2688.65345910295</v>
      </c>
    </row>
    <row r="72" customFormat="false" ht="12.8" hidden="false" customHeight="false" outlineLevel="0" collapsed="false">
      <c r="I72" s="231" t="n">
        <f aca="false">I68+1</f>
        <v>2010</v>
      </c>
      <c r="J72" s="231" t="n">
        <f aca="false">J68</f>
        <v>2</v>
      </c>
      <c r="K72" s="252" t="n">
        <f aca="false">K71</f>
        <v>1500</v>
      </c>
      <c r="L72" s="253" t="n">
        <f aca="false">K72*100/Movilidad!FX810</f>
        <v>2616.96519496638</v>
      </c>
    </row>
    <row r="73" customFormat="false" ht="13.8" hidden="false" customHeight="false" outlineLevel="0" collapsed="false">
      <c r="I73" s="229" t="n">
        <f aca="false">I69+1</f>
        <v>2010</v>
      </c>
      <c r="J73" s="229" t="n">
        <f aca="false">J69</f>
        <v>3</v>
      </c>
      <c r="K73" s="251" t="n">
        <f aca="false">C28/3+2*C29/3</f>
        <v>1660</v>
      </c>
      <c r="L73" s="251" t="n">
        <f aca="false">K73*100/Movilidad!FX813</f>
        <v>2831.23030997997</v>
      </c>
    </row>
    <row r="74" customFormat="false" ht="12.8" hidden="false" customHeight="false" outlineLevel="0" collapsed="false">
      <c r="I74" s="231" t="n">
        <f aca="false">I70+1</f>
        <v>2010</v>
      </c>
      <c r="J74" s="231" t="n">
        <f aca="false">J70</f>
        <v>4</v>
      </c>
      <c r="K74" s="252" t="n">
        <f aca="false">C29</f>
        <v>1740</v>
      </c>
      <c r="L74" s="253" t="n">
        <f aca="false">K74*100/Movilidad!FX816</f>
        <v>2900.52442874035</v>
      </c>
    </row>
    <row r="75" customFormat="false" ht="13.8" hidden="false" customHeight="false" outlineLevel="0" collapsed="false">
      <c r="I75" s="229" t="n">
        <f aca="false">I71+1</f>
        <v>2011</v>
      </c>
      <c r="J75" s="229" t="n">
        <f aca="false">J71</f>
        <v>1</v>
      </c>
      <c r="K75" s="251" t="n">
        <f aca="false">C30</f>
        <v>1840</v>
      </c>
      <c r="L75" s="251" t="n">
        <f aca="false">K75*100/Movilidad!FX819</f>
        <v>2997.68356479872</v>
      </c>
    </row>
    <row r="76" customFormat="false" ht="12.8" hidden="false" customHeight="false" outlineLevel="0" collapsed="false">
      <c r="I76" s="231" t="n">
        <f aca="false">I72+1</f>
        <v>2011</v>
      </c>
      <c r="J76" s="231" t="n">
        <f aca="false">J72</f>
        <v>2</v>
      </c>
      <c r="K76" s="252" t="n">
        <f aca="false">K75</f>
        <v>1840</v>
      </c>
      <c r="L76" s="253" t="n">
        <f aca="false">K76*100/Movilidad!FX822</f>
        <v>2926.44871422573</v>
      </c>
    </row>
    <row r="77" customFormat="false" ht="13.8" hidden="false" customHeight="false" outlineLevel="0" collapsed="false">
      <c r="I77" s="229" t="n">
        <f aca="false">I73+1</f>
        <v>2011</v>
      </c>
      <c r="J77" s="229" t="n">
        <f aca="false">J73</f>
        <v>3</v>
      </c>
      <c r="K77" s="251" t="n">
        <f aca="false">C30*2/3+C31/3</f>
        <v>1993.33333333333</v>
      </c>
      <c r="L77" s="251" t="n">
        <f aca="false">K77*100/Movilidad!FX825</f>
        <v>3097.20077643389</v>
      </c>
    </row>
    <row r="78" customFormat="false" ht="12.8" hidden="false" customHeight="false" outlineLevel="0" collapsed="false">
      <c r="I78" s="231" t="n">
        <f aca="false">I74+1</f>
        <v>2011</v>
      </c>
      <c r="J78" s="231" t="n">
        <f aca="false">J74</f>
        <v>4</v>
      </c>
      <c r="K78" s="252" t="n">
        <f aca="false">C31</f>
        <v>2300</v>
      </c>
      <c r="L78" s="253" t="n">
        <f aca="false">K78*100/Movilidad!FX828</f>
        <v>3501.1780969493</v>
      </c>
    </row>
    <row r="79" customFormat="false" ht="13.8" hidden="false" customHeight="false" outlineLevel="0" collapsed="false">
      <c r="I79" s="229" t="n">
        <f aca="false">I75+1</f>
        <v>2012</v>
      </c>
      <c r="J79" s="229" t="n">
        <f aca="false">J75</f>
        <v>1</v>
      </c>
      <c r="K79" s="251" t="n">
        <f aca="false">K78</f>
        <v>2300</v>
      </c>
      <c r="L79" s="251" t="n">
        <f aca="false">K79*100/Movilidad!FX831</f>
        <v>3415.37486342487</v>
      </c>
    </row>
    <row r="80" customFormat="false" ht="12.8" hidden="false" customHeight="false" outlineLevel="0" collapsed="false">
      <c r="I80" s="231" t="n">
        <f aca="false">I76+1</f>
        <v>2012</v>
      </c>
      <c r="J80" s="231" t="n">
        <f aca="false">J76</f>
        <v>2</v>
      </c>
      <c r="K80" s="252" t="n">
        <f aca="false">K79</f>
        <v>2300</v>
      </c>
      <c r="L80" s="253" t="n">
        <f aca="false">K80*100/Movilidad!FX834</f>
        <v>3328.72942663811</v>
      </c>
    </row>
    <row r="81" customFormat="false" ht="13.8" hidden="false" customHeight="false" outlineLevel="0" collapsed="false">
      <c r="I81" s="229" t="n">
        <f aca="false">I77+1</f>
        <v>2012</v>
      </c>
      <c r="J81" s="229" t="n">
        <f aca="false">J77</f>
        <v>3</v>
      </c>
      <c r="K81" s="251" t="n">
        <f aca="false">C31*2/3+C32/3</f>
        <v>2423.33333333333</v>
      </c>
      <c r="L81" s="251" t="n">
        <f aca="false">K81*100/Movilidad!FX837</f>
        <v>3424.22811984076</v>
      </c>
    </row>
    <row r="82" customFormat="false" ht="12.8" hidden="false" customHeight="false" outlineLevel="0" collapsed="false">
      <c r="I82" s="231" t="n">
        <f aca="false">I78+1</f>
        <v>2012</v>
      </c>
      <c r="J82" s="231" t="n">
        <f aca="false">J78</f>
        <v>4</v>
      </c>
      <c r="K82" s="252" t="n">
        <f aca="false">C32</f>
        <v>2670</v>
      </c>
      <c r="L82" s="253" t="n">
        <f aca="false">K82*100/Movilidad!FX840</f>
        <v>3674.16427294258</v>
      </c>
    </row>
    <row r="83" customFormat="false" ht="13.8" hidden="false" customHeight="false" outlineLevel="0" collapsed="false">
      <c r="I83" s="229" t="n">
        <f aca="false">I79+1</f>
        <v>2013</v>
      </c>
      <c r="J83" s="229" t="n">
        <f aca="false">J79</f>
        <v>1</v>
      </c>
      <c r="K83" s="251" t="n">
        <f aca="false">C32/3+C33*2/3</f>
        <v>2806.66666666667</v>
      </c>
      <c r="L83" s="251" t="n">
        <f aca="false">K83*100/Movilidad!FX843</f>
        <v>3760.89837226499</v>
      </c>
    </row>
    <row r="84" customFormat="false" ht="12.8" hidden="false" customHeight="false" outlineLevel="0" collapsed="false">
      <c r="I84" s="231" t="n">
        <f aca="false">I80+1</f>
        <v>2013</v>
      </c>
      <c r="J84" s="231" t="n">
        <f aca="false">J80</f>
        <v>2</v>
      </c>
      <c r="K84" s="252" t="n">
        <f aca="false">C33</f>
        <v>2875</v>
      </c>
      <c r="L84" s="253" t="n">
        <f aca="false">K84*100/Movilidad!FX846</f>
        <v>3771.04282345618</v>
      </c>
    </row>
    <row r="85" customFormat="false" ht="13.8" hidden="false" customHeight="false" outlineLevel="0" collapsed="false">
      <c r="I85" s="229" t="n">
        <f aca="false">I81+1</f>
        <v>2013</v>
      </c>
      <c r="J85" s="229" t="n">
        <f aca="false">J81</f>
        <v>3</v>
      </c>
      <c r="K85" s="251" t="n">
        <f aca="false">C33/3+C34*2/3</f>
        <v>3158.33333333333</v>
      </c>
      <c r="L85" s="251" t="n">
        <f aca="false">K85*100/Movilidad!FX849</f>
        <v>4036.93653102354</v>
      </c>
    </row>
    <row r="86" customFormat="false" ht="12.8" hidden="false" customHeight="false" outlineLevel="0" collapsed="false">
      <c r="I86" s="231" t="n">
        <f aca="false">I82+1</f>
        <v>2013</v>
      </c>
      <c r="J86" s="231" t="n">
        <f aca="false">J82</f>
        <v>4</v>
      </c>
      <c r="K86" s="252" t="n">
        <f aca="false">C34</f>
        <v>3300</v>
      </c>
      <c r="L86" s="253" t="n">
        <f aca="false">K86*100/Movilidad!FX852</f>
        <v>4108.27425276049</v>
      </c>
    </row>
    <row r="87" customFormat="false" ht="13.8" hidden="false" customHeight="false" outlineLevel="0" collapsed="false">
      <c r="I87" s="229" t="n">
        <f aca="false">I83+1</f>
        <v>2014</v>
      </c>
      <c r="J87" s="229" t="n">
        <f aca="false">J83</f>
        <v>1</v>
      </c>
      <c r="K87" s="251" t="n">
        <f aca="false">C35</f>
        <v>3600</v>
      </c>
      <c r="L87" s="251" t="n">
        <f aca="false">K87*100/Movilidad!FX855</f>
        <v>4120.68987942567</v>
      </c>
    </row>
    <row r="88" customFormat="false" ht="12.8" hidden="false" customHeight="false" outlineLevel="0" collapsed="false">
      <c r="I88" s="231" t="n">
        <f aca="false">I84+1</f>
        <v>2014</v>
      </c>
      <c r="J88" s="231" t="n">
        <f aca="false">J84</f>
        <v>2</v>
      </c>
      <c r="K88" s="252" t="n">
        <f aca="false">C35</f>
        <v>3600</v>
      </c>
      <c r="L88" s="253" t="n">
        <f aca="false">K88*100/Movilidad!FX858</f>
        <v>3890.11485875173</v>
      </c>
    </row>
    <row r="89" customFormat="false" ht="13.8" hidden="false" customHeight="false" outlineLevel="0" collapsed="false">
      <c r="I89" s="229" t="n">
        <f aca="false">I85+1</f>
        <v>2014</v>
      </c>
      <c r="J89" s="229" t="n">
        <f aca="false">J85</f>
        <v>3</v>
      </c>
      <c r="K89" s="251" t="n">
        <f aca="false">C35*2/3+C36/3</f>
        <v>3866.66666666667</v>
      </c>
      <c r="L89" s="251" t="n">
        <f aca="false">K89*100/Movilidad!FX861</f>
        <v>4013.20399831533</v>
      </c>
    </row>
    <row r="90" customFormat="false" ht="12.8" hidden="false" customHeight="false" outlineLevel="0" collapsed="false">
      <c r="I90" s="231" t="n">
        <f aca="false">I86+1</f>
        <v>2014</v>
      </c>
      <c r="J90" s="231" t="n">
        <f aca="false">J86</f>
        <v>4</v>
      </c>
      <c r="K90" s="252" t="n">
        <f aca="false">C36</f>
        <v>4400</v>
      </c>
      <c r="L90" s="253" t="n">
        <f aca="false">K90*100/Movilidad!FX864</f>
        <v>4400</v>
      </c>
    </row>
    <row r="91" customFormat="false" ht="13.8" hidden="false" customHeight="false" outlineLevel="0" collapsed="false">
      <c r="I91" s="229" t="n">
        <f aca="false">I87+1</f>
        <v>2015</v>
      </c>
      <c r="J91" s="229" t="n">
        <f aca="false">J87</f>
        <v>1</v>
      </c>
      <c r="K91" s="251" t="n">
        <f aca="false">C37</f>
        <v>4716</v>
      </c>
      <c r="L91" s="251" t="n">
        <f aca="false">K91*100/Movilidad!FX867</f>
        <v>4574.59742504104</v>
      </c>
    </row>
    <row r="92" customFormat="false" ht="12.8" hidden="false" customHeight="false" outlineLevel="0" collapsed="false">
      <c r="I92" s="231" t="n">
        <f aca="false">I88+1</f>
        <v>2015</v>
      </c>
      <c r="J92" s="231" t="n">
        <f aca="false">J88</f>
        <v>2</v>
      </c>
      <c r="K92" s="252" t="n">
        <f aca="false">K91</f>
        <v>4716</v>
      </c>
      <c r="L92" s="253" t="n">
        <f aca="false">K92*100/Movilidad!FX870</f>
        <v>4418.44566850273</v>
      </c>
    </row>
    <row r="93" customFormat="false" ht="13.8" hidden="false" customHeight="false" outlineLevel="0" collapsed="false">
      <c r="I93" s="229" t="n">
        <f aca="false">I89+1</f>
        <v>2015</v>
      </c>
      <c r="J93" s="229" t="n">
        <f aca="false">J89</f>
        <v>3</v>
      </c>
      <c r="K93" s="251" t="n">
        <f aca="false">C37/3+C38*2/3</f>
        <v>5297.33333333333</v>
      </c>
      <c r="L93" s="251" t="n">
        <f aca="false">K93*100/Movilidad!FX873</f>
        <v>4794.63549141337</v>
      </c>
    </row>
    <row r="94" customFormat="false" ht="12.8" hidden="false" customHeight="false" outlineLevel="0" collapsed="false">
      <c r="I94" s="231" t="n">
        <f aca="false">I90+1</f>
        <v>2015</v>
      </c>
      <c r="J94" s="231" t="n">
        <f aca="false">J90</f>
        <v>4</v>
      </c>
      <c r="K94" s="252" t="n">
        <f aca="false">C38</f>
        <v>5588</v>
      </c>
      <c r="L94" s="253" t="n">
        <f aca="false">K94*100/Movilidad!FX876</f>
        <v>4825.87760030576</v>
      </c>
    </row>
    <row r="95" customFormat="false" ht="13.8" hidden="false" customHeight="false" outlineLevel="0" collapsed="false">
      <c r="I95" s="229" t="n">
        <f aca="false">I91+1</f>
        <v>2016</v>
      </c>
      <c r="J95" s="229" t="n">
        <f aca="false">J91</f>
        <v>1</v>
      </c>
      <c r="K95" s="251" t="n">
        <f aca="false">C39</f>
        <v>6060</v>
      </c>
      <c r="L95" s="251" t="n">
        <f aca="false">K95*100/Movilidad!FX879</f>
        <v>4621.75621897281</v>
      </c>
    </row>
    <row r="96" customFormat="false" ht="12.8" hidden="false" customHeight="false" outlineLevel="0" collapsed="false">
      <c r="I96" s="231" t="n">
        <f aca="false">I92+1</f>
        <v>2016</v>
      </c>
      <c r="J96" s="231" t="n">
        <f aca="false">J92</f>
        <v>2</v>
      </c>
      <c r="K96" s="252" t="n">
        <f aca="false">C39*2/3+C40/3</f>
        <v>6310</v>
      </c>
      <c r="L96" s="253" t="n">
        <f aca="false">K96*100/Movilidad!FX882</f>
        <v>4266.50131798034</v>
      </c>
    </row>
    <row r="97" customFormat="false" ht="13.8" hidden="false" customHeight="false" outlineLevel="0" collapsed="false">
      <c r="I97" s="229" t="n">
        <f aca="false">I93+1</f>
        <v>2016</v>
      </c>
      <c r="J97" s="229" t="n">
        <f aca="false">J93</f>
        <v>3</v>
      </c>
      <c r="K97" s="251" t="n">
        <f aca="false">C40*2/3+C41/3</f>
        <v>7060</v>
      </c>
      <c r="L97" s="251" t="n">
        <f aca="false">K97*100/Movilidad!FX885</f>
        <v>4529.07698359915</v>
      </c>
    </row>
    <row r="98" customFormat="false" ht="12.8" hidden="false" customHeight="false" outlineLevel="0" collapsed="false">
      <c r="I98" s="231" t="n">
        <f aca="false">I94+1</f>
        <v>2016</v>
      </c>
      <c r="J98" s="231" t="n">
        <f aca="false">J94</f>
        <v>4</v>
      </c>
      <c r="K98" s="252" t="n">
        <f aca="false">C41</f>
        <v>7560</v>
      </c>
      <c r="L98" s="253" t="n">
        <f aca="false">K98*100/Movilidad!FX888</f>
        <v>4609.47477078684</v>
      </c>
    </row>
    <row r="99" customFormat="false" ht="13.8" hidden="false" customHeight="false" outlineLevel="0" collapsed="false">
      <c r="I99" s="229" t="n">
        <f aca="false">I95+1</f>
        <v>2017</v>
      </c>
      <c r="J99" s="229" t="n">
        <f aca="false">J95</f>
        <v>1</v>
      </c>
      <c r="K99" s="251" t="n">
        <f aca="false">C42</f>
        <v>8060</v>
      </c>
      <c r="L99" s="251" t="n">
        <f aca="false">K99*100/Movilidad!FX891</f>
        <v>4683.4347539946</v>
      </c>
    </row>
    <row r="100" customFormat="false" ht="12.8" hidden="false" customHeight="false" outlineLevel="0" collapsed="false">
      <c r="I100" s="231" t="n">
        <f aca="false">I96+1</f>
        <v>2017</v>
      </c>
      <c r="J100" s="231" t="n">
        <f aca="false">J96</f>
        <v>2</v>
      </c>
      <c r="K100" s="252" t="n">
        <f aca="false">C42</f>
        <v>8060</v>
      </c>
      <c r="L100" s="253" t="n">
        <f aca="false">K100*100/Movilidad!FX894</f>
        <v>4393.42900765683</v>
      </c>
    </row>
    <row r="101" customFormat="false" ht="13.8" hidden="false" customHeight="false" outlineLevel="0" collapsed="false">
      <c r="I101" s="229" t="n">
        <f aca="false">I97+1</f>
        <v>2017</v>
      </c>
      <c r="J101" s="229" t="n">
        <f aca="false">J97</f>
        <v>3</v>
      </c>
      <c r="K101" s="251" t="n">
        <f aca="false">C43</f>
        <v>8860</v>
      </c>
      <c r="L101" s="251" t="n">
        <f aca="false">K101*100/Movilidad!FX897</f>
        <v>4626.42120562269</v>
      </c>
    </row>
    <row r="102" customFormat="false" ht="12.85" hidden="false" customHeight="false" outlineLevel="0" collapsed="false">
      <c r="I102" s="231" t="n">
        <f aca="false">I98+1</f>
        <v>2017</v>
      </c>
      <c r="J102" s="231" t="n">
        <f aca="false">J98</f>
        <v>4</v>
      </c>
      <c r="K102" s="252" t="n">
        <f aca="false">C43</f>
        <v>8860</v>
      </c>
      <c r="L102" s="253" t="n">
        <f aca="false">K102*100/Movilidad!FX900</f>
        <v>4411.61858194425</v>
      </c>
    </row>
    <row r="103" customFormat="false" ht="14.05" hidden="false" customHeight="false" outlineLevel="0" collapsed="false">
      <c r="I103" s="229" t="n">
        <f aca="false">I99+1</f>
        <v>2018</v>
      </c>
      <c r="J103" s="229" t="n">
        <f aca="false">J99</f>
        <v>1</v>
      </c>
      <c r="K103" s="251" t="n">
        <f aca="false">C44</f>
        <v>9500</v>
      </c>
      <c r="L103" s="251" t="n">
        <f aca="false">K103*100/Movilidad!FX903</f>
        <v>4400.46776372118</v>
      </c>
    </row>
    <row r="104" customFormat="false" ht="12.8" hidden="false" customHeight="false" outlineLevel="0" collapsed="false">
      <c r="I104" s="231" t="n">
        <f aca="false">I100+1</f>
        <v>2018</v>
      </c>
      <c r="J104" s="231" t="n">
        <f aca="false">J100</f>
        <v>2</v>
      </c>
      <c r="K104" s="253" t="n">
        <f aca="false">C44</f>
        <v>9500</v>
      </c>
      <c r="L104" s="253" t="n">
        <f aca="false">K104*100/Movilidad!FX906</f>
        <v>4099.89947518479</v>
      </c>
    </row>
    <row r="105" customFormat="false" ht="13.8" hidden="false" customHeight="false" outlineLevel="0" collapsed="false">
      <c r="I105" s="229" t="n">
        <f aca="false">I101+1</f>
        <v>2018</v>
      </c>
      <c r="J105" s="229" t="n">
        <f aca="false">J101</f>
        <v>3</v>
      </c>
      <c r="K105" s="251" t="n">
        <f aca="false">C45</f>
        <v>10000</v>
      </c>
      <c r="L105" s="251" t="n">
        <f aca="false">K105*100/Movilidad!FX909</f>
        <v>4041.69712186055</v>
      </c>
    </row>
    <row r="106" customFormat="false" ht="12.85" hidden="false" customHeight="false" outlineLevel="0" collapsed="false">
      <c r="I106" s="231" t="n">
        <f aca="false">I102+1</f>
        <v>2018</v>
      </c>
      <c r="J106" s="231" t="n">
        <f aca="false">J102</f>
        <v>4</v>
      </c>
      <c r="K106" s="253" t="n">
        <f aca="false">C45</f>
        <v>10000</v>
      </c>
      <c r="L106" s="253" t="n">
        <f aca="false">K106*100/Movilidad!FX912</f>
        <v>3785.10496111947</v>
      </c>
    </row>
  </sheetData>
  <mergeCells count="8">
    <mergeCell ref="A1:F1"/>
    <mergeCell ref="A2:F2"/>
    <mergeCell ref="A4:B4"/>
    <mergeCell ref="C4:C5"/>
    <mergeCell ref="D4:D5"/>
    <mergeCell ref="E4:E5"/>
    <mergeCell ref="F4:F5"/>
    <mergeCell ref="I5:L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9.328125" defaultRowHeight="12" zeroHeight="false" outlineLevelRow="0" outlineLevelCol="0"/>
  <sheetData>
    <row r="1" customFormat="false" ht="12" hidden="false" customHeight="false" outlineLevel="0" collapsed="false">
      <c r="A1" s="259"/>
      <c r="B1" s="259"/>
      <c r="C1" s="259"/>
      <c r="D1" s="259"/>
      <c r="E1" s="259" t="s">
        <v>585</v>
      </c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V1" s="0" t="s">
        <v>586</v>
      </c>
    </row>
    <row r="2" customFormat="false" ht="12" hidden="false" customHeight="false" outlineLevel="0" collapsed="false">
      <c r="A2" s="259" t="s">
        <v>587</v>
      </c>
      <c r="B2" s="259"/>
      <c r="C2" s="259"/>
      <c r="D2" s="259" t="s">
        <v>28</v>
      </c>
      <c r="E2" s="259" t="s">
        <v>29</v>
      </c>
      <c r="F2" s="259" t="s">
        <v>30</v>
      </c>
      <c r="G2" s="259" t="s">
        <v>31</v>
      </c>
      <c r="H2" s="259" t="s">
        <v>32</v>
      </c>
      <c r="I2" s="259" t="s">
        <v>33</v>
      </c>
      <c r="J2" s="259" t="s">
        <v>34</v>
      </c>
      <c r="K2" s="259" t="s">
        <v>35</v>
      </c>
      <c r="L2" s="259" t="s">
        <v>36</v>
      </c>
      <c r="M2" s="259" t="s">
        <v>37</v>
      </c>
      <c r="N2" s="259" t="s">
        <v>36</v>
      </c>
      <c r="O2" s="259" t="s">
        <v>38</v>
      </c>
      <c r="P2" s="259" t="s">
        <v>39</v>
      </c>
      <c r="Q2" s="259" t="s">
        <v>40</v>
      </c>
      <c r="R2" s="259" t="s">
        <v>41</v>
      </c>
    </row>
    <row r="3" customFormat="false" ht="12" hidden="false" customHeight="false" outlineLevel="0" collapsed="false">
      <c r="A3" s="105" t="n">
        <v>1994</v>
      </c>
      <c r="B3" s="105" t="s">
        <v>588</v>
      </c>
      <c r="C3" s="105" t="n">
        <v>3</v>
      </c>
      <c r="D3" s="112" t="n">
        <v>183</v>
      </c>
      <c r="E3" s="112" t="n">
        <v>225</v>
      </c>
      <c r="F3" s="112" t="n">
        <v>300</v>
      </c>
      <c r="G3" s="112" t="n">
        <v>450</v>
      </c>
      <c r="H3" s="112" t="n">
        <v>750</v>
      </c>
      <c r="I3" s="112" t="n">
        <v>1050</v>
      </c>
      <c r="J3" s="112" t="n">
        <v>1500</v>
      </c>
      <c r="K3" s="112" t="n">
        <v>2250</v>
      </c>
      <c r="L3" s="112" t="n">
        <v>3000</v>
      </c>
      <c r="M3" s="112" t="n">
        <v>3660</v>
      </c>
      <c r="N3" s="112"/>
      <c r="O3" s="112"/>
      <c r="P3" s="112"/>
      <c r="Q3" s="112"/>
      <c r="R3" s="112"/>
    </row>
    <row r="4" customFormat="false" ht="12" hidden="false" customHeight="false" outlineLevel="0" collapsed="false">
      <c r="A4" s="105" t="n">
        <v>1994</v>
      </c>
      <c r="B4" s="105" t="str">
        <f aca="false">B3</f>
        <v>_</v>
      </c>
      <c r="C4" s="105" t="n">
        <v>4</v>
      </c>
      <c r="D4" s="259" t="n">
        <f aca="false">D3</f>
        <v>183</v>
      </c>
      <c r="E4" s="259" t="n">
        <f aca="false">E3</f>
        <v>225</v>
      </c>
      <c r="F4" s="259" t="n">
        <f aca="false">F3</f>
        <v>300</v>
      </c>
      <c r="G4" s="259" t="n">
        <f aca="false">G3</f>
        <v>450</v>
      </c>
      <c r="H4" s="259" t="n">
        <f aca="false">H3</f>
        <v>750</v>
      </c>
      <c r="I4" s="259" t="n">
        <f aca="false">I3</f>
        <v>1050</v>
      </c>
      <c r="J4" s="259" t="n">
        <f aca="false">J3</f>
        <v>1500</v>
      </c>
      <c r="K4" s="259" t="n">
        <f aca="false">K3</f>
        <v>2250</v>
      </c>
      <c r="L4" s="259" t="n">
        <f aca="false">L3</f>
        <v>3000</v>
      </c>
      <c r="M4" s="259" t="n">
        <f aca="false">M3</f>
        <v>3660</v>
      </c>
      <c r="N4" s="259"/>
      <c r="O4" s="259"/>
      <c r="P4" s="259"/>
      <c r="Q4" s="259"/>
      <c r="R4" s="259"/>
    </row>
    <row r="5" customFormat="false" ht="12" hidden="false" customHeight="false" outlineLevel="0" collapsed="false">
      <c r="A5" s="105" t="n">
        <v>1995</v>
      </c>
      <c r="B5" s="105" t="str">
        <f aca="false">B4</f>
        <v>_</v>
      </c>
      <c r="C5" s="105" t="n">
        <v>1</v>
      </c>
      <c r="D5" s="112" t="n">
        <f aca="false">D4</f>
        <v>183</v>
      </c>
      <c r="E5" s="112" t="n">
        <f aca="false">E4</f>
        <v>225</v>
      </c>
      <c r="F5" s="112" t="n">
        <f aca="false">F4</f>
        <v>300</v>
      </c>
      <c r="G5" s="112" t="n">
        <f aca="false">G4</f>
        <v>450</v>
      </c>
      <c r="H5" s="112" t="n">
        <f aca="false">H4</f>
        <v>750</v>
      </c>
      <c r="I5" s="112" t="n">
        <f aca="false">I4</f>
        <v>1050</v>
      </c>
      <c r="J5" s="112" t="n">
        <f aca="false">J4</f>
        <v>1500</v>
      </c>
      <c r="K5" s="112" t="n">
        <f aca="false">K4</f>
        <v>2250</v>
      </c>
      <c r="L5" s="112" t="n">
        <f aca="false">L4</f>
        <v>3000</v>
      </c>
      <c r="M5" s="112" t="n">
        <f aca="false">M4</f>
        <v>3660</v>
      </c>
      <c r="N5" s="112"/>
      <c r="O5" s="112"/>
      <c r="P5" s="112"/>
      <c r="Q5" s="112"/>
      <c r="R5" s="112"/>
    </row>
    <row r="6" customFormat="false" ht="12" hidden="false" customHeight="false" outlineLevel="0" collapsed="false">
      <c r="A6" s="105" t="n">
        <v>1995</v>
      </c>
      <c r="B6" s="105" t="str">
        <f aca="false">B5</f>
        <v>_</v>
      </c>
      <c r="C6" s="105" t="n">
        <v>2</v>
      </c>
      <c r="D6" s="259" t="n">
        <f aca="false">D5</f>
        <v>183</v>
      </c>
      <c r="E6" s="259" t="n">
        <f aca="false">E5</f>
        <v>225</v>
      </c>
      <c r="F6" s="259" t="n">
        <f aca="false">F5</f>
        <v>300</v>
      </c>
      <c r="G6" s="259" t="n">
        <f aca="false">G5</f>
        <v>450</v>
      </c>
      <c r="H6" s="259" t="n">
        <f aca="false">H5</f>
        <v>750</v>
      </c>
      <c r="I6" s="259" t="n">
        <f aca="false">I5</f>
        <v>1050</v>
      </c>
      <c r="J6" s="259" t="n">
        <f aca="false">J5</f>
        <v>1500</v>
      </c>
      <c r="K6" s="259" t="n">
        <f aca="false">K5</f>
        <v>2250</v>
      </c>
      <c r="L6" s="259" t="n">
        <f aca="false">L5</f>
        <v>3000</v>
      </c>
      <c r="M6" s="259" t="n">
        <f aca="false">M5</f>
        <v>3660</v>
      </c>
      <c r="N6" s="259"/>
      <c r="O6" s="259"/>
      <c r="P6" s="259"/>
      <c r="Q6" s="259"/>
      <c r="R6" s="259"/>
    </row>
    <row r="7" customFormat="false" ht="12" hidden="false" customHeight="false" outlineLevel="0" collapsed="false">
      <c r="A7" s="105" t="n">
        <f aca="false">A3+1</f>
        <v>1995</v>
      </c>
      <c r="B7" s="105" t="str">
        <f aca="false">B6</f>
        <v>_</v>
      </c>
      <c r="C7" s="105" t="n">
        <v>3</v>
      </c>
      <c r="D7" s="112" t="n">
        <f aca="false">D6</f>
        <v>183</v>
      </c>
      <c r="E7" s="112" t="n">
        <f aca="false">E6</f>
        <v>225</v>
      </c>
      <c r="F7" s="112" t="n">
        <f aca="false">F6</f>
        <v>300</v>
      </c>
      <c r="G7" s="112" t="n">
        <f aca="false">G6</f>
        <v>450</v>
      </c>
      <c r="H7" s="112" t="n">
        <f aca="false">H6</f>
        <v>750</v>
      </c>
      <c r="I7" s="112" t="n">
        <f aca="false">I6</f>
        <v>1050</v>
      </c>
      <c r="J7" s="112" t="n">
        <f aca="false">J6</f>
        <v>1500</v>
      </c>
      <c r="K7" s="112" t="n">
        <f aca="false">K6</f>
        <v>2250</v>
      </c>
      <c r="L7" s="112" t="n">
        <f aca="false">L6</f>
        <v>3000</v>
      </c>
      <c r="M7" s="112" t="n">
        <f aca="false">M6</f>
        <v>3660</v>
      </c>
      <c r="N7" s="112"/>
      <c r="O7" s="112"/>
      <c r="P7" s="112"/>
      <c r="Q7" s="112"/>
      <c r="R7" s="112"/>
    </row>
    <row r="8" customFormat="false" ht="12" hidden="false" customHeight="false" outlineLevel="0" collapsed="false">
      <c r="A8" s="105" t="n">
        <f aca="false">A4+1</f>
        <v>1995</v>
      </c>
      <c r="B8" s="105" t="str">
        <f aca="false">B7</f>
        <v>_</v>
      </c>
      <c r="C8" s="105" t="n">
        <v>4</v>
      </c>
      <c r="D8" s="259" t="n">
        <f aca="false">D7</f>
        <v>183</v>
      </c>
      <c r="E8" s="259" t="n">
        <f aca="false">E7</f>
        <v>225</v>
      </c>
      <c r="F8" s="259" t="n">
        <f aca="false">F7</f>
        <v>300</v>
      </c>
      <c r="G8" s="259" t="n">
        <f aca="false">G7</f>
        <v>450</v>
      </c>
      <c r="H8" s="259" t="n">
        <f aca="false">H7</f>
        <v>750</v>
      </c>
      <c r="I8" s="259" t="n">
        <f aca="false">I7</f>
        <v>1050</v>
      </c>
      <c r="J8" s="259" t="n">
        <f aca="false">J7</f>
        <v>1500</v>
      </c>
      <c r="K8" s="259" t="n">
        <f aca="false">K7</f>
        <v>2250</v>
      </c>
      <c r="L8" s="259" t="n">
        <f aca="false">L7</f>
        <v>3000</v>
      </c>
      <c r="M8" s="259" t="n">
        <f aca="false">M7</f>
        <v>3660</v>
      </c>
      <c r="N8" s="259"/>
      <c r="O8" s="259"/>
      <c r="P8" s="259"/>
      <c r="Q8" s="259"/>
      <c r="R8" s="259"/>
    </row>
    <row r="9" customFormat="false" ht="12" hidden="false" customHeight="false" outlineLevel="0" collapsed="false">
      <c r="A9" s="105" t="n">
        <f aca="false">A5+1</f>
        <v>1996</v>
      </c>
      <c r="B9" s="105" t="str">
        <f aca="false">B8</f>
        <v>_</v>
      </c>
      <c r="C9" s="105" t="n">
        <f aca="false">C5</f>
        <v>1</v>
      </c>
      <c r="D9" s="112" t="n">
        <f aca="false">D8</f>
        <v>183</v>
      </c>
      <c r="E9" s="112" t="n">
        <f aca="false">E8</f>
        <v>225</v>
      </c>
      <c r="F9" s="112" t="n">
        <f aca="false">F8</f>
        <v>300</v>
      </c>
      <c r="G9" s="112" t="n">
        <f aca="false">G8</f>
        <v>450</v>
      </c>
      <c r="H9" s="112" t="n">
        <f aca="false">H8</f>
        <v>750</v>
      </c>
      <c r="I9" s="112" t="n">
        <f aca="false">I8</f>
        <v>1050</v>
      </c>
      <c r="J9" s="112" t="n">
        <f aca="false">J8</f>
        <v>1500</v>
      </c>
      <c r="K9" s="112" t="n">
        <f aca="false">K8</f>
        <v>2250</v>
      </c>
      <c r="L9" s="112" t="n">
        <f aca="false">L8</f>
        <v>3000</v>
      </c>
      <c r="M9" s="112" t="n">
        <f aca="false">M8</f>
        <v>3660</v>
      </c>
      <c r="N9" s="112"/>
      <c r="O9" s="112"/>
      <c r="P9" s="112"/>
      <c r="Q9" s="112"/>
      <c r="R9" s="112"/>
    </row>
    <row r="10" customFormat="false" ht="12" hidden="false" customHeight="false" outlineLevel="0" collapsed="false">
      <c r="A10" s="105" t="n">
        <f aca="false">A6+1</f>
        <v>1996</v>
      </c>
      <c r="B10" s="105" t="str">
        <f aca="false">B9</f>
        <v>_</v>
      </c>
      <c r="C10" s="105" t="n">
        <f aca="false">C6</f>
        <v>2</v>
      </c>
      <c r="D10" s="259" t="n">
        <f aca="false">D9</f>
        <v>183</v>
      </c>
      <c r="E10" s="259" t="n">
        <f aca="false">E9</f>
        <v>225</v>
      </c>
      <c r="F10" s="259" t="n">
        <f aca="false">F9</f>
        <v>300</v>
      </c>
      <c r="G10" s="259" t="n">
        <f aca="false">G9</f>
        <v>450</v>
      </c>
      <c r="H10" s="259" t="n">
        <f aca="false">H9</f>
        <v>750</v>
      </c>
      <c r="I10" s="259" t="n">
        <f aca="false">I9</f>
        <v>1050</v>
      </c>
      <c r="J10" s="259" t="n">
        <f aca="false">J9</f>
        <v>1500</v>
      </c>
      <c r="K10" s="259" t="n">
        <f aca="false">K9</f>
        <v>2250</v>
      </c>
      <c r="L10" s="259" t="n">
        <f aca="false">L9</f>
        <v>3000</v>
      </c>
      <c r="M10" s="259" t="n">
        <f aca="false">M9</f>
        <v>3660</v>
      </c>
      <c r="N10" s="259"/>
      <c r="O10" s="259"/>
      <c r="P10" s="259"/>
      <c r="Q10" s="259"/>
      <c r="R10" s="259"/>
    </row>
    <row r="11" customFormat="false" ht="12" hidden="false" customHeight="false" outlineLevel="0" collapsed="false">
      <c r="A11" s="105" t="n">
        <f aca="false">A7+1</f>
        <v>1996</v>
      </c>
      <c r="B11" s="105" t="str">
        <f aca="false">B10</f>
        <v>_</v>
      </c>
      <c r="C11" s="105" t="n">
        <f aca="false">C7</f>
        <v>3</v>
      </c>
      <c r="D11" s="112" t="n">
        <f aca="false">D10</f>
        <v>183</v>
      </c>
      <c r="E11" s="112" t="n">
        <f aca="false">E10</f>
        <v>225</v>
      </c>
      <c r="F11" s="112" t="n">
        <f aca="false">F10</f>
        <v>300</v>
      </c>
      <c r="G11" s="112" t="n">
        <f aca="false">G10</f>
        <v>450</v>
      </c>
      <c r="H11" s="112" t="n">
        <f aca="false">H10</f>
        <v>750</v>
      </c>
      <c r="I11" s="112" t="n">
        <f aca="false">I10</f>
        <v>1050</v>
      </c>
      <c r="J11" s="112" t="n">
        <f aca="false">J10</f>
        <v>1500</v>
      </c>
      <c r="K11" s="112" t="n">
        <f aca="false">K10</f>
        <v>2250</v>
      </c>
      <c r="L11" s="112" t="n">
        <f aca="false">L10</f>
        <v>3000</v>
      </c>
      <c r="M11" s="112" t="n">
        <f aca="false">M10</f>
        <v>3660</v>
      </c>
      <c r="N11" s="112"/>
      <c r="O11" s="112"/>
      <c r="P11" s="112"/>
      <c r="Q11" s="112"/>
      <c r="R11" s="112"/>
    </row>
    <row r="12" customFormat="false" ht="12" hidden="false" customHeight="false" outlineLevel="0" collapsed="false">
      <c r="A12" s="105" t="n">
        <f aca="false">A8+1</f>
        <v>1996</v>
      </c>
      <c r="B12" s="105" t="str">
        <f aca="false">B11</f>
        <v>_</v>
      </c>
      <c r="C12" s="105" t="n">
        <f aca="false">C8</f>
        <v>4</v>
      </c>
      <c r="D12" s="259" t="n">
        <f aca="false">D11</f>
        <v>183</v>
      </c>
      <c r="E12" s="259" t="n">
        <f aca="false">E11</f>
        <v>225</v>
      </c>
      <c r="F12" s="259" t="n">
        <f aca="false">F11</f>
        <v>300</v>
      </c>
      <c r="G12" s="259" t="n">
        <f aca="false">G11</f>
        <v>450</v>
      </c>
      <c r="H12" s="259" t="n">
        <f aca="false">H11</f>
        <v>750</v>
      </c>
      <c r="I12" s="259" t="n">
        <f aca="false">I11</f>
        <v>1050</v>
      </c>
      <c r="J12" s="259" t="n">
        <f aca="false">J11</f>
        <v>1500</v>
      </c>
      <c r="K12" s="259" t="n">
        <f aca="false">K11</f>
        <v>2250</v>
      </c>
      <c r="L12" s="259" t="n">
        <f aca="false">L11</f>
        <v>3000</v>
      </c>
      <c r="M12" s="259" t="n">
        <f aca="false">M11</f>
        <v>3660</v>
      </c>
      <c r="N12" s="259"/>
      <c r="O12" s="259"/>
      <c r="P12" s="259"/>
      <c r="Q12" s="259"/>
      <c r="R12" s="259"/>
    </row>
    <row r="13" customFormat="false" ht="12" hidden="false" customHeight="false" outlineLevel="0" collapsed="false">
      <c r="A13" s="105" t="n">
        <f aca="false">A9+1</f>
        <v>1997</v>
      </c>
      <c r="B13" s="105" t="str">
        <f aca="false">B12</f>
        <v>_</v>
      </c>
      <c r="C13" s="105" t="n">
        <f aca="false">C9</f>
        <v>1</v>
      </c>
      <c r="D13" s="112" t="n">
        <f aca="false">D12</f>
        <v>183</v>
      </c>
      <c r="E13" s="112" t="n">
        <f aca="false">E12</f>
        <v>225</v>
      </c>
      <c r="F13" s="112" t="n">
        <f aca="false">F12</f>
        <v>300</v>
      </c>
      <c r="G13" s="112" t="n">
        <f aca="false">G12</f>
        <v>450</v>
      </c>
      <c r="H13" s="112" t="n">
        <f aca="false">H12</f>
        <v>750</v>
      </c>
      <c r="I13" s="112" t="n">
        <f aca="false">I12</f>
        <v>1050</v>
      </c>
      <c r="J13" s="112" t="n">
        <f aca="false">J12</f>
        <v>1500</v>
      </c>
      <c r="K13" s="112" t="n">
        <f aca="false">K12</f>
        <v>2250</v>
      </c>
      <c r="L13" s="112" t="n">
        <f aca="false">L12</f>
        <v>3000</v>
      </c>
      <c r="M13" s="112" t="n">
        <f aca="false">M12</f>
        <v>3660</v>
      </c>
      <c r="N13" s="112"/>
      <c r="O13" s="112"/>
      <c r="P13" s="112"/>
      <c r="Q13" s="112"/>
      <c r="R13" s="112"/>
    </row>
    <row r="14" customFormat="false" ht="12" hidden="false" customHeight="false" outlineLevel="0" collapsed="false">
      <c r="A14" s="105" t="n">
        <f aca="false">A10+1</f>
        <v>1997</v>
      </c>
      <c r="B14" s="105" t="str">
        <f aca="false">B13</f>
        <v>_</v>
      </c>
      <c r="C14" s="105" t="n">
        <f aca="false">C10</f>
        <v>2</v>
      </c>
      <c r="D14" s="259" t="n">
        <f aca="false">D13</f>
        <v>183</v>
      </c>
      <c r="E14" s="259" t="n">
        <f aca="false">E13</f>
        <v>225</v>
      </c>
      <c r="F14" s="259" t="n">
        <f aca="false">F13</f>
        <v>300</v>
      </c>
      <c r="G14" s="259" t="n">
        <f aca="false">G13</f>
        <v>450</v>
      </c>
      <c r="H14" s="259" t="n">
        <f aca="false">H13</f>
        <v>750</v>
      </c>
      <c r="I14" s="259" t="n">
        <f aca="false">I13</f>
        <v>1050</v>
      </c>
      <c r="J14" s="259" t="n">
        <f aca="false">J13</f>
        <v>1500</v>
      </c>
      <c r="K14" s="259" t="n">
        <f aca="false">K13</f>
        <v>2250</v>
      </c>
      <c r="L14" s="259" t="n">
        <f aca="false">L13</f>
        <v>3000</v>
      </c>
      <c r="M14" s="259" t="n">
        <f aca="false">M13</f>
        <v>3660</v>
      </c>
      <c r="N14" s="259"/>
      <c r="O14" s="259"/>
      <c r="P14" s="259"/>
      <c r="Q14" s="259"/>
      <c r="R14" s="259"/>
    </row>
    <row r="15" customFormat="false" ht="12" hidden="false" customHeight="false" outlineLevel="0" collapsed="false">
      <c r="A15" s="105" t="n">
        <f aca="false">A11+1</f>
        <v>1997</v>
      </c>
      <c r="B15" s="105" t="str">
        <f aca="false">B14</f>
        <v>_</v>
      </c>
      <c r="C15" s="105" t="n">
        <f aca="false">C11</f>
        <v>3</v>
      </c>
      <c r="D15" s="112" t="n">
        <f aca="false">D14</f>
        <v>183</v>
      </c>
      <c r="E15" s="112" t="n">
        <f aca="false">E14</f>
        <v>225</v>
      </c>
      <c r="F15" s="112" t="n">
        <f aca="false">F14</f>
        <v>300</v>
      </c>
      <c r="G15" s="112" t="n">
        <f aca="false">G14</f>
        <v>450</v>
      </c>
      <c r="H15" s="112" t="n">
        <f aca="false">H14</f>
        <v>750</v>
      </c>
      <c r="I15" s="112" t="n">
        <f aca="false">I14</f>
        <v>1050</v>
      </c>
      <c r="J15" s="112" t="n">
        <f aca="false">J14</f>
        <v>1500</v>
      </c>
      <c r="K15" s="112" t="n">
        <f aca="false">K14</f>
        <v>2250</v>
      </c>
      <c r="L15" s="112" t="n">
        <f aca="false">L14</f>
        <v>3000</v>
      </c>
      <c r="M15" s="112" t="n">
        <f aca="false">M14</f>
        <v>3660</v>
      </c>
      <c r="N15" s="112"/>
      <c r="O15" s="112"/>
      <c r="P15" s="112"/>
      <c r="Q15" s="112"/>
      <c r="R15" s="112"/>
    </row>
    <row r="16" customFormat="false" ht="12" hidden="false" customHeight="false" outlineLevel="0" collapsed="false">
      <c r="A16" s="105" t="n">
        <f aca="false">A12+1</f>
        <v>1997</v>
      </c>
      <c r="B16" s="105" t="str">
        <f aca="false">B15</f>
        <v>_</v>
      </c>
      <c r="C16" s="105" t="n">
        <f aca="false">C12</f>
        <v>4</v>
      </c>
      <c r="D16" s="259" t="n">
        <f aca="false">D15</f>
        <v>183</v>
      </c>
      <c r="E16" s="259" t="n">
        <f aca="false">E15</f>
        <v>225</v>
      </c>
      <c r="F16" s="259" t="n">
        <f aca="false">F15</f>
        <v>300</v>
      </c>
      <c r="G16" s="259" t="n">
        <f aca="false">G15</f>
        <v>450</v>
      </c>
      <c r="H16" s="259" t="n">
        <f aca="false">H15</f>
        <v>750</v>
      </c>
      <c r="I16" s="259" t="n">
        <f aca="false">I15</f>
        <v>1050</v>
      </c>
      <c r="J16" s="259" t="n">
        <f aca="false">J15</f>
        <v>1500</v>
      </c>
      <c r="K16" s="259" t="n">
        <f aca="false">K15</f>
        <v>2250</v>
      </c>
      <c r="L16" s="259" t="n">
        <f aca="false">L15</f>
        <v>3000</v>
      </c>
      <c r="M16" s="259" t="n">
        <f aca="false">M15</f>
        <v>3660</v>
      </c>
      <c r="N16" s="259"/>
      <c r="O16" s="259"/>
      <c r="P16" s="259"/>
      <c r="Q16" s="259"/>
      <c r="R16" s="259"/>
    </row>
    <row r="17" customFormat="false" ht="12" hidden="false" customHeight="false" outlineLevel="0" collapsed="false">
      <c r="A17" s="105" t="n">
        <f aca="false">A13+1</f>
        <v>1998</v>
      </c>
      <c r="B17" s="105" t="str">
        <f aca="false">B16</f>
        <v>_</v>
      </c>
      <c r="C17" s="105" t="n">
        <f aca="false">C13</f>
        <v>1</v>
      </c>
      <c r="D17" s="112" t="n">
        <f aca="false">D16</f>
        <v>183</v>
      </c>
      <c r="E17" s="112" t="n">
        <f aca="false">E16</f>
        <v>225</v>
      </c>
      <c r="F17" s="112" t="n">
        <f aca="false">F16</f>
        <v>300</v>
      </c>
      <c r="G17" s="112" t="n">
        <f aca="false">G16</f>
        <v>450</v>
      </c>
      <c r="H17" s="112" t="n">
        <f aca="false">H16</f>
        <v>750</v>
      </c>
      <c r="I17" s="112" t="n">
        <f aca="false">I16</f>
        <v>1050</v>
      </c>
      <c r="J17" s="112" t="n">
        <f aca="false">J16</f>
        <v>1500</v>
      </c>
      <c r="K17" s="112" t="n">
        <f aca="false">K16</f>
        <v>2250</v>
      </c>
      <c r="L17" s="112" t="n">
        <f aca="false">L16</f>
        <v>3000</v>
      </c>
      <c r="M17" s="112" t="n">
        <f aca="false">M16</f>
        <v>3660</v>
      </c>
      <c r="N17" s="112"/>
      <c r="O17" s="112"/>
      <c r="P17" s="112"/>
      <c r="Q17" s="112"/>
      <c r="R17" s="112"/>
    </row>
    <row r="18" customFormat="false" ht="12" hidden="false" customHeight="false" outlineLevel="0" collapsed="false">
      <c r="A18" s="105" t="n">
        <f aca="false">A14+1</f>
        <v>1998</v>
      </c>
      <c r="B18" s="105" t="str">
        <f aca="false">B17</f>
        <v>_</v>
      </c>
      <c r="C18" s="105" t="n">
        <f aca="false">C14</f>
        <v>2</v>
      </c>
      <c r="D18" s="259" t="n">
        <f aca="false">D17</f>
        <v>183</v>
      </c>
      <c r="E18" s="259" t="n">
        <f aca="false">E17</f>
        <v>225</v>
      </c>
      <c r="F18" s="259" t="n">
        <f aca="false">F17</f>
        <v>300</v>
      </c>
      <c r="G18" s="259" t="n">
        <f aca="false">G17</f>
        <v>450</v>
      </c>
      <c r="H18" s="259" t="n">
        <f aca="false">H17</f>
        <v>750</v>
      </c>
      <c r="I18" s="259" t="n">
        <f aca="false">I17</f>
        <v>1050</v>
      </c>
      <c r="J18" s="259" t="n">
        <f aca="false">J17</f>
        <v>1500</v>
      </c>
      <c r="K18" s="259" t="n">
        <f aca="false">K17</f>
        <v>2250</v>
      </c>
      <c r="L18" s="259" t="n">
        <f aca="false">L17</f>
        <v>3000</v>
      </c>
      <c r="M18" s="259" t="n">
        <f aca="false">M17</f>
        <v>3660</v>
      </c>
      <c r="N18" s="259"/>
      <c r="O18" s="259"/>
      <c r="P18" s="259"/>
      <c r="Q18" s="259"/>
      <c r="R18" s="259"/>
    </row>
    <row r="19" customFormat="false" ht="12" hidden="false" customHeight="false" outlineLevel="0" collapsed="false">
      <c r="A19" s="105" t="n">
        <f aca="false">A15+1</f>
        <v>1998</v>
      </c>
      <c r="B19" s="105" t="str">
        <f aca="false">B18</f>
        <v>_</v>
      </c>
      <c r="C19" s="105" t="n">
        <f aca="false">C15</f>
        <v>3</v>
      </c>
      <c r="D19" s="112" t="n">
        <f aca="false">D18</f>
        <v>183</v>
      </c>
      <c r="E19" s="112" t="n">
        <f aca="false">E18</f>
        <v>225</v>
      </c>
      <c r="F19" s="112" t="n">
        <f aca="false">F18</f>
        <v>300</v>
      </c>
      <c r="G19" s="112" t="n">
        <f aca="false">G18</f>
        <v>450</v>
      </c>
      <c r="H19" s="112" t="n">
        <f aca="false">H18</f>
        <v>750</v>
      </c>
      <c r="I19" s="112" t="n">
        <f aca="false">I18</f>
        <v>1050</v>
      </c>
      <c r="J19" s="112" t="n">
        <f aca="false">J18</f>
        <v>1500</v>
      </c>
      <c r="K19" s="112" t="n">
        <f aca="false">K18</f>
        <v>2250</v>
      </c>
      <c r="L19" s="112" t="n">
        <f aca="false">L18</f>
        <v>3000</v>
      </c>
      <c r="M19" s="112" t="n">
        <f aca="false">M18</f>
        <v>3660</v>
      </c>
      <c r="N19" s="112"/>
      <c r="O19" s="112"/>
      <c r="P19" s="112"/>
      <c r="Q19" s="112"/>
      <c r="R19" s="112"/>
    </row>
    <row r="20" customFormat="false" ht="12" hidden="false" customHeight="false" outlineLevel="0" collapsed="false">
      <c r="A20" s="105" t="n">
        <f aca="false">A16+1</f>
        <v>1998</v>
      </c>
      <c r="B20" s="105" t="str">
        <f aca="false">B19</f>
        <v>_</v>
      </c>
      <c r="C20" s="105" t="n">
        <f aca="false">C16</f>
        <v>4</v>
      </c>
      <c r="D20" s="259" t="n">
        <f aca="false">D19</f>
        <v>183</v>
      </c>
      <c r="E20" s="259" t="n">
        <f aca="false">E19</f>
        <v>225</v>
      </c>
      <c r="F20" s="259" t="n">
        <f aca="false">F19</f>
        <v>300</v>
      </c>
      <c r="G20" s="259" t="n">
        <f aca="false">G19</f>
        <v>450</v>
      </c>
      <c r="H20" s="259" t="n">
        <f aca="false">H19</f>
        <v>750</v>
      </c>
      <c r="I20" s="259" t="n">
        <f aca="false">I19</f>
        <v>1050</v>
      </c>
      <c r="J20" s="259" t="n">
        <f aca="false">J19</f>
        <v>1500</v>
      </c>
      <c r="K20" s="259" t="n">
        <f aca="false">K19</f>
        <v>2250</v>
      </c>
      <c r="L20" s="259" t="n">
        <f aca="false">L19</f>
        <v>3000</v>
      </c>
      <c r="M20" s="259" t="n">
        <f aca="false">M19</f>
        <v>3660</v>
      </c>
      <c r="N20" s="259"/>
      <c r="O20" s="259"/>
      <c r="P20" s="259"/>
      <c r="Q20" s="259"/>
      <c r="R20" s="259"/>
    </row>
    <row r="21" customFormat="false" ht="12" hidden="false" customHeight="false" outlineLevel="0" collapsed="false">
      <c r="A21" s="105" t="n">
        <f aca="false">A17+1</f>
        <v>1999</v>
      </c>
      <c r="B21" s="105" t="str">
        <f aca="false">B20</f>
        <v>_</v>
      </c>
      <c r="C21" s="105" t="n">
        <f aca="false">C17</f>
        <v>1</v>
      </c>
      <c r="D21" s="112" t="n">
        <f aca="false">D20</f>
        <v>183</v>
      </c>
      <c r="E21" s="112" t="n">
        <f aca="false">E20</f>
        <v>225</v>
      </c>
      <c r="F21" s="112" t="n">
        <f aca="false">F20</f>
        <v>300</v>
      </c>
      <c r="G21" s="112" t="n">
        <f aca="false">G20</f>
        <v>450</v>
      </c>
      <c r="H21" s="112" t="n">
        <f aca="false">H20</f>
        <v>750</v>
      </c>
      <c r="I21" s="112" t="n">
        <f aca="false">I20</f>
        <v>1050</v>
      </c>
      <c r="J21" s="112" t="n">
        <f aca="false">J20</f>
        <v>1500</v>
      </c>
      <c r="K21" s="112" t="n">
        <f aca="false">K20</f>
        <v>2250</v>
      </c>
      <c r="L21" s="112" t="n">
        <f aca="false">L20</f>
        <v>3000</v>
      </c>
      <c r="M21" s="112" t="n">
        <f aca="false">M20</f>
        <v>3660</v>
      </c>
      <c r="N21" s="112"/>
      <c r="O21" s="112"/>
      <c r="P21" s="112"/>
      <c r="Q21" s="112"/>
      <c r="R21" s="112"/>
    </row>
    <row r="22" customFormat="false" ht="12" hidden="false" customHeight="false" outlineLevel="0" collapsed="false">
      <c r="A22" s="105" t="n">
        <f aca="false">A18+1</f>
        <v>1999</v>
      </c>
      <c r="B22" s="105" t="str">
        <f aca="false">B21</f>
        <v>_</v>
      </c>
      <c r="C22" s="105" t="n">
        <f aca="false">C18</f>
        <v>2</v>
      </c>
      <c r="D22" s="259" t="n">
        <f aca="false">D21</f>
        <v>183</v>
      </c>
      <c r="E22" s="259" t="n">
        <f aca="false">E21</f>
        <v>225</v>
      </c>
      <c r="F22" s="259" t="n">
        <f aca="false">F21</f>
        <v>300</v>
      </c>
      <c r="G22" s="259" t="n">
        <f aca="false">G21</f>
        <v>450</v>
      </c>
      <c r="H22" s="259" t="n">
        <f aca="false">H21</f>
        <v>750</v>
      </c>
      <c r="I22" s="259" t="n">
        <f aca="false">I21</f>
        <v>1050</v>
      </c>
      <c r="J22" s="259" t="n">
        <f aca="false">J21</f>
        <v>1500</v>
      </c>
      <c r="K22" s="259" t="n">
        <f aca="false">K21</f>
        <v>2250</v>
      </c>
      <c r="L22" s="259" t="n">
        <f aca="false">L21</f>
        <v>3000</v>
      </c>
      <c r="M22" s="259" t="n">
        <f aca="false">M21</f>
        <v>3660</v>
      </c>
      <c r="N22" s="259"/>
      <c r="O22" s="259"/>
      <c r="P22" s="259"/>
      <c r="Q22" s="259"/>
      <c r="R22" s="259"/>
    </row>
    <row r="23" customFormat="false" ht="12" hidden="false" customHeight="false" outlineLevel="0" collapsed="false">
      <c r="A23" s="105" t="n">
        <f aca="false">A19+1</f>
        <v>1999</v>
      </c>
      <c r="B23" s="105" t="str">
        <f aca="false">B22</f>
        <v>_</v>
      </c>
      <c r="C23" s="105" t="n">
        <f aca="false">C19</f>
        <v>3</v>
      </c>
      <c r="D23" s="112" t="n">
        <f aca="false">D22</f>
        <v>183</v>
      </c>
      <c r="E23" s="112" t="n">
        <f aca="false">E22</f>
        <v>225</v>
      </c>
      <c r="F23" s="112" t="n">
        <f aca="false">F22</f>
        <v>300</v>
      </c>
      <c r="G23" s="112" t="n">
        <f aca="false">G22</f>
        <v>450</v>
      </c>
      <c r="H23" s="112" t="n">
        <f aca="false">H22</f>
        <v>750</v>
      </c>
      <c r="I23" s="112" t="n">
        <f aca="false">I22</f>
        <v>1050</v>
      </c>
      <c r="J23" s="112" t="n">
        <f aca="false">J22</f>
        <v>1500</v>
      </c>
      <c r="K23" s="112" t="n">
        <f aca="false">K22</f>
        <v>2250</v>
      </c>
      <c r="L23" s="112" t="n">
        <f aca="false">L22</f>
        <v>3000</v>
      </c>
      <c r="M23" s="112" t="n">
        <f aca="false">M22</f>
        <v>3660</v>
      </c>
      <c r="N23" s="112"/>
      <c r="O23" s="112"/>
      <c r="P23" s="112"/>
      <c r="Q23" s="112"/>
      <c r="R23" s="112"/>
    </row>
    <row r="24" customFormat="false" ht="12" hidden="false" customHeight="false" outlineLevel="0" collapsed="false">
      <c r="A24" s="105" t="n">
        <f aca="false">A20+1</f>
        <v>1999</v>
      </c>
      <c r="B24" s="105" t="str">
        <f aca="false">B23</f>
        <v>_</v>
      </c>
      <c r="C24" s="105" t="n">
        <f aca="false">C20</f>
        <v>4</v>
      </c>
      <c r="D24" s="259" t="n">
        <f aca="false">D23</f>
        <v>183</v>
      </c>
      <c r="E24" s="259" t="n">
        <f aca="false">E23</f>
        <v>225</v>
      </c>
      <c r="F24" s="259" t="n">
        <f aca="false">F23</f>
        <v>300</v>
      </c>
      <c r="G24" s="259" t="n">
        <f aca="false">G23</f>
        <v>450</v>
      </c>
      <c r="H24" s="259" t="n">
        <f aca="false">H23</f>
        <v>750</v>
      </c>
      <c r="I24" s="259" t="n">
        <f aca="false">I23</f>
        <v>1050</v>
      </c>
      <c r="J24" s="259" t="n">
        <f aca="false">J23</f>
        <v>1500</v>
      </c>
      <c r="K24" s="259" t="n">
        <f aca="false">K23</f>
        <v>2250</v>
      </c>
      <c r="L24" s="259" t="n">
        <f aca="false">L23</f>
        <v>3000</v>
      </c>
      <c r="M24" s="259" t="n">
        <f aca="false">M23</f>
        <v>3660</v>
      </c>
      <c r="N24" s="259"/>
      <c r="O24" s="259"/>
      <c r="P24" s="259"/>
      <c r="Q24" s="259"/>
      <c r="R24" s="259"/>
    </row>
    <row r="25" customFormat="false" ht="12" hidden="false" customHeight="false" outlineLevel="0" collapsed="false">
      <c r="A25" s="105" t="n">
        <f aca="false">A21+1</f>
        <v>2000</v>
      </c>
      <c r="B25" s="105" t="str">
        <f aca="false">B24</f>
        <v>_</v>
      </c>
      <c r="C25" s="105" t="n">
        <f aca="false">C21</f>
        <v>1</v>
      </c>
      <c r="D25" s="112" t="n">
        <f aca="false">D24</f>
        <v>183</v>
      </c>
      <c r="E25" s="112" t="n">
        <f aca="false">E24</f>
        <v>225</v>
      </c>
      <c r="F25" s="112" t="n">
        <f aca="false">F24</f>
        <v>300</v>
      </c>
      <c r="G25" s="112" t="n">
        <f aca="false">G24</f>
        <v>450</v>
      </c>
      <c r="H25" s="112" t="n">
        <f aca="false">H24</f>
        <v>750</v>
      </c>
      <c r="I25" s="112" t="n">
        <f aca="false">I24</f>
        <v>1050</v>
      </c>
      <c r="J25" s="112" t="n">
        <f aca="false">J24</f>
        <v>1500</v>
      </c>
      <c r="K25" s="112" t="n">
        <f aca="false">K24</f>
        <v>2250</v>
      </c>
      <c r="L25" s="112" t="n">
        <f aca="false">L24</f>
        <v>3000</v>
      </c>
      <c r="M25" s="112" t="n">
        <f aca="false">M24</f>
        <v>3660</v>
      </c>
      <c r="N25" s="112"/>
      <c r="O25" s="112"/>
      <c r="P25" s="112"/>
      <c r="Q25" s="112"/>
      <c r="R25" s="112"/>
    </row>
    <row r="26" customFormat="false" ht="12" hidden="false" customHeight="false" outlineLevel="0" collapsed="false">
      <c r="A26" s="105" t="n">
        <f aca="false">A22+1</f>
        <v>2000</v>
      </c>
      <c r="B26" s="105" t="str">
        <f aca="false">B25</f>
        <v>_</v>
      </c>
      <c r="C26" s="105" t="n">
        <f aca="false">C22</f>
        <v>2</v>
      </c>
      <c r="D26" s="259" t="n">
        <f aca="false">D25</f>
        <v>183</v>
      </c>
      <c r="E26" s="259" t="n">
        <f aca="false">E25</f>
        <v>225</v>
      </c>
      <c r="F26" s="259" t="n">
        <f aca="false">F25</f>
        <v>300</v>
      </c>
      <c r="G26" s="259" t="n">
        <f aca="false">G25</f>
        <v>450</v>
      </c>
      <c r="H26" s="259" t="n">
        <f aca="false">H25</f>
        <v>750</v>
      </c>
      <c r="I26" s="259" t="n">
        <f aca="false">I25</f>
        <v>1050</v>
      </c>
      <c r="J26" s="259" t="n">
        <f aca="false">J25</f>
        <v>1500</v>
      </c>
      <c r="K26" s="259" t="n">
        <f aca="false">K25</f>
        <v>2250</v>
      </c>
      <c r="L26" s="259" t="n">
        <f aca="false">L25</f>
        <v>3000</v>
      </c>
      <c r="M26" s="259" t="n">
        <f aca="false">M25</f>
        <v>3660</v>
      </c>
      <c r="N26" s="259"/>
      <c r="O26" s="259"/>
      <c r="P26" s="259"/>
      <c r="Q26" s="259"/>
      <c r="R26" s="259"/>
    </row>
    <row r="27" customFormat="false" ht="12" hidden="false" customHeight="false" outlineLevel="0" collapsed="false">
      <c r="A27" s="105" t="n">
        <f aca="false">A23+1</f>
        <v>2000</v>
      </c>
      <c r="B27" s="105" t="str">
        <f aca="false">B26</f>
        <v>_</v>
      </c>
      <c r="C27" s="105" t="n">
        <f aca="false">C23</f>
        <v>3</v>
      </c>
      <c r="D27" s="112" t="n">
        <f aca="false">D26</f>
        <v>183</v>
      </c>
      <c r="E27" s="112" t="n">
        <f aca="false">E26</f>
        <v>225</v>
      </c>
      <c r="F27" s="112" t="n">
        <f aca="false">F26</f>
        <v>300</v>
      </c>
      <c r="G27" s="112" t="n">
        <f aca="false">G26</f>
        <v>450</v>
      </c>
      <c r="H27" s="112" t="n">
        <f aca="false">H26</f>
        <v>750</v>
      </c>
      <c r="I27" s="112" t="n">
        <f aca="false">I26</f>
        <v>1050</v>
      </c>
      <c r="J27" s="112" t="n">
        <f aca="false">J26</f>
        <v>1500</v>
      </c>
      <c r="K27" s="112" t="n">
        <f aca="false">K26</f>
        <v>2250</v>
      </c>
      <c r="L27" s="112" t="n">
        <f aca="false">L26</f>
        <v>3000</v>
      </c>
      <c r="M27" s="112" t="n">
        <f aca="false">M26</f>
        <v>3660</v>
      </c>
      <c r="N27" s="112"/>
      <c r="O27" s="112"/>
      <c r="P27" s="112"/>
      <c r="Q27" s="112"/>
      <c r="R27" s="112"/>
    </row>
    <row r="28" customFormat="false" ht="12" hidden="false" customHeight="false" outlineLevel="0" collapsed="false">
      <c r="A28" s="105" t="n">
        <f aca="false">A24+1</f>
        <v>2000</v>
      </c>
      <c r="B28" s="105" t="str">
        <f aca="false">B27</f>
        <v>_</v>
      </c>
      <c r="C28" s="105" t="n">
        <f aca="false">C24</f>
        <v>4</v>
      </c>
      <c r="D28" s="259" t="n">
        <f aca="false">D27</f>
        <v>183</v>
      </c>
      <c r="E28" s="259" t="n">
        <f aca="false">E27</f>
        <v>225</v>
      </c>
      <c r="F28" s="259" t="n">
        <f aca="false">F27</f>
        <v>300</v>
      </c>
      <c r="G28" s="259" t="n">
        <f aca="false">G27</f>
        <v>450</v>
      </c>
      <c r="H28" s="259" t="n">
        <f aca="false">H27</f>
        <v>750</v>
      </c>
      <c r="I28" s="259" t="n">
        <f aca="false">I27</f>
        <v>1050</v>
      </c>
      <c r="J28" s="259" t="n">
        <f aca="false">J27</f>
        <v>1500</v>
      </c>
      <c r="K28" s="259" t="n">
        <f aca="false">K27</f>
        <v>2250</v>
      </c>
      <c r="L28" s="259" t="n">
        <f aca="false">L27</f>
        <v>3000</v>
      </c>
      <c r="M28" s="259" t="n">
        <f aca="false">M27</f>
        <v>3660</v>
      </c>
      <c r="N28" s="259"/>
      <c r="O28" s="259"/>
      <c r="P28" s="259"/>
      <c r="Q28" s="259"/>
      <c r="R28" s="259"/>
    </row>
    <row r="29" customFormat="false" ht="12" hidden="false" customHeight="false" outlineLevel="0" collapsed="false">
      <c r="A29" s="105" t="n">
        <f aca="false">A25+1</f>
        <v>2001</v>
      </c>
      <c r="B29" s="105" t="str">
        <f aca="false">B28</f>
        <v>_</v>
      </c>
      <c r="C29" s="105" t="n">
        <f aca="false">C25</f>
        <v>1</v>
      </c>
      <c r="D29" s="112" t="n">
        <f aca="false">D28</f>
        <v>183</v>
      </c>
      <c r="E29" s="112" t="n">
        <f aca="false">E28</f>
        <v>225</v>
      </c>
      <c r="F29" s="112" t="n">
        <f aca="false">F28</f>
        <v>300</v>
      </c>
      <c r="G29" s="112" t="n">
        <f aca="false">G28</f>
        <v>450</v>
      </c>
      <c r="H29" s="112" t="n">
        <f aca="false">H28</f>
        <v>750</v>
      </c>
      <c r="I29" s="112" t="n">
        <f aca="false">I28</f>
        <v>1050</v>
      </c>
      <c r="J29" s="112" t="n">
        <f aca="false">J28</f>
        <v>1500</v>
      </c>
      <c r="K29" s="112" t="n">
        <f aca="false">K28</f>
        <v>2250</v>
      </c>
      <c r="L29" s="112" t="n">
        <f aca="false">L28</f>
        <v>3000</v>
      </c>
      <c r="M29" s="112" t="n">
        <f aca="false">M28</f>
        <v>3660</v>
      </c>
      <c r="N29" s="112"/>
      <c r="O29" s="112"/>
      <c r="P29" s="112"/>
      <c r="Q29" s="112"/>
      <c r="R29" s="112"/>
    </row>
    <row r="30" customFormat="false" ht="12" hidden="false" customHeight="false" outlineLevel="0" collapsed="false">
      <c r="A30" s="105" t="n">
        <f aca="false">A26+1</f>
        <v>2001</v>
      </c>
      <c r="B30" s="105" t="str">
        <f aca="false">B29</f>
        <v>_</v>
      </c>
      <c r="C30" s="105" t="n">
        <f aca="false">C26</f>
        <v>2</v>
      </c>
      <c r="D30" s="259" t="n">
        <f aca="false">D29</f>
        <v>183</v>
      </c>
      <c r="E30" s="259" t="n">
        <f aca="false">E29</f>
        <v>225</v>
      </c>
      <c r="F30" s="259" t="n">
        <f aca="false">F29</f>
        <v>300</v>
      </c>
      <c r="G30" s="259" t="n">
        <f aca="false">G29</f>
        <v>450</v>
      </c>
      <c r="H30" s="259" t="n">
        <f aca="false">H29</f>
        <v>750</v>
      </c>
      <c r="I30" s="259" t="n">
        <f aca="false">I29</f>
        <v>1050</v>
      </c>
      <c r="J30" s="259" t="n">
        <f aca="false">J29</f>
        <v>1500</v>
      </c>
      <c r="K30" s="259" t="n">
        <f aca="false">K29</f>
        <v>2250</v>
      </c>
      <c r="L30" s="259" t="n">
        <f aca="false">L29</f>
        <v>3000</v>
      </c>
      <c r="M30" s="259" t="n">
        <f aca="false">M29</f>
        <v>3660</v>
      </c>
      <c r="N30" s="259"/>
      <c r="O30" s="259"/>
      <c r="P30" s="259"/>
      <c r="Q30" s="259"/>
      <c r="R30" s="259"/>
    </row>
    <row r="31" customFormat="false" ht="12" hidden="false" customHeight="false" outlineLevel="0" collapsed="false">
      <c r="A31" s="105" t="n">
        <f aca="false">A27+1</f>
        <v>2001</v>
      </c>
      <c r="B31" s="105" t="str">
        <f aca="false">B30</f>
        <v>_</v>
      </c>
      <c r="C31" s="105" t="n">
        <f aca="false">C27</f>
        <v>3</v>
      </c>
      <c r="D31" s="112" t="n">
        <f aca="false">D30</f>
        <v>183</v>
      </c>
      <c r="E31" s="112" t="n">
        <f aca="false">E30</f>
        <v>225</v>
      </c>
      <c r="F31" s="112" t="n">
        <f aca="false">F30</f>
        <v>300</v>
      </c>
      <c r="G31" s="112" t="n">
        <f aca="false">G30</f>
        <v>450</v>
      </c>
      <c r="H31" s="112" t="n">
        <f aca="false">H30</f>
        <v>750</v>
      </c>
      <c r="I31" s="112" t="n">
        <f aca="false">I30</f>
        <v>1050</v>
      </c>
      <c r="J31" s="112" t="n">
        <f aca="false">J30</f>
        <v>1500</v>
      </c>
      <c r="K31" s="112" t="n">
        <f aca="false">K30</f>
        <v>2250</v>
      </c>
      <c r="L31" s="112" t="n">
        <f aca="false">L30</f>
        <v>3000</v>
      </c>
      <c r="M31" s="112" t="n">
        <f aca="false">M30</f>
        <v>3660</v>
      </c>
      <c r="N31" s="112"/>
      <c r="O31" s="112"/>
      <c r="P31" s="112"/>
      <c r="Q31" s="112"/>
      <c r="R31" s="112"/>
    </row>
    <row r="32" customFormat="false" ht="12" hidden="false" customHeight="false" outlineLevel="0" collapsed="false">
      <c r="A32" s="105" t="n">
        <f aca="false">A28+1</f>
        <v>2001</v>
      </c>
      <c r="B32" s="105" t="str">
        <f aca="false">B31</f>
        <v>_</v>
      </c>
      <c r="C32" s="105" t="n">
        <f aca="false">C28</f>
        <v>4</v>
      </c>
      <c r="D32" s="259" t="n">
        <f aca="false">D31</f>
        <v>183</v>
      </c>
      <c r="E32" s="259" t="n">
        <f aca="false">E31</f>
        <v>225</v>
      </c>
      <c r="F32" s="259" t="n">
        <f aca="false">F31</f>
        <v>300</v>
      </c>
      <c r="G32" s="259" t="n">
        <f aca="false">G31</f>
        <v>450</v>
      </c>
      <c r="H32" s="259" t="n">
        <f aca="false">H31</f>
        <v>750</v>
      </c>
      <c r="I32" s="259" t="n">
        <f aca="false">I31</f>
        <v>1050</v>
      </c>
      <c r="J32" s="259" t="n">
        <f aca="false">J31</f>
        <v>1500</v>
      </c>
      <c r="K32" s="259" t="n">
        <f aca="false">K31</f>
        <v>2250</v>
      </c>
      <c r="L32" s="259" t="n">
        <f aca="false">L31</f>
        <v>3000</v>
      </c>
      <c r="M32" s="259" t="n">
        <f aca="false">M31</f>
        <v>3660</v>
      </c>
      <c r="N32" s="259"/>
      <c r="O32" s="259"/>
      <c r="P32" s="259"/>
      <c r="Q32" s="259"/>
      <c r="R32" s="259"/>
    </row>
    <row r="33" customFormat="false" ht="12" hidden="false" customHeight="false" outlineLevel="0" collapsed="false">
      <c r="A33" s="105" t="n">
        <f aca="false">A29+1</f>
        <v>2002</v>
      </c>
      <c r="B33" s="105" t="str">
        <f aca="false">B32</f>
        <v>_</v>
      </c>
      <c r="C33" s="105" t="n">
        <f aca="false">C29</f>
        <v>1</v>
      </c>
      <c r="D33" s="112" t="n">
        <f aca="false">D32</f>
        <v>183</v>
      </c>
      <c r="E33" s="112" t="n">
        <f aca="false">E32</f>
        <v>225</v>
      </c>
      <c r="F33" s="112" t="n">
        <f aca="false">F32</f>
        <v>300</v>
      </c>
      <c r="G33" s="112" t="n">
        <f aca="false">G32</f>
        <v>450</v>
      </c>
      <c r="H33" s="112" t="n">
        <f aca="false">H32</f>
        <v>750</v>
      </c>
      <c r="I33" s="112" t="n">
        <f aca="false">I32</f>
        <v>1050</v>
      </c>
      <c r="J33" s="112" t="n">
        <f aca="false">J32</f>
        <v>1500</v>
      </c>
      <c r="K33" s="112" t="n">
        <f aca="false">K32</f>
        <v>2250</v>
      </c>
      <c r="L33" s="112" t="n">
        <f aca="false">L32</f>
        <v>3000</v>
      </c>
      <c r="M33" s="112" t="n">
        <f aca="false">M32</f>
        <v>3660</v>
      </c>
      <c r="N33" s="112"/>
      <c r="O33" s="112"/>
      <c r="P33" s="112"/>
      <c r="Q33" s="112"/>
      <c r="R33" s="112"/>
    </row>
    <row r="34" customFormat="false" ht="12" hidden="false" customHeight="false" outlineLevel="0" collapsed="false">
      <c r="A34" s="105" t="n">
        <f aca="false">A30+1</f>
        <v>2002</v>
      </c>
      <c r="B34" s="105" t="str">
        <f aca="false">B33</f>
        <v>_</v>
      </c>
      <c r="C34" s="105" t="n">
        <f aca="false">C30</f>
        <v>2</v>
      </c>
      <c r="D34" s="259" t="n">
        <f aca="false">D33</f>
        <v>183</v>
      </c>
      <c r="E34" s="259" t="n">
        <f aca="false">E33</f>
        <v>225</v>
      </c>
      <c r="F34" s="259" t="n">
        <f aca="false">F33</f>
        <v>300</v>
      </c>
      <c r="G34" s="259" t="n">
        <f aca="false">G33</f>
        <v>450</v>
      </c>
      <c r="H34" s="259" t="n">
        <f aca="false">H33</f>
        <v>750</v>
      </c>
      <c r="I34" s="259" t="n">
        <f aca="false">I33</f>
        <v>1050</v>
      </c>
      <c r="J34" s="259" t="n">
        <f aca="false">J33</f>
        <v>1500</v>
      </c>
      <c r="K34" s="259" t="n">
        <f aca="false">K33</f>
        <v>2250</v>
      </c>
      <c r="L34" s="259" t="n">
        <f aca="false">L33</f>
        <v>3000</v>
      </c>
      <c r="M34" s="259" t="n">
        <f aca="false">M33</f>
        <v>3660</v>
      </c>
      <c r="N34" s="259"/>
      <c r="O34" s="259"/>
      <c r="P34" s="259"/>
      <c r="Q34" s="259"/>
      <c r="R34" s="259"/>
    </row>
    <row r="35" customFormat="false" ht="12" hidden="false" customHeight="false" outlineLevel="0" collapsed="false">
      <c r="A35" s="105" t="n">
        <f aca="false">A31+1</f>
        <v>2002</v>
      </c>
      <c r="B35" s="105" t="str">
        <f aca="false">B34</f>
        <v>_</v>
      </c>
      <c r="C35" s="105" t="n">
        <f aca="false">C31</f>
        <v>3</v>
      </c>
      <c r="D35" s="112" t="n">
        <f aca="false">D34</f>
        <v>183</v>
      </c>
      <c r="E35" s="112" t="n">
        <f aca="false">E34</f>
        <v>225</v>
      </c>
      <c r="F35" s="112" t="n">
        <f aca="false">F34</f>
        <v>300</v>
      </c>
      <c r="G35" s="112" t="n">
        <f aca="false">G34</f>
        <v>450</v>
      </c>
      <c r="H35" s="112" t="n">
        <f aca="false">H34</f>
        <v>750</v>
      </c>
      <c r="I35" s="112" t="n">
        <f aca="false">I34</f>
        <v>1050</v>
      </c>
      <c r="J35" s="112" t="n">
        <f aca="false">J34</f>
        <v>1500</v>
      </c>
      <c r="K35" s="112" t="n">
        <f aca="false">K34</f>
        <v>2250</v>
      </c>
      <c r="L35" s="112" t="n">
        <f aca="false">L34</f>
        <v>3000</v>
      </c>
      <c r="M35" s="112" t="n">
        <f aca="false">M34</f>
        <v>3660</v>
      </c>
      <c r="N35" s="112"/>
      <c r="O35" s="112"/>
      <c r="P35" s="112"/>
      <c r="Q35" s="112"/>
      <c r="R35" s="112"/>
    </row>
    <row r="36" customFormat="false" ht="12" hidden="false" customHeight="false" outlineLevel="0" collapsed="false">
      <c r="A36" s="105" t="n">
        <f aca="false">A32+1</f>
        <v>2002</v>
      </c>
      <c r="B36" s="105" t="str">
        <f aca="false">B35</f>
        <v>_</v>
      </c>
      <c r="C36" s="105" t="n">
        <f aca="false">C32</f>
        <v>4</v>
      </c>
      <c r="D36" s="259" t="n">
        <f aca="false">D35</f>
        <v>183</v>
      </c>
      <c r="E36" s="259" t="n">
        <f aca="false">E35</f>
        <v>225</v>
      </c>
      <c r="F36" s="259" t="n">
        <f aca="false">F35</f>
        <v>300</v>
      </c>
      <c r="G36" s="259" t="n">
        <f aca="false">G35</f>
        <v>450</v>
      </c>
      <c r="H36" s="259" t="n">
        <f aca="false">H35</f>
        <v>750</v>
      </c>
      <c r="I36" s="259" t="n">
        <f aca="false">I35</f>
        <v>1050</v>
      </c>
      <c r="J36" s="259" t="n">
        <f aca="false">J35</f>
        <v>1500</v>
      </c>
      <c r="K36" s="259" t="n">
        <f aca="false">K35</f>
        <v>2250</v>
      </c>
      <c r="L36" s="259" t="n">
        <f aca="false">L35</f>
        <v>3000</v>
      </c>
      <c r="M36" s="259" t="n">
        <f aca="false">M35</f>
        <v>3660</v>
      </c>
      <c r="N36" s="259"/>
      <c r="O36" s="259"/>
      <c r="P36" s="259"/>
      <c r="Q36" s="259"/>
      <c r="R36" s="259"/>
    </row>
    <row r="37" customFormat="false" ht="12" hidden="false" customHeight="false" outlineLevel="0" collapsed="false">
      <c r="A37" s="105" t="n">
        <f aca="false">A33+1</f>
        <v>2003</v>
      </c>
      <c r="B37" s="105" t="str">
        <f aca="false">B36</f>
        <v>_</v>
      </c>
      <c r="C37" s="105" t="n">
        <f aca="false">C33</f>
        <v>1</v>
      </c>
      <c r="D37" s="112" t="n">
        <f aca="false">D36</f>
        <v>183</v>
      </c>
      <c r="E37" s="112" t="n">
        <f aca="false">E36</f>
        <v>225</v>
      </c>
      <c r="F37" s="112" t="n">
        <f aca="false">F36</f>
        <v>300</v>
      </c>
      <c r="G37" s="112" t="n">
        <f aca="false">G36</f>
        <v>450</v>
      </c>
      <c r="H37" s="112" t="n">
        <f aca="false">H36</f>
        <v>750</v>
      </c>
      <c r="I37" s="112" t="n">
        <f aca="false">I36</f>
        <v>1050</v>
      </c>
      <c r="J37" s="112" t="n">
        <f aca="false">J36</f>
        <v>1500</v>
      </c>
      <c r="K37" s="112" t="n">
        <f aca="false">K36</f>
        <v>2250</v>
      </c>
      <c r="L37" s="112" t="n">
        <f aca="false">L36</f>
        <v>3000</v>
      </c>
      <c r="M37" s="112" t="n">
        <f aca="false">M36</f>
        <v>3660</v>
      </c>
      <c r="N37" s="112"/>
      <c r="O37" s="112"/>
      <c r="P37" s="112"/>
      <c r="Q37" s="112"/>
      <c r="R37" s="112"/>
    </row>
    <row r="38" customFormat="false" ht="12" hidden="false" customHeight="false" outlineLevel="0" collapsed="false">
      <c r="A38" s="105" t="n">
        <f aca="false">A34+1</f>
        <v>2003</v>
      </c>
      <c r="B38" s="105" t="str">
        <f aca="false">B37</f>
        <v>_</v>
      </c>
      <c r="C38" s="105" t="n">
        <f aca="false">C34</f>
        <v>2</v>
      </c>
      <c r="D38" s="259" t="n">
        <f aca="false">D37</f>
        <v>183</v>
      </c>
      <c r="E38" s="259" t="n">
        <f aca="false">E37</f>
        <v>225</v>
      </c>
      <c r="F38" s="259" t="n">
        <f aca="false">F37</f>
        <v>300</v>
      </c>
      <c r="G38" s="259" t="n">
        <f aca="false">G37</f>
        <v>450</v>
      </c>
      <c r="H38" s="259" t="n">
        <f aca="false">H37</f>
        <v>750</v>
      </c>
      <c r="I38" s="259" t="n">
        <f aca="false">I37</f>
        <v>1050</v>
      </c>
      <c r="J38" s="259" t="n">
        <f aca="false">J37</f>
        <v>1500</v>
      </c>
      <c r="K38" s="259" t="n">
        <f aca="false">K37</f>
        <v>2250</v>
      </c>
      <c r="L38" s="259" t="n">
        <f aca="false">L37</f>
        <v>3000</v>
      </c>
      <c r="M38" s="259" t="n">
        <f aca="false">M37</f>
        <v>3660</v>
      </c>
      <c r="N38" s="259"/>
      <c r="O38" s="259"/>
      <c r="P38" s="259"/>
      <c r="Q38" s="259"/>
      <c r="R38" s="259"/>
    </row>
    <row r="39" customFormat="false" ht="12" hidden="false" customHeight="false" outlineLevel="0" collapsed="false">
      <c r="A39" s="105" t="n">
        <f aca="false">A35+1</f>
        <v>2003</v>
      </c>
      <c r="B39" s="105" t="str">
        <f aca="false">B38</f>
        <v>_</v>
      </c>
      <c r="C39" s="105" t="n">
        <f aca="false">C35</f>
        <v>3</v>
      </c>
      <c r="D39" s="112" t="n">
        <f aca="false">D38</f>
        <v>183</v>
      </c>
      <c r="E39" s="112" t="n">
        <f aca="false">E38</f>
        <v>225</v>
      </c>
      <c r="F39" s="112" t="n">
        <f aca="false">F38</f>
        <v>300</v>
      </c>
      <c r="G39" s="112" t="n">
        <f aca="false">G38</f>
        <v>450</v>
      </c>
      <c r="H39" s="112" t="n">
        <f aca="false">H38</f>
        <v>750</v>
      </c>
      <c r="I39" s="112" t="n">
        <f aca="false">I38</f>
        <v>1050</v>
      </c>
      <c r="J39" s="112" t="n">
        <f aca="false">J38</f>
        <v>1500</v>
      </c>
      <c r="K39" s="112" t="n">
        <f aca="false">K38</f>
        <v>2250</v>
      </c>
      <c r="L39" s="112" t="n">
        <f aca="false">L38</f>
        <v>3000</v>
      </c>
      <c r="M39" s="112" t="n">
        <f aca="false">M38</f>
        <v>3660</v>
      </c>
      <c r="N39" s="112"/>
      <c r="O39" s="112"/>
      <c r="P39" s="112"/>
      <c r="Q39" s="112"/>
      <c r="R39" s="112"/>
    </row>
    <row r="40" customFormat="false" ht="12" hidden="false" customHeight="false" outlineLevel="0" collapsed="false">
      <c r="A40" s="105" t="n">
        <f aca="false">A36+1</f>
        <v>2003</v>
      </c>
      <c r="B40" s="105" t="str">
        <f aca="false">B39</f>
        <v>_</v>
      </c>
      <c r="C40" s="105" t="n">
        <f aca="false">C36</f>
        <v>4</v>
      </c>
      <c r="D40" s="259" t="n">
        <f aca="false">D39</f>
        <v>183</v>
      </c>
      <c r="E40" s="259" t="n">
        <f aca="false">E39</f>
        <v>225</v>
      </c>
      <c r="F40" s="259" t="n">
        <f aca="false">F39</f>
        <v>300</v>
      </c>
      <c r="G40" s="259" t="n">
        <f aca="false">G39</f>
        <v>450</v>
      </c>
      <c r="H40" s="259" t="n">
        <f aca="false">H39</f>
        <v>750</v>
      </c>
      <c r="I40" s="259" t="n">
        <f aca="false">I39</f>
        <v>1050</v>
      </c>
      <c r="J40" s="259" t="n">
        <f aca="false">J39</f>
        <v>1500</v>
      </c>
      <c r="K40" s="259" t="n">
        <f aca="false">K39</f>
        <v>2250</v>
      </c>
      <c r="L40" s="259" t="n">
        <f aca="false">L39</f>
        <v>3000</v>
      </c>
      <c r="M40" s="259" t="n">
        <f aca="false">M39</f>
        <v>3660</v>
      </c>
      <c r="N40" s="259"/>
      <c r="O40" s="259"/>
      <c r="P40" s="259"/>
      <c r="Q40" s="259"/>
      <c r="R40" s="259"/>
    </row>
    <row r="41" customFormat="false" ht="12" hidden="false" customHeight="false" outlineLevel="0" collapsed="false">
      <c r="A41" s="105" t="n">
        <f aca="false">A37+1</f>
        <v>2004</v>
      </c>
      <c r="B41" s="105" t="str">
        <f aca="false">B40</f>
        <v>_</v>
      </c>
      <c r="C41" s="105" t="n">
        <f aca="false">C37</f>
        <v>1</v>
      </c>
      <c r="D41" s="112" t="n">
        <f aca="false">D40</f>
        <v>183</v>
      </c>
      <c r="E41" s="112" t="n">
        <f aca="false">E40</f>
        <v>225</v>
      </c>
      <c r="F41" s="112" t="n">
        <f aca="false">F40</f>
        <v>300</v>
      </c>
      <c r="G41" s="112" t="n">
        <f aca="false">G40</f>
        <v>450</v>
      </c>
      <c r="H41" s="112" t="n">
        <f aca="false">H40</f>
        <v>750</v>
      </c>
      <c r="I41" s="112" t="n">
        <f aca="false">I40</f>
        <v>1050</v>
      </c>
      <c r="J41" s="112" t="n">
        <f aca="false">J40</f>
        <v>1500</v>
      </c>
      <c r="K41" s="112" t="n">
        <f aca="false">K40</f>
        <v>2250</v>
      </c>
      <c r="L41" s="112" t="n">
        <f aca="false">L40</f>
        <v>3000</v>
      </c>
      <c r="M41" s="112" t="n">
        <f aca="false">M40</f>
        <v>3660</v>
      </c>
      <c r="N41" s="112"/>
      <c r="O41" s="112"/>
      <c r="P41" s="112"/>
      <c r="Q41" s="112"/>
      <c r="R41" s="112"/>
    </row>
    <row r="42" customFormat="false" ht="12" hidden="false" customHeight="false" outlineLevel="0" collapsed="false">
      <c r="A42" s="105" t="n">
        <f aca="false">A38+1</f>
        <v>2004</v>
      </c>
      <c r="B42" s="105" t="str">
        <f aca="false">B41</f>
        <v>_</v>
      </c>
      <c r="C42" s="105" t="n">
        <f aca="false">C38</f>
        <v>2</v>
      </c>
      <c r="D42" s="259" t="n">
        <f aca="false">D41</f>
        <v>183</v>
      </c>
      <c r="E42" s="259" t="n">
        <f aca="false">E41</f>
        <v>225</v>
      </c>
      <c r="F42" s="259" t="n">
        <f aca="false">F41</f>
        <v>300</v>
      </c>
      <c r="G42" s="259" t="n">
        <f aca="false">G41</f>
        <v>450</v>
      </c>
      <c r="H42" s="259" t="n">
        <f aca="false">H41</f>
        <v>750</v>
      </c>
      <c r="I42" s="259" t="n">
        <f aca="false">I41</f>
        <v>1050</v>
      </c>
      <c r="J42" s="259" t="n">
        <f aca="false">J41</f>
        <v>1500</v>
      </c>
      <c r="K42" s="259" t="n">
        <f aca="false">K41</f>
        <v>2250</v>
      </c>
      <c r="L42" s="259" t="n">
        <f aca="false">L41</f>
        <v>3000</v>
      </c>
      <c r="M42" s="259" t="n">
        <f aca="false">M41</f>
        <v>3660</v>
      </c>
      <c r="N42" s="259"/>
      <c r="O42" s="259"/>
      <c r="P42" s="259"/>
      <c r="Q42" s="259"/>
      <c r="R42" s="259"/>
    </row>
    <row r="43" customFormat="false" ht="12" hidden="false" customHeight="false" outlineLevel="0" collapsed="false">
      <c r="A43" s="105" t="n">
        <f aca="false">A39+1</f>
        <v>2004</v>
      </c>
      <c r="B43" s="105" t="str">
        <f aca="false">B42</f>
        <v>_</v>
      </c>
      <c r="C43" s="105" t="n">
        <f aca="false">C39</f>
        <v>3</v>
      </c>
      <c r="D43" s="112" t="n">
        <f aca="false">D42</f>
        <v>183</v>
      </c>
      <c r="E43" s="112" t="n">
        <f aca="false">E42</f>
        <v>225</v>
      </c>
      <c r="F43" s="112" t="n">
        <f aca="false">F42</f>
        <v>300</v>
      </c>
      <c r="G43" s="112" t="n">
        <f aca="false">G42</f>
        <v>450</v>
      </c>
      <c r="H43" s="112" t="n">
        <f aca="false">H42</f>
        <v>750</v>
      </c>
      <c r="I43" s="112" t="n">
        <f aca="false">I42</f>
        <v>1050</v>
      </c>
      <c r="J43" s="112" t="n">
        <f aca="false">J42</f>
        <v>1500</v>
      </c>
      <c r="K43" s="112" t="n">
        <f aca="false">K42</f>
        <v>2250</v>
      </c>
      <c r="L43" s="112" t="n">
        <f aca="false">L42</f>
        <v>3000</v>
      </c>
      <c r="M43" s="112" t="n">
        <f aca="false">M42</f>
        <v>3660</v>
      </c>
      <c r="N43" s="112"/>
      <c r="O43" s="112"/>
      <c r="P43" s="112"/>
      <c r="Q43" s="112"/>
      <c r="R43" s="112"/>
    </row>
    <row r="44" customFormat="false" ht="12" hidden="false" customHeight="false" outlineLevel="0" collapsed="false">
      <c r="A44" s="105" t="n">
        <f aca="false">A40+1</f>
        <v>2004</v>
      </c>
      <c r="B44" s="105" t="str">
        <f aca="false">B43</f>
        <v>_</v>
      </c>
      <c r="C44" s="105" t="n">
        <f aca="false">C40</f>
        <v>4</v>
      </c>
      <c r="D44" s="259" t="n">
        <f aca="false">D43</f>
        <v>183</v>
      </c>
      <c r="E44" s="259" t="n">
        <f aca="false">E43</f>
        <v>225</v>
      </c>
      <c r="F44" s="259" t="n">
        <f aca="false">F43</f>
        <v>300</v>
      </c>
      <c r="G44" s="259" t="n">
        <f aca="false">G43</f>
        <v>450</v>
      </c>
      <c r="H44" s="259" t="n">
        <f aca="false">H43</f>
        <v>750</v>
      </c>
      <c r="I44" s="259" t="n">
        <f aca="false">I43</f>
        <v>1050</v>
      </c>
      <c r="J44" s="259" t="n">
        <f aca="false">J43</f>
        <v>1500</v>
      </c>
      <c r="K44" s="259" t="n">
        <f aca="false">K43</f>
        <v>2250</v>
      </c>
      <c r="L44" s="259" t="n">
        <f aca="false">L43</f>
        <v>3000</v>
      </c>
      <c r="M44" s="259" t="n">
        <f aca="false">M43</f>
        <v>3660</v>
      </c>
      <c r="N44" s="259"/>
      <c r="O44" s="259"/>
      <c r="P44" s="259"/>
      <c r="Q44" s="259"/>
      <c r="R44" s="259"/>
    </row>
    <row r="45" customFormat="false" ht="12" hidden="false" customHeight="false" outlineLevel="0" collapsed="false">
      <c r="A45" s="105" t="n">
        <f aca="false">A41+1</f>
        <v>2005</v>
      </c>
      <c r="B45" s="105" t="str">
        <f aca="false">B44</f>
        <v>_</v>
      </c>
      <c r="C45" s="105" t="n">
        <f aca="false">C41</f>
        <v>1</v>
      </c>
      <c r="D45" s="112" t="n">
        <f aca="false">D44</f>
        <v>183</v>
      </c>
      <c r="E45" s="112" t="n">
        <f aca="false">E44</f>
        <v>225</v>
      </c>
      <c r="F45" s="112" t="n">
        <f aca="false">F44</f>
        <v>300</v>
      </c>
      <c r="G45" s="112" t="n">
        <f aca="false">G44</f>
        <v>450</v>
      </c>
      <c r="H45" s="112" t="n">
        <f aca="false">H44</f>
        <v>750</v>
      </c>
      <c r="I45" s="112" t="n">
        <f aca="false">I44</f>
        <v>1050</v>
      </c>
      <c r="J45" s="112" t="n">
        <f aca="false">J44</f>
        <v>1500</v>
      </c>
      <c r="K45" s="112" t="n">
        <f aca="false">K44</f>
        <v>2250</v>
      </c>
      <c r="L45" s="112" t="n">
        <f aca="false">L44</f>
        <v>3000</v>
      </c>
      <c r="M45" s="112" t="n">
        <f aca="false">M44</f>
        <v>3660</v>
      </c>
      <c r="N45" s="112"/>
      <c r="O45" s="112"/>
      <c r="P45" s="112"/>
      <c r="Q45" s="112"/>
      <c r="R45" s="112"/>
    </row>
    <row r="46" customFormat="false" ht="12" hidden="false" customHeight="false" outlineLevel="0" collapsed="false">
      <c r="A46" s="105" t="n">
        <f aca="false">A42+1</f>
        <v>2005</v>
      </c>
      <c r="B46" s="105" t="str">
        <f aca="false">B45</f>
        <v>_</v>
      </c>
      <c r="C46" s="105" t="n">
        <f aca="false">C42</f>
        <v>2</v>
      </c>
      <c r="D46" s="259" t="n">
        <f aca="false">D45</f>
        <v>183</v>
      </c>
      <c r="E46" s="259" t="n">
        <f aca="false">E45</f>
        <v>225</v>
      </c>
      <c r="F46" s="259" t="n">
        <f aca="false">F45</f>
        <v>300</v>
      </c>
      <c r="G46" s="259" t="n">
        <f aca="false">G45</f>
        <v>450</v>
      </c>
      <c r="H46" s="259" t="n">
        <f aca="false">H45</f>
        <v>750</v>
      </c>
      <c r="I46" s="259" t="n">
        <f aca="false">I45</f>
        <v>1050</v>
      </c>
      <c r="J46" s="259" t="n">
        <f aca="false">J45</f>
        <v>1500</v>
      </c>
      <c r="K46" s="259" t="n">
        <f aca="false">K45</f>
        <v>2250</v>
      </c>
      <c r="L46" s="259" t="n">
        <f aca="false">L45</f>
        <v>3000</v>
      </c>
      <c r="M46" s="259" t="n">
        <f aca="false">M45</f>
        <v>3660</v>
      </c>
      <c r="N46" s="259"/>
      <c r="O46" s="259"/>
      <c r="P46" s="259"/>
      <c r="Q46" s="259"/>
      <c r="R46" s="259"/>
    </row>
    <row r="47" customFormat="false" ht="12" hidden="false" customHeight="false" outlineLevel="0" collapsed="false">
      <c r="A47" s="105" t="n">
        <f aca="false">A43+1</f>
        <v>2005</v>
      </c>
      <c r="B47" s="105" t="str">
        <f aca="false">B46</f>
        <v>_</v>
      </c>
      <c r="C47" s="105" t="n">
        <f aca="false">C43</f>
        <v>3</v>
      </c>
      <c r="D47" s="112" t="n">
        <f aca="false">D46</f>
        <v>183</v>
      </c>
      <c r="E47" s="112" t="n">
        <f aca="false">E46</f>
        <v>225</v>
      </c>
      <c r="F47" s="112" t="n">
        <f aca="false">F46</f>
        <v>300</v>
      </c>
      <c r="G47" s="112" t="n">
        <f aca="false">G46</f>
        <v>450</v>
      </c>
      <c r="H47" s="112" t="n">
        <f aca="false">H46</f>
        <v>750</v>
      </c>
      <c r="I47" s="112" t="n">
        <f aca="false">I46</f>
        <v>1050</v>
      </c>
      <c r="J47" s="112" t="n">
        <f aca="false">J46</f>
        <v>1500</v>
      </c>
      <c r="K47" s="112" t="n">
        <f aca="false">K46</f>
        <v>2250</v>
      </c>
      <c r="L47" s="112" t="n">
        <f aca="false">L46</f>
        <v>3000</v>
      </c>
      <c r="M47" s="112" t="n">
        <f aca="false">M46</f>
        <v>3660</v>
      </c>
      <c r="N47" s="112"/>
      <c r="O47" s="112"/>
      <c r="P47" s="112"/>
      <c r="Q47" s="112"/>
      <c r="R47" s="112"/>
    </row>
    <row r="48" customFormat="false" ht="12" hidden="false" customHeight="false" outlineLevel="0" collapsed="false">
      <c r="A48" s="105" t="n">
        <f aca="false">A44+1</f>
        <v>2005</v>
      </c>
      <c r="B48" s="105" t="str">
        <f aca="false">B47</f>
        <v>_</v>
      </c>
      <c r="C48" s="105" t="n">
        <f aca="false">C44</f>
        <v>4</v>
      </c>
      <c r="D48" s="259" t="n">
        <f aca="false">D47</f>
        <v>183</v>
      </c>
      <c r="E48" s="259" t="n">
        <f aca="false">E47</f>
        <v>225</v>
      </c>
      <c r="F48" s="259" t="n">
        <f aca="false">F47</f>
        <v>300</v>
      </c>
      <c r="G48" s="259" t="n">
        <f aca="false">G47</f>
        <v>450</v>
      </c>
      <c r="H48" s="259" t="n">
        <f aca="false">H47</f>
        <v>750</v>
      </c>
      <c r="I48" s="259" t="n">
        <f aca="false">I47</f>
        <v>1050</v>
      </c>
      <c r="J48" s="259" t="n">
        <f aca="false">J47</f>
        <v>1500</v>
      </c>
      <c r="K48" s="259" t="n">
        <f aca="false">K47</f>
        <v>2250</v>
      </c>
      <c r="L48" s="259" t="n">
        <f aca="false">L47</f>
        <v>3000</v>
      </c>
      <c r="M48" s="259" t="n">
        <f aca="false">M47</f>
        <v>3660</v>
      </c>
      <c r="N48" s="259"/>
      <c r="O48" s="259"/>
      <c r="P48" s="259"/>
      <c r="Q48" s="259"/>
      <c r="R48" s="259"/>
    </row>
    <row r="49" customFormat="false" ht="12" hidden="false" customHeight="false" outlineLevel="0" collapsed="false">
      <c r="A49" s="105" t="n">
        <f aca="false">A45+1</f>
        <v>2006</v>
      </c>
      <c r="B49" s="105" t="str">
        <f aca="false">B48</f>
        <v>_</v>
      </c>
      <c r="C49" s="105" t="n">
        <f aca="false">C45</f>
        <v>1</v>
      </c>
      <c r="D49" s="112" t="n">
        <f aca="false">D48</f>
        <v>183</v>
      </c>
      <c r="E49" s="112" t="n">
        <f aca="false">E48</f>
        <v>225</v>
      </c>
      <c r="F49" s="112" t="n">
        <f aca="false">F48</f>
        <v>300</v>
      </c>
      <c r="G49" s="112" t="n">
        <f aca="false">G48</f>
        <v>450</v>
      </c>
      <c r="H49" s="112" t="n">
        <f aca="false">H48</f>
        <v>750</v>
      </c>
      <c r="I49" s="112" t="n">
        <f aca="false">I48</f>
        <v>1050</v>
      </c>
      <c r="J49" s="112" t="n">
        <f aca="false">J48</f>
        <v>1500</v>
      </c>
      <c r="K49" s="112" t="n">
        <f aca="false">K48</f>
        <v>2250</v>
      </c>
      <c r="L49" s="112" t="n">
        <f aca="false">L48</f>
        <v>3000</v>
      </c>
      <c r="M49" s="112" t="n">
        <f aca="false">M48</f>
        <v>3660</v>
      </c>
      <c r="N49" s="112"/>
      <c r="O49" s="112"/>
      <c r="P49" s="112"/>
      <c r="Q49" s="112"/>
      <c r="R49" s="112"/>
    </row>
    <row r="50" customFormat="false" ht="12" hidden="false" customHeight="false" outlineLevel="0" collapsed="false">
      <c r="A50" s="105" t="n">
        <f aca="false">A46+1</f>
        <v>2006</v>
      </c>
      <c r="B50" s="105" t="str">
        <f aca="false">B49</f>
        <v>_</v>
      </c>
      <c r="C50" s="105" t="n">
        <f aca="false">C46</f>
        <v>2</v>
      </c>
      <c r="D50" s="259" t="n">
        <f aca="false">D49</f>
        <v>183</v>
      </c>
      <c r="E50" s="259" t="n">
        <f aca="false">E49</f>
        <v>225</v>
      </c>
      <c r="F50" s="259" t="n">
        <f aca="false">F49</f>
        <v>300</v>
      </c>
      <c r="G50" s="259" t="n">
        <f aca="false">G49</f>
        <v>450</v>
      </c>
      <c r="H50" s="259" t="n">
        <f aca="false">H49</f>
        <v>750</v>
      </c>
      <c r="I50" s="259" t="n">
        <f aca="false">I49</f>
        <v>1050</v>
      </c>
      <c r="J50" s="259" t="n">
        <f aca="false">J49</f>
        <v>1500</v>
      </c>
      <c r="K50" s="259" t="n">
        <f aca="false">K49</f>
        <v>2250</v>
      </c>
      <c r="L50" s="259" t="n">
        <f aca="false">L49</f>
        <v>3000</v>
      </c>
      <c r="M50" s="259" t="n">
        <f aca="false">M49</f>
        <v>3660</v>
      </c>
      <c r="N50" s="259"/>
      <c r="O50" s="259"/>
      <c r="P50" s="259"/>
      <c r="Q50" s="259"/>
      <c r="R50" s="259"/>
    </row>
    <row r="51" customFormat="false" ht="12" hidden="false" customHeight="false" outlineLevel="0" collapsed="false">
      <c r="A51" s="105" t="n">
        <f aca="false">A47+1</f>
        <v>2006</v>
      </c>
      <c r="B51" s="105" t="str">
        <f aca="false">B50</f>
        <v>_</v>
      </c>
      <c r="C51" s="105" t="n">
        <f aca="false">C47</f>
        <v>3</v>
      </c>
      <c r="D51" s="112" t="n">
        <f aca="false">D50</f>
        <v>183</v>
      </c>
      <c r="E51" s="112" t="n">
        <f aca="false">E50</f>
        <v>225</v>
      </c>
      <c r="F51" s="112" t="n">
        <f aca="false">F50</f>
        <v>300</v>
      </c>
      <c r="G51" s="112" t="n">
        <f aca="false">G50</f>
        <v>450</v>
      </c>
      <c r="H51" s="112" t="n">
        <f aca="false">H50</f>
        <v>750</v>
      </c>
      <c r="I51" s="112" t="n">
        <f aca="false">I50</f>
        <v>1050</v>
      </c>
      <c r="J51" s="112" t="n">
        <f aca="false">J50</f>
        <v>1500</v>
      </c>
      <c r="K51" s="112" t="n">
        <f aca="false">K50</f>
        <v>2250</v>
      </c>
      <c r="L51" s="112" t="n">
        <f aca="false">L50</f>
        <v>3000</v>
      </c>
      <c r="M51" s="112" t="n">
        <f aca="false">M50</f>
        <v>3660</v>
      </c>
      <c r="N51" s="112"/>
      <c r="O51" s="112"/>
      <c r="P51" s="112"/>
      <c r="Q51" s="112"/>
      <c r="R51" s="112"/>
    </row>
    <row r="52" customFormat="false" ht="12" hidden="false" customHeight="false" outlineLevel="0" collapsed="false">
      <c r="A52" s="105" t="n">
        <f aca="false">A48+1</f>
        <v>2006</v>
      </c>
      <c r="B52" s="105" t="str">
        <f aca="false">B51</f>
        <v>_</v>
      </c>
      <c r="C52" s="105" t="n">
        <f aca="false">C48</f>
        <v>4</v>
      </c>
      <c r="D52" s="259" t="n">
        <f aca="false">D51</f>
        <v>183</v>
      </c>
      <c r="E52" s="259" t="n">
        <f aca="false">E51</f>
        <v>225</v>
      </c>
      <c r="F52" s="259" t="n">
        <f aca="false">F51</f>
        <v>300</v>
      </c>
      <c r="G52" s="259" t="n">
        <f aca="false">G51</f>
        <v>450</v>
      </c>
      <c r="H52" s="259" t="n">
        <f aca="false">H51</f>
        <v>750</v>
      </c>
      <c r="I52" s="259" t="n">
        <f aca="false">I51</f>
        <v>1050</v>
      </c>
      <c r="J52" s="259" t="n">
        <f aca="false">J51</f>
        <v>1500</v>
      </c>
      <c r="K52" s="259" t="n">
        <f aca="false">K51</f>
        <v>2250</v>
      </c>
      <c r="L52" s="259" t="n">
        <f aca="false">L51</f>
        <v>3000</v>
      </c>
      <c r="M52" s="259" t="n">
        <f aca="false">M51</f>
        <v>3660</v>
      </c>
      <c r="N52" s="259"/>
      <c r="O52" s="259"/>
      <c r="P52" s="259"/>
      <c r="Q52" s="259"/>
      <c r="R52" s="259"/>
    </row>
    <row r="53" customFormat="false" ht="12" hidden="false" customHeight="false" outlineLevel="0" collapsed="false">
      <c r="A53" s="105" t="n">
        <f aca="false">A49+1</f>
        <v>2007</v>
      </c>
      <c r="B53" s="105" t="str">
        <f aca="false">B52</f>
        <v>_</v>
      </c>
      <c r="C53" s="105" t="n">
        <f aca="false">C49</f>
        <v>1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260" t="n">
        <v>883.333333333333</v>
      </c>
      <c r="O53" s="260" t="n">
        <v>1236.66666666667</v>
      </c>
      <c r="P53" s="260" t="n">
        <v>1766.66666666667</v>
      </c>
      <c r="Q53" s="260" t="n">
        <v>2826.66666666667</v>
      </c>
      <c r="R53" s="260" t="n">
        <v>3886.66666666667</v>
      </c>
    </row>
    <row r="54" customFormat="false" ht="12" hidden="false" customHeight="false" outlineLevel="0" collapsed="false">
      <c r="A54" s="105" t="n">
        <f aca="false">A50+1</f>
        <v>2007</v>
      </c>
      <c r="B54" s="105" t="str">
        <f aca="false">B53</f>
        <v>_</v>
      </c>
      <c r="C54" s="105" t="n">
        <f aca="false">C50</f>
        <v>2</v>
      </c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61" t="n">
        <f aca="false">N53</f>
        <v>883.333333333333</v>
      </c>
      <c r="O54" s="261" t="n">
        <f aca="false">O53</f>
        <v>1236.66666666667</v>
      </c>
      <c r="P54" s="261" t="n">
        <f aca="false">P53</f>
        <v>1766.66666666667</v>
      </c>
      <c r="Q54" s="261" t="n">
        <f aca="false">Q53</f>
        <v>2826.66666666667</v>
      </c>
      <c r="R54" s="261" t="n">
        <f aca="false">R53</f>
        <v>3886.66666666667</v>
      </c>
    </row>
    <row r="55" customFormat="false" ht="12" hidden="false" customHeight="false" outlineLevel="0" collapsed="false">
      <c r="A55" s="105" t="n">
        <f aca="false">A51+1</f>
        <v>2007</v>
      </c>
      <c r="B55" s="105" t="str">
        <f aca="false">B54</f>
        <v>_</v>
      </c>
      <c r="C55" s="105" t="n">
        <f aca="false">C51</f>
        <v>3</v>
      </c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260" t="n">
        <f aca="false">N54</f>
        <v>883.333333333333</v>
      </c>
      <c r="O55" s="260" t="n">
        <f aca="false">O54</f>
        <v>1236.66666666667</v>
      </c>
      <c r="P55" s="260" t="n">
        <f aca="false">P54</f>
        <v>1766.66666666667</v>
      </c>
      <c r="Q55" s="260" t="n">
        <f aca="false">Q54</f>
        <v>2826.66666666667</v>
      </c>
      <c r="R55" s="260" t="n">
        <f aca="false">R54</f>
        <v>3886.66666666667</v>
      </c>
    </row>
    <row r="56" customFormat="false" ht="12" hidden="false" customHeight="false" outlineLevel="0" collapsed="false">
      <c r="A56" s="105" t="n">
        <f aca="false">A52+1</f>
        <v>2007</v>
      </c>
      <c r="B56" s="105" t="str">
        <f aca="false">B55</f>
        <v>_</v>
      </c>
      <c r="C56" s="105" t="n">
        <f aca="false">C52</f>
        <v>4</v>
      </c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61" t="n">
        <v>993.666666666667</v>
      </c>
      <c r="O56" s="261" t="n">
        <v>1391.13333333333</v>
      </c>
      <c r="P56" s="261" t="n">
        <v>1987.33333333333</v>
      </c>
      <c r="Q56" s="261" t="n">
        <v>3179.73333333333</v>
      </c>
      <c r="R56" s="261" t="n">
        <v>4372.13333333333</v>
      </c>
    </row>
    <row r="57" customFormat="false" ht="12" hidden="false" customHeight="false" outlineLevel="0" collapsed="false">
      <c r="A57" s="105" t="n">
        <f aca="false">A53+1</f>
        <v>2008</v>
      </c>
      <c r="B57" s="105" t="str">
        <f aca="false">B56</f>
        <v>_</v>
      </c>
      <c r="C57" s="105" t="n">
        <f aca="false">C53</f>
        <v>1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260" t="n">
        <f aca="false">N56</f>
        <v>993.666666666667</v>
      </c>
      <c r="O57" s="260" t="n">
        <f aca="false">O56</f>
        <v>1391.13333333333</v>
      </c>
      <c r="P57" s="260" t="n">
        <f aca="false">P56</f>
        <v>1987.33333333333</v>
      </c>
      <c r="Q57" s="260" t="n">
        <f aca="false">Q56</f>
        <v>3179.73333333333</v>
      </c>
      <c r="R57" s="260" t="n">
        <f aca="false">R56</f>
        <v>4372.13333333333</v>
      </c>
    </row>
    <row r="58" customFormat="false" ht="12" hidden="false" customHeight="false" outlineLevel="0" collapsed="false">
      <c r="A58" s="105" t="n">
        <f aca="false">A54+1</f>
        <v>2008</v>
      </c>
      <c r="B58" s="105" t="str">
        <f aca="false">B57</f>
        <v>_</v>
      </c>
      <c r="C58" s="105" t="n">
        <f aca="false">C54</f>
        <v>2</v>
      </c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61" t="n">
        <v>1091.66666666667</v>
      </c>
      <c r="O58" s="261" t="n">
        <v>1528.33333333333</v>
      </c>
      <c r="P58" s="261" t="n">
        <v>2183.33333333333</v>
      </c>
      <c r="Q58" s="261" t="n">
        <v>3493.33333333333</v>
      </c>
      <c r="R58" s="261" t="n">
        <v>4803.33333333333</v>
      </c>
    </row>
    <row r="59" customFormat="false" ht="12" hidden="false" customHeight="false" outlineLevel="0" collapsed="false">
      <c r="A59" s="105" t="n">
        <f aca="false">A55+1</f>
        <v>2008</v>
      </c>
      <c r="B59" s="105" t="str">
        <f aca="false">B58</f>
        <v>_</v>
      </c>
      <c r="C59" s="105" t="n">
        <f aca="false">C55</f>
        <v>3</v>
      </c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260" t="n">
        <v>1150</v>
      </c>
      <c r="O59" s="260" t="n">
        <v>1610</v>
      </c>
      <c r="P59" s="260" t="n">
        <v>2300</v>
      </c>
      <c r="Q59" s="260" t="n">
        <v>3680</v>
      </c>
      <c r="R59" s="260" t="n">
        <v>5060</v>
      </c>
    </row>
    <row r="60" customFormat="false" ht="12" hidden="false" customHeight="false" outlineLevel="0" collapsed="false">
      <c r="A60" s="105" t="n">
        <f aca="false">A56+1</f>
        <v>2008</v>
      </c>
      <c r="B60" s="105" t="str">
        <f aca="false">B59</f>
        <v>_</v>
      </c>
      <c r="C60" s="105" t="n">
        <f aca="false">C56</f>
        <v>4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61" t="n">
        <f aca="false">N59</f>
        <v>1150</v>
      </c>
      <c r="O60" s="261" t="n">
        <f aca="false">O59</f>
        <v>1610</v>
      </c>
      <c r="P60" s="261" t="n">
        <f aca="false">P59</f>
        <v>2300</v>
      </c>
      <c r="Q60" s="261" t="n">
        <f aca="false">Q59</f>
        <v>3680</v>
      </c>
      <c r="R60" s="261" t="n">
        <f aca="false">R59</f>
        <v>5060</v>
      </c>
    </row>
    <row r="61" customFormat="false" ht="12" hidden="false" customHeight="false" outlineLevel="0" collapsed="false">
      <c r="A61" s="105" t="n">
        <f aca="false">A57+1</f>
        <v>2009</v>
      </c>
      <c r="B61" s="105" t="str">
        <f aca="false">B60</f>
        <v>_</v>
      </c>
      <c r="C61" s="105" t="n">
        <f aca="false">C57</f>
        <v>1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260" t="n">
        <f aca="false">N60</f>
        <v>1150</v>
      </c>
      <c r="O61" s="260" t="n">
        <f aca="false">O60</f>
        <v>1610</v>
      </c>
      <c r="P61" s="260" t="n">
        <f aca="false">P60</f>
        <v>2300</v>
      </c>
      <c r="Q61" s="260" t="n">
        <f aca="false">Q60</f>
        <v>3680</v>
      </c>
      <c r="R61" s="260" t="n">
        <f aca="false">R60</f>
        <v>5060</v>
      </c>
    </row>
    <row r="62" customFormat="false" ht="12" hidden="false" customHeight="false" outlineLevel="0" collapsed="false">
      <c r="A62" s="105" t="n">
        <f aca="false">A58+1</f>
        <v>2009</v>
      </c>
      <c r="B62" s="105" t="str">
        <f aca="false">B61</f>
        <v>_</v>
      </c>
      <c r="C62" s="105" t="n">
        <f aca="false">C58</f>
        <v>2</v>
      </c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61" t="n">
        <v>1284.43333333333</v>
      </c>
      <c r="O62" s="261" t="n">
        <v>1798.20666666667</v>
      </c>
      <c r="P62" s="261" t="n">
        <v>2568.86666666667</v>
      </c>
      <c r="Q62" s="261" t="n">
        <v>4110.18666666667</v>
      </c>
      <c r="R62" s="261" t="n">
        <v>5651.50666666667</v>
      </c>
    </row>
    <row r="63" customFormat="false" ht="12" hidden="false" customHeight="false" outlineLevel="0" collapsed="false">
      <c r="A63" s="105" t="n">
        <f aca="false">A59+1</f>
        <v>2009</v>
      </c>
      <c r="B63" s="105" t="str">
        <f aca="false">B62</f>
        <v>_</v>
      </c>
      <c r="C63" s="105" t="n">
        <f aca="false">C59</f>
        <v>3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260" t="n">
        <f aca="false">N62</f>
        <v>1284.43333333333</v>
      </c>
      <c r="O63" s="260" t="n">
        <f aca="false">O62</f>
        <v>1798.20666666667</v>
      </c>
      <c r="P63" s="260" t="n">
        <f aca="false">P62</f>
        <v>2568.86666666667</v>
      </c>
      <c r="Q63" s="260" t="n">
        <f aca="false">Q62</f>
        <v>4110.18666666667</v>
      </c>
      <c r="R63" s="260" t="n">
        <f aca="false">R62</f>
        <v>5651.50666666667</v>
      </c>
    </row>
    <row r="64" customFormat="false" ht="12" hidden="false" customHeight="false" outlineLevel="0" collapsed="false">
      <c r="A64" s="105" t="n">
        <f aca="false">A60+1</f>
        <v>2009</v>
      </c>
      <c r="B64" s="105" t="str">
        <f aca="false">B63</f>
        <v>_</v>
      </c>
      <c r="C64" s="105" t="n">
        <f aca="false">C60</f>
        <v>4</v>
      </c>
      <c r="D64" s="259"/>
      <c r="E64" s="259"/>
      <c r="F64" s="259"/>
      <c r="G64" s="259"/>
      <c r="H64" s="259"/>
      <c r="I64" s="259"/>
      <c r="J64" s="259"/>
      <c r="K64" s="259"/>
      <c r="L64" s="259"/>
      <c r="M64" s="259"/>
      <c r="N64" s="261" t="n">
        <v>1378.71666666667</v>
      </c>
      <c r="O64" s="261" t="n">
        <v>1930.20333333333</v>
      </c>
      <c r="P64" s="261" t="n">
        <v>2757.43333333333</v>
      </c>
      <c r="Q64" s="261" t="n">
        <v>4411.89333333333</v>
      </c>
      <c r="R64" s="261" t="n">
        <v>6066.35333333333</v>
      </c>
    </row>
    <row r="65" customFormat="false" ht="12" hidden="false" customHeight="false" outlineLevel="0" collapsed="false">
      <c r="A65" s="105" t="n">
        <f aca="false">A61+1</f>
        <v>2010</v>
      </c>
      <c r="B65" s="105" t="str">
        <f aca="false">B64</f>
        <v>_</v>
      </c>
      <c r="C65" s="105" t="n">
        <f aca="false">C61</f>
        <v>1</v>
      </c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260" t="n">
        <f aca="false">N64</f>
        <v>1378.71666666667</v>
      </c>
      <c r="O65" s="260" t="n">
        <f aca="false">O64</f>
        <v>1930.20333333333</v>
      </c>
      <c r="P65" s="260" t="n">
        <f aca="false">P64</f>
        <v>2757.43333333333</v>
      </c>
      <c r="Q65" s="260" t="n">
        <f aca="false">Q64</f>
        <v>4411.89333333333</v>
      </c>
      <c r="R65" s="260" t="n">
        <f aca="false">R64</f>
        <v>6066.35333333333</v>
      </c>
    </row>
    <row r="66" customFormat="false" ht="12" hidden="false" customHeight="false" outlineLevel="0" collapsed="false">
      <c r="A66" s="105" t="n">
        <f aca="false">A62+1</f>
        <v>2010</v>
      </c>
      <c r="B66" s="105" t="str">
        <f aca="false">B65</f>
        <v>_</v>
      </c>
      <c r="C66" s="105" t="n">
        <f aca="false">C62</f>
        <v>2</v>
      </c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61" t="n">
        <v>1491.91666666667</v>
      </c>
      <c r="O66" s="261" t="n">
        <v>2088.68333333333</v>
      </c>
      <c r="P66" s="261" t="n">
        <v>2983.83333333333</v>
      </c>
      <c r="Q66" s="261" t="n">
        <v>4774.13333333333</v>
      </c>
      <c r="R66" s="261" t="n">
        <v>6564.43333333333</v>
      </c>
    </row>
    <row r="67" customFormat="false" ht="12" hidden="false" customHeight="false" outlineLevel="0" collapsed="false">
      <c r="A67" s="105" t="n">
        <f aca="false">A63+1</f>
        <v>2010</v>
      </c>
      <c r="B67" s="105" t="str">
        <f aca="false">B66</f>
        <v>_</v>
      </c>
      <c r="C67" s="105" t="n">
        <f aca="false">C63</f>
        <v>3</v>
      </c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260" t="n">
        <f aca="false">N66</f>
        <v>1491.91666666667</v>
      </c>
      <c r="O67" s="260" t="n">
        <f aca="false">O66</f>
        <v>2088.68333333333</v>
      </c>
      <c r="P67" s="260" t="n">
        <f aca="false">P66</f>
        <v>2983.83333333333</v>
      </c>
      <c r="Q67" s="260" t="n">
        <f aca="false">Q66</f>
        <v>4774.13333333333</v>
      </c>
      <c r="R67" s="260" t="n">
        <f aca="false">R66</f>
        <v>6564.43333333333</v>
      </c>
    </row>
    <row r="68" customFormat="false" ht="12" hidden="false" customHeight="false" outlineLevel="0" collapsed="false">
      <c r="A68" s="105" t="n">
        <f aca="false">A64+1</f>
        <v>2010</v>
      </c>
      <c r="B68" s="105" t="str">
        <f aca="false">B67</f>
        <v>_</v>
      </c>
      <c r="C68" s="105" t="n">
        <f aca="false">C64</f>
        <v>4</v>
      </c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61" t="n">
        <v>1744.05</v>
      </c>
      <c r="O68" s="261" t="n">
        <v>2441.67</v>
      </c>
      <c r="P68" s="261" t="n">
        <v>3488.1</v>
      </c>
      <c r="Q68" s="261" t="n">
        <v>5580.96</v>
      </c>
      <c r="R68" s="261" t="n">
        <v>7673.82</v>
      </c>
    </row>
    <row r="69" customFormat="false" ht="12" hidden="false" customHeight="false" outlineLevel="0" collapsed="false">
      <c r="A69" s="105" t="n">
        <f aca="false">A65+1</f>
        <v>2011</v>
      </c>
      <c r="B69" s="105" t="str">
        <f aca="false">B68</f>
        <v>_</v>
      </c>
      <c r="C69" s="105" t="n">
        <f aca="false">C65</f>
        <v>1</v>
      </c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260" t="n">
        <f aca="false">N68</f>
        <v>1744.05</v>
      </c>
      <c r="O69" s="260" t="n">
        <f aca="false">O68</f>
        <v>2441.67</v>
      </c>
      <c r="P69" s="260" t="n">
        <f aca="false">P68</f>
        <v>3488.1</v>
      </c>
      <c r="Q69" s="260" t="n">
        <f aca="false">Q68</f>
        <v>5580.96</v>
      </c>
      <c r="R69" s="260" t="n">
        <f aca="false">R68</f>
        <v>7673.82</v>
      </c>
    </row>
    <row r="70" customFormat="false" ht="12" hidden="false" customHeight="false" outlineLevel="0" collapsed="false">
      <c r="A70" s="105" t="n">
        <f aca="false">A66+1</f>
        <v>2011</v>
      </c>
      <c r="B70" s="105" t="str">
        <f aca="false">B69</f>
        <v>_</v>
      </c>
      <c r="C70" s="105" t="n">
        <f aca="false">C66</f>
        <v>2</v>
      </c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61" t="n">
        <v>2046.3</v>
      </c>
      <c r="O70" s="261" t="n">
        <v>2864.82</v>
      </c>
      <c r="P70" s="261" t="n">
        <v>4092.6</v>
      </c>
      <c r="Q70" s="261" t="n">
        <v>6548.16</v>
      </c>
      <c r="R70" s="261" t="n">
        <v>9003.72</v>
      </c>
    </row>
    <row r="71" customFormat="false" ht="12" hidden="false" customHeight="false" outlineLevel="0" collapsed="false">
      <c r="A71" s="105" t="n">
        <f aca="false">A67+1</f>
        <v>2011</v>
      </c>
      <c r="B71" s="105" t="str">
        <f aca="false">B70</f>
        <v>_</v>
      </c>
      <c r="C71" s="105" t="n">
        <f aca="false">C67</f>
        <v>3</v>
      </c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260" t="n">
        <f aca="false">N70</f>
        <v>2046.3</v>
      </c>
      <c r="O71" s="260" t="n">
        <f aca="false">O70</f>
        <v>2864.82</v>
      </c>
      <c r="P71" s="260" t="n">
        <f aca="false">P70</f>
        <v>4092.6</v>
      </c>
      <c r="Q71" s="260" t="n">
        <f aca="false">Q70</f>
        <v>6548.16</v>
      </c>
      <c r="R71" s="260" t="n">
        <f aca="false">R70</f>
        <v>9003.72</v>
      </c>
    </row>
    <row r="72" customFormat="false" ht="12" hidden="false" customHeight="false" outlineLevel="0" collapsed="false">
      <c r="A72" s="105" t="n">
        <f aca="false">A68+1</f>
        <v>2011</v>
      </c>
      <c r="B72" s="105" t="str">
        <f aca="false">B71</f>
        <v>_</v>
      </c>
      <c r="C72" s="105" t="n">
        <f aca="false">C68</f>
        <v>4</v>
      </c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61" t="n">
        <v>2398.81666666667</v>
      </c>
      <c r="O72" s="261" t="n">
        <v>3358.34333333333</v>
      </c>
      <c r="P72" s="261" t="n">
        <v>4797.63333333333</v>
      </c>
      <c r="Q72" s="261" t="n">
        <v>7676.21333333333</v>
      </c>
      <c r="R72" s="261" t="n">
        <v>10554.7933333333</v>
      </c>
    </row>
    <row r="73" customFormat="false" ht="12" hidden="false" customHeight="false" outlineLevel="0" collapsed="false">
      <c r="A73" s="105" t="n">
        <f aca="false">A69+1</f>
        <v>2012</v>
      </c>
      <c r="B73" s="105" t="str">
        <f aca="false">B72</f>
        <v>_</v>
      </c>
      <c r="C73" s="105" t="n">
        <f aca="false">C69</f>
        <v>1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260" t="n">
        <f aca="false">N72</f>
        <v>2398.81666666667</v>
      </c>
      <c r="O73" s="260" t="n">
        <f aca="false">O72</f>
        <v>3358.34333333333</v>
      </c>
      <c r="P73" s="260" t="n">
        <f aca="false">P72</f>
        <v>4797.63333333333</v>
      </c>
      <c r="Q73" s="260" t="n">
        <f aca="false">Q72</f>
        <v>7676.21333333333</v>
      </c>
      <c r="R73" s="260" t="n">
        <f aca="false">R72</f>
        <v>10554.7933333333</v>
      </c>
    </row>
    <row r="74" customFormat="false" ht="12" hidden="false" customHeight="false" outlineLevel="0" collapsed="false">
      <c r="A74" s="105" t="n">
        <f aca="false">A70+1</f>
        <v>2012</v>
      </c>
      <c r="B74" s="105" t="str">
        <f aca="false">B73</f>
        <v>_</v>
      </c>
      <c r="C74" s="105" t="n">
        <f aca="false">C70</f>
        <v>2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61" t="n">
        <v>2811.68333333333</v>
      </c>
      <c r="O74" s="261" t="n">
        <v>3936.35666666667</v>
      </c>
      <c r="P74" s="261" t="n">
        <v>5623.36666666667</v>
      </c>
      <c r="Q74" s="261" t="n">
        <v>8997.38666666667</v>
      </c>
      <c r="R74" s="261" t="n">
        <v>12371.4066666667</v>
      </c>
    </row>
    <row r="75" customFormat="false" ht="12" hidden="false" customHeight="false" outlineLevel="0" collapsed="false">
      <c r="A75" s="105" t="n">
        <f aca="false">A71+1</f>
        <v>2012</v>
      </c>
      <c r="B75" s="105" t="str">
        <f aca="false">B74</f>
        <v>_</v>
      </c>
      <c r="C75" s="105" t="n">
        <f aca="false">C71</f>
        <v>3</v>
      </c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260" t="n">
        <f aca="false">N74</f>
        <v>2811.68333333333</v>
      </c>
      <c r="O75" s="260" t="n">
        <f aca="false">O74</f>
        <v>3936.35666666667</v>
      </c>
      <c r="P75" s="260" t="n">
        <f aca="false">P74</f>
        <v>5623.36666666667</v>
      </c>
      <c r="Q75" s="260" t="n">
        <f aca="false">Q74</f>
        <v>8997.38666666667</v>
      </c>
      <c r="R75" s="260" t="n">
        <f aca="false">R74</f>
        <v>12371.4066666667</v>
      </c>
    </row>
    <row r="76" customFormat="false" ht="12" hidden="false" customHeight="false" outlineLevel="0" collapsed="false">
      <c r="A76" s="105" t="n">
        <f aca="false">A72+1</f>
        <v>2012</v>
      </c>
      <c r="B76" s="105" t="str">
        <f aca="false">B75</f>
        <v>_</v>
      </c>
      <c r="C76" s="105" t="n">
        <f aca="false">C72</f>
        <v>4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61" t="n">
        <v>3132.78333333333</v>
      </c>
      <c r="O76" s="261" t="n">
        <v>4385.89666666667</v>
      </c>
      <c r="P76" s="261" t="n">
        <v>6265.56666666667</v>
      </c>
      <c r="Q76" s="261" t="n">
        <v>10024.9066666667</v>
      </c>
      <c r="R76" s="261" t="n">
        <v>13784.2466666667</v>
      </c>
    </row>
    <row r="77" customFormat="false" ht="12" hidden="false" customHeight="false" outlineLevel="0" collapsed="false">
      <c r="A77" s="105" t="n">
        <f aca="false">A73+1</f>
        <v>2013</v>
      </c>
      <c r="B77" s="105" t="str">
        <f aca="false">B76</f>
        <v>_</v>
      </c>
      <c r="C77" s="105" t="n">
        <f aca="false">C73</f>
        <v>1</v>
      </c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260" t="n">
        <f aca="false">N76</f>
        <v>3132.78333333333</v>
      </c>
      <c r="O77" s="260" t="n">
        <f aca="false">O76</f>
        <v>4385.89666666667</v>
      </c>
      <c r="P77" s="260" t="n">
        <f aca="false">P76</f>
        <v>6265.56666666667</v>
      </c>
      <c r="Q77" s="260" t="n">
        <f aca="false">Q76</f>
        <v>10024.9066666667</v>
      </c>
      <c r="R77" s="260" t="n">
        <f aca="false">R76</f>
        <v>13784.2466666667</v>
      </c>
    </row>
    <row r="78" customFormat="false" ht="12" hidden="false" customHeight="false" outlineLevel="0" collapsed="false">
      <c r="A78" s="105" t="n">
        <f aca="false">A74+1</f>
        <v>2013</v>
      </c>
      <c r="B78" s="105" t="str">
        <f aca="false">B77</f>
        <v>_</v>
      </c>
      <c r="C78" s="105" t="n">
        <f aca="false">C74</f>
        <v>2</v>
      </c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61" t="n">
        <v>3608.33333333333</v>
      </c>
      <c r="O78" s="261" t="n">
        <v>5051.66666666667</v>
      </c>
      <c r="P78" s="261" t="n">
        <v>7216.66666666667</v>
      </c>
      <c r="Q78" s="261" t="n">
        <v>11546.6666666667</v>
      </c>
      <c r="R78" s="261" t="n">
        <v>15876.6666666667</v>
      </c>
    </row>
    <row r="79" customFormat="false" ht="12" hidden="false" customHeight="false" outlineLevel="0" collapsed="false">
      <c r="A79" s="105" t="n">
        <f aca="false">A75+1</f>
        <v>2013</v>
      </c>
      <c r="B79" s="105" t="str">
        <f aca="false">B78</f>
        <v>_</v>
      </c>
      <c r="C79" s="105" t="n">
        <f aca="false">C75</f>
        <v>3</v>
      </c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260" t="n">
        <f aca="false">N78</f>
        <v>3608.33333333333</v>
      </c>
      <c r="O79" s="260" t="n">
        <f aca="false">O78</f>
        <v>5051.66666666667</v>
      </c>
      <c r="P79" s="260" t="n">
        <f aca="false">P78</f>
        <v>7216.66666666667</v>
      </c>
      <c r="Q79" s="260" t="n">
        <f aca="false">Q78</f>
        <v>11546.6666666667</v>
      </c>
      <c r="R79" s="260" t="n">
        <f aca="false">R78</f>
        <v>15876.6666666667</v>
      </c>
    </row>
    <row r="80" customFormat="false" ht="12" hidden="false" customHeight="false" outlineLevel="0" collapsed="false">
      <c r="A80" s="105" t="n">
        <f aca="false">A76+1</f>
        <v>2013</v>
      </c>
      <c r="B80" s="105" t="str">
        <f aca="false">B79</f>
        <v>_</v>
      </c>
      <c r="C80" s="105" t="n">
        <f aca="false">C76</f>
        <v>4</v>
      </c>
      <c r="D80" s="259"/>
      <c r="E80" s="259"/>
      <c r="F80" s="259"/>
      <c r="G80" s="259"/>
      <c r="H80" s="259"/>
      <c r="I80" s="259"/>
      <c r="J80" s="259"/>
      <c r="K80" s="259"/>
      <c r="L80" s="259"/>
      <c r="M80" s="259"/>
      <c r="N80" s="261" t="n">
        <v>4128.3</v>
      </c>
      <c r="O80" s="261" t="n">
        <v>5779.62</v>
      </c>
      <c r="P80" s="261" t="n">
        <v>8256.6</v>
      </c>
      <c r="Q80" s="261" t="n">
        <v>13210.56</v>
      </c>
      <c r="R80" s="261" t="n">
        <v>18164.52</v>
      </c>
    </row>
    <row r="81" customFormat="false" ht="12" hidden="false" customHeight="false" outlineLevel="0" collapsed="false">
      <c r="A81" s="105" t="n">
        <f aca="false">A77+1</f>
        <v>2014</v>
      </c>
      <c r="B81" s="105" t="str">
        <f aca="false">B80</f>
        <v>_</v>
      </c>
      <c r="C81" s="105" t="n">
        <f aca="false">C77</f>
        <v>1</v>
      </c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260" t="n">
        <f aca="false">N80</f>
        <v>4128.3</v>
      </c>
      <c r="O81" s="260" t="n">
        <f aca="false">O80</f>
        <v>5779.62</v>
      </c>
      <c r="P81" s="260" t="n">
        <f aca="false">P80</f>
        <v>8256.6</v>
      </c>
      <c r="Q81" s="260" t="n">
        <f aca="false">Q80</f>
        <v>13210.56</v>
      </c>
      <c r="R81" s="260" t="n">
        <f aca="false">R80</f>
        <v>18164.52</v>
      </c>
    </row>
    <row r="82" customFormat="false" ht="12" hidden="false" customHeight="false" outlineLevel="0" collapsed="false">
      <c r="A82" s="105" t="n">
        <f aca="false">A78+1</f>
        <v>2014</v>
      </c>
      <c r="B82" s="105" t="str">
        <f aca="false">B81</f>
        <v>_</v>
      </c>
      <c r="C82" s="105" t="n">
        <f aca="false">C78</f>
        <v>2</v>
      </c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61" t="n">
        <v>4595.21666666667</v>
      </c>
      <c r="O82" s="261" t="n">
        <v>6433.30333333333</v>
      </c>
      <c r="P82" s="261" t="n">
        <v>9190.43333333334</v>
      </c>
      <c r="Q82" s="261" t="n">
        <v>14704.6933333333</v>
      </c>
      <c r="R82" s="261" t="n">
        <v>20218.9533333333</v>
      </c>
    </row>
    <row r="83" customFormat="false" ht="12" hidden="false" customHeight="false" outlineLevel="0" collapsed="false">
      <c r="A83" s="105" t="n">
        <f aca="false">A79+1</f>
        <v>2014</v>
      </c>
      <c r="B83" s="105" t="str">
        <f aca="false">B82</f>
        <v>_</v>
      </c>
      <c r="C83" s="105" t="n">
        <f aca="false">C79</f>
        <v>3</v>
      </c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260" t="n">
        <f aca="false">N82</f>
        <v>4595.21666666667</v>
      </c>
      <c r="O83" s="260" t="n">
        <f aca="false">O82</f>
        <v>6433.30333333333</v>
      </c>
      <c r="P83" s="260" t="n">
        <f aca="false">P82</f>
        <v>9190.43333333334</v>
      </c>
      <c r="Q83" s="260" t="n">
        <f aca="false">Q82</f>
        <v>14704.6933333333</v>
      </c>
      <c r="R83" s="260" t="n">
        <f aca="false">R82</f>
        <v>20218.9533333333</v>
      </c>
    </row>
    <row r="84" customFormat="false" ht="12" hidden="false" customHeight="false" outlineLevel="0" collapsed="false">
      <c r="A84" s="105" t="n">
        <f aca="false">A80+1</f>
        <v>2014</v>
      </c>
      <c r="B84" s="105" t="str">
        <f aca="false">B83</f>
        <v>_</v>
      </c>
      <c r="C84" s="105" t="n">
        <f aca="false">C80</f>
        <v>4</v>
      </c>
      <c r="D84" s="259"/>
      <c r="E84" s="259"/>
      <c r="F84" s="259"/>
      <c r="G84" s="259"/>
      <c r="H84" s="259"/>
      <c r="I84" s="259"/>
      <c r="J84" s="259"/>
      <c r="K84" s="259"/>
      <c r="L84" s="259"/>
      <c r="M84" s="259"/>
      <c r="N84" s="261" t="n">
        <v>5436.05</v>
      </c>
      <c r="O84" s="261" t="n">
        <v>7610.47</v>
      </c>
      <c r="P84" s="261" t="n">
        <v>10872.1</v>
      </c>
      <c r="Q84" s="261" t="n">
        <v>17395.36</v>
      </c>
      <c r="R84" s="261" t="n">
        <v>23918.62</v>
      </c>
    </row>
    <row r="85" customFormat="false" ht="12" hidden="false" customHeight="false" outlineLevel="0" collapsed="false">
      <c r="A85" s="105" t="n">
        <v>2015</v>
      </c>
      <c r="B85" s="105" t="s">
        <v>588</v>
      </c>
      <c r="C85" s="105" t="n">
        <v>1</v>
      </c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260" t="n">
        <f aca="false">N84</f>
        <v>5436.05</v>
      </c>
      <c r="O85" s="260" t="n">
        <f aca="false">O84</f>
        <v>7610.47</v>
      </c>
      <c r="P85" s="260" t="n">
        <f aca="false">P84</f>
        <v>10872.1</v>
      </c>
      <c r="Q85" s="260" t="n">
        <f aca="false">Q84</f>
        <v>17395.36</v>
      </c>
      <c r="R85" s="260" t="n">
        <f aca="false">R84</f>
        <v>23918.62</v>
      </c>
    </row>
    <row r="86" customFormat="false" ht="12" hidden="false" customHeight="false" outlineLevel="0" collapsed="false">
      <c r="A86" s="105" t="n">
        <v>2015</v>
      </c>
      <c r="B86" s="105" t="s">
        <v>588</v>
      </c>
      <c r="C86" s="105" t="n">
        <v>2</v>
      </c>
      <c r="D86" s="259"/>
      <c r="E86" s="259"/>
      <c r="F86" s="259"/>
      <c r="G86" s="259"/>
      <c r="H86" s="259"/>
      <c r="I86" s="259"/>
      <c r="J86" s="259"/>
      <c r="K86" s="259"/>
      <c r="L86" s="259"/>
      <c r="M86" s="259"/>
      <c r="N86" s="261" t="n">
        <v>6369.55</v>
      </c>
      <c r="O86" s="261" t="n">
        <v>8917.37</v>
      </c>
      <c r="P86" s="261" t="n">
        <v>12739.1</v>
      </c>
      <c r="Q86" s="261" t="n">
        <v>20382.56</v>
      </c>
      <c r="R86" s="261" t="n">
        <v>28026.02</v>
      </c>
      <c r="S86" s="262" t="n">
        <v>708.95</v>
      </c>
      <c r="T86" s="0" t="n">
        <f aca="false">S86/N86</f>
        <v>0.111302996287022</v>
      </c>
    </row>
    <row r="87" customFormat="false" ht="12" hidden="false" customHeight="false" outlineLevel="0" collapsed="false">
      <c r="A87" s="105" t="n">
        <v>2015</v>
      </c>
      <c r="B87" s="105" t="s">
        <v>588</v>
      </c>
      <c r="C87" s="105" t="n">
        <v>3</v>
      </c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260" t="n">
        <f aca="false">N86</f>
        <v>6369.55</v>
      </c>
      <c r="O87" s="260" t="n">
        <f aca="false">O86</f>
        <v>8917.37</v>
      </c>
      <c r="P87" s="260" t="n">
        <f aca="false">P86</f>
        <v>12739.1</v>
      </c>
      <c r="Q87" s="260" t="n">
        <f aca="false">Q86</f>
        <v>20382.56</v>
      </c>
      <c r="R87" s="260" t="n">
        <f aca="false">R86</f>
        <v>28026.02</v>
      </c>
    </row>
    <row r="88" customFormat="false" ht="12" hidden="false" customHeight="false" outlineLevel="0" collapsed="false">
      <c r="A88" s="105" t="n">
        <v>2015</v>
      </c>
      <c r="B88" s="105" t="s">
        <v>588</v>
      </c>
      <c r="C88" s="105" t="n">
        <v>4</v>
      </c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</row>
    <row r="91" customFormat="false" ht="12" hidden="false" customHeight="false" outlineLevel="0" collapsed="false">
      <c r="O91" s="0" t="n">
        <f aca="false">2215.49/6369.55</f>
        <v>0.347825199582388</v>
      </c>
      <c r="P91" s="0" t="n">
        <f aca="false">3101.68/8917.37</f>
        <v>0.347824526738265</v>
      </c>
    </row>
    <row r="92" customFormat="false" ht="60" hidden="false" customHeight="false" outlineLevel="0" collapsed="false">
      <c r="M92" s="263" t="s">
        <v>589</v>
      </c>
      <c r="N92" s="263" t="s">
        <v>590</v>
      </c>
      <c r="O92" s="196" t="s">
        <v>591</v>
      </c>
      <c r="Z92" s="0" t="s">
        <v>146</v>
      </c>
    </row>
    <row r="93" customFormat="false" ht="48" hidden="false" customHeight="false" outlineLevel="0" collapsed="false">
      <c r="O93" s="196" t="s">
        <v>36</v>
      </c>
      <c r="P93" s="196" t="s">
        <v>592</v>
      </c>
      <c r="Q93" s="196" t="s">
        <v>38</v>
      </c>
      <c r="R93" s="196" t="s">
        <v>593</v>
      </c>
      <c r="S93" s="196" t="s">
        <v>39</v>
      </c>
      <c r="T93" s="196" t="s">
        <v>594</v>
      </c>
      <c r="U93" s="196" t="s">
        <v>40</v>
      </c>
      <c r="V93" s="196" t="s">
        <v>595</v>
      </c>
      <c r="W93" s="196" t="s">
        <v>41</v>
      </c>
      <c r="X93" s="196" t="s">
        <v>596</v>
      </c>
      <c r="Z93" s="83" t="s">
        <v>597</v>
      </c>
      <c r="AA93" s="83" t="s">
        <v>598</v>
      </c>
    </row>
    <row r="94" customFormat="false" ht="25.25" hidden="false" customHeight="true" outlineLevel="0" collapsed="false">
      <c r="M94" s="263" t="s">
        <v>599</v>
      </c>
      <c r="O94" s="124" t="s">
        <v>600</v>
      </c>
      <c r="P94" s="124"/>
      <c r="Q94" s="124" t="s">
        <v>601</v>
      </c>
      <c r="R94" s="124"/>
      <c r="S94" s="124" t="s">
        <v>602</v>
      </c>
      <c r="T94" s="124"/>
      <c r="U94" s="124" t="s">
        <v>603</v>
      </c>
      <c r="V94" s="124"/>
      <c r="W94" s="124" t="s">
        <v>604</v>
      </c>
      <c r="X94" s="124"/>
      <c r="Z94" s="83" t="s">
        <v>36</v>
      </c>
      <c r="AA94" s="83" t="n">
        <v>1435.93</v>
      </c>
      <c r="AB94" s="0" t="n">
        <f aca="false">AA94/N80</f>
        <v>0.347825981638931</v>
      </c>
    </row>
    <row r="95" customFormat="false" ht="36" hidden="false" customHeight="false" outlineLevel="0" collapsed="false">
      <c r="M95" s="83" t="s">
        <v>605</v>
      </c>
      <c r="N95" s="89" t="n">
        <v>16</v>
      </c>
      <c r="O95" s="264" t="n">
        <v>354.48</v>
      </c>
      <c r="P95" s="264" t="n">
        <v>354.48</v>
      </c>
      <c r="Q95" s="264" t="n">
        <v>496.27</v>
      </c>
      <c r="R95" s="264" t="n">
        <v>496.27</v>
      </c>
      <c r="S95" s="264" t="n">
        <v>708.96</v>
      </c>
      <c r="T95" s="264" t="n">
        <v>708.96</v>
      </c>
      <c r="U95" s="264" t="s">
        <v>606</v>
      </c>
      <c r="V95" s="264" t="s">
        <v>606</v>
      </c>
      <c r="W95" s="264" t="s">
        <v>607</v>
      </c>
      <c r="X95" s="264" t="s">
        <v>608</v>
      </c>
      <c r="Z95" s="83" t="s">
        <v>38</v>
      </c>
      <c r="AA95" s="83" t="n">
        <v>2010.29</v>
      </c>
    </row>
    <row r="96" customFormat="false" ht="12" hidden="false" customHeight="false" outlineLevel="0" collapsed="false">
      <c r="N96" s="89" t="s">
        <v>609</v>
      </c>
      <c r="O96" s="264" t="n">
        <v>243.7</v>
      </c>
      <c r="P96" s="264" t="n">
        <v>310.17</v>
      </c>
      <c r="Q96" s="264" t="n">
        <v>341.18</v>
      </c>
      <c r="R96" s="264" t="n">
        <v>434.23</v>
      </c>
      <c r="S96" s="264" t="n">
        <v>487.41</v>
      </c>
      <c r="T96" s="264" t="n">
        <v>620.34</v>
      </c>
      <c r="U96" s="264" t="n">
        <v>779.85</v>
      </c>
      <c r="V96" s="264" t="n">
        <v>992.54</v>
      </c>
      <c r="W96" s="264" t="s">
        <v>610</v>
      </c>
      <c r="X96" s="264" t="s">
        <v>611</v>
      </c>
      <c r="Z96" s="83" t="s">
        <v>39</v>
      </c>
      <c r="AA96" s="83" t="n">
        <v>2871.86</v>
      </c>
    </row>
    <row r="97" customFormat="false" ht="12" hidden="false" customHeight="false" outlineLevel="0" collapsed="false">
      <c r="M97" s="83" t="s">
        <v>612</v>
      </c>
      <c r="N97" s="89" t="n">
        <v>5</v>
      </c>
      <c r="O97" s="264" t="n">
        <v>110.77</v>
      </c>
      <c r="P97" s="264" t="n">
        <v>110.77</v>
      </c>
      <c r="Q97" s="264" t="n">
        <v>155.08</v>
      </c>
      <c r="R97" s="264" t="n">
        <v>155.08</v>
      </c>
      <c r="S97" s="264" t="n">
        <v>221.55</v>
      </c>
      <c r="T97" s="264" t="n">
        <v>221.55</v>
      </c>
      <c r="U97" s="264" t="n">
        <v>354.48</v>
      </c>
      <c r="V97" s="264" t="n">
        <v>354.48</v>
      </c>
      <c r="W97" s="264" t="n">
        <v>487.41</v>
      </c>
      <c r="X97" s="264" t="n">
        <v>487.41</v>
      </c>
      <c r="Z97" s="83" t="s">
        <v>40</v>
      </c>
      <c r="AA97" s="83" t="n">
        <v>4594.97</v>
      </c>
    </row>
    <row r="98" customFormat="false" ht="24" hidden="false" customHeight="false" outlineLevel="0" collapsed="false">
      <c r="M98" s="83" t="s">
        <v>613</v>
      </c>
      <c r="N98" s="89" t="s">
        <v>614</v>
      </c>
      <c r="O98" s="264" t="n">
        <v>708.95</v>
      </c>
      <c r="P98" s="264" t="n">
        <v>775.42</v>
      </c>
      <c r="Q98" s="264" t="n">
        <v>992.53</v>
      </c>
      <c r="R98" s="264" t="s">
        <v>615</v>
      </c>
      <c r="S98" s="264" t="s">
        <v>616</v>
      </c>
      <c r="T98" s="264" t="s">
        <v>617</v>
      </c>
      <c r="U98" s="264" t="s">
        <v>618</v>
      </c>
      <c r="V98" s="264" t="s">
        <v>619</v>
      </c>
      <c r="W98" s="264" t="s">
        <v>620</v>
      </c>
      <c r="X98" s="264" t="s">
        <v>621</v>
      </c>
      <c r="Z98" s="83" t="s">
        <v>41</v>
      </c>
      <c r="AA98" s="83" t="n">
        <v>6318.08</v>
      </c>
    </row>
    <row r="99" customFormat="false" ht="12" hidden="false" customHeight="false" outlineLevel="0" collapsed="false">
      <c r="O99" s="0" t="n">
        <f aca="false">354.48/2215.49</f>
        <v>0.160000722187868</v>
      </c>
    </row>
  </sheetData>
  <mergeCells count="5">
    <mergeCell ref="O94:P94"/>
    <mergeCell ref="Q94:R94"/>
    <mergeCell ref="S94:T94"/>
    <mergeCell ref="U94:V94"/>
    <mergeCell ref="W94:X9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X1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8" activeCellId="0" sqref="E18"/>
    </sheetView>
  </sheetViews>
  <sheetFormatPr defaultColWidth="9.328125" defaultRowHeight="12" zeroHeight="false" outlineLevelRow="0" outlineLevelCol="0"/>
  <sheetData>
    <row r="4" customFormat="false" ht="12" hidden="false" customHeight="false" outlineLevel="0" collapsed="false">
      <c r="A4" s="0" t="s">
        <v>622</v>
      </c>
      <c r="B4" s="0" t="n">
        <f aca="false">H4</f>
        <v>2003</v>
      </c>
      <c r="C4" s="0" t="str">
        <f aca="false">I4</f>
        <v>_t3</v>
      </c>
      <c r="D4" s="0" t="str">
        <f aca="false">J4</f>
        <v>x=</v>
      </c>
      <c r="E4" s="265" t="n">
        <f aca="false">Mínima!U729</f>
        <v>33.1848991375356</v>
      </c>
      <c r="F4" s="0" t="s">
        <v>623</v>
      </c>
      <c r="G4" s="0" t="s">
        <v>624</v>
      </c>
      <c r="H4" s="0" t="n">
        <v>2003</v>
      </c>
      <c r="I4" s="0" t="s">
        <v>625</v>
      </c>
      <c r="J4" s="0" t="s">
        <v>626</v>
      </c>
      <c r="K4" s="266" t="n">
        <f aca="false">Mínima!H63</f>
        <v>607.972357225015</v>
      </c>
      <c r="L4" s="0" t="s">
        <v>623</v>
      </c>
      <c r="M4" s="120" t="s">
        <v>627</v>
      </c>
      <c r="N4" s="0" t="n">
        <f aca="false">H4</f>
        <v>2003</v>
      </c>
      <c r="O4" s="0" t="str">
        <f aca="false">I4</f>
        <v>_t3</v>
      </c>
      <c r="P4" s="0" t="str">
        <f aca="false">J4</f>
        <v>x=</v>
      </c>
      <c r="Q4" s="266" t="n">
        <f aca="false">Mínima!E63</f>
        <v>668.769592947517</v>
      </c>
      <c r="R4" s="0" t="str">
        <f aca="false">L4</f>
        <v>;</v>
      </c>
      <c r="S4" s="0" t="s">
        <v>628</v>
      </c>
      <c r="T4" s="0" t="n">
        <f aca="false">N4</f>
        <v>2003</v>
      </c>
      <c r="U4" s="0" t="str">
        <f aca="false">O4</f>
        <v>_t3</v>
      </c>
      <c r="V4" s="0" t="str">
        <f aca="false">P4</f>
        <v>x=</v>
      </c>
      <c r="W4" s="266" t="n">
        <f aca="false">Mínima!K63</f>
        <v>9423.57153698774</v>
      </c>
      <c r="X4" s="0" t="str">
        <f aca="false">R4</f>
        <v>;</v>
      </c>
    </row>
    <row r="5" customFormat="false" ht="12" hidden="false" customHeight="false" outlineLevel="0" collapsed="false">
      <c r="A5" s="0" t="s">
        <v>622</v>
      </c>
      <c r="B5" s="0" t="n">
        <f aca="false">H5</f>
        <v>2003</v>
      </c>
      <c r="C5" s="0" t="str">
        <f aca="false">I5</f>
        <v>_t4</v>
      </c>
      <c r="D5" s="0" t="str">
        <f aca="false">J5</f>
        <v>x=</v>
      </c>
      <c r="E5" s="265" t="n">
        <f aca="false">Mínima!U732</f>
        <v>33.4287423929886</v>
      </c>
      <c r="F5" s="0" t="s">
        <v>623</v>
      </c>
      <c r="G5" s="0" t="s">
        <v>624</v>
      </c>
      <c r="H5" s="0" t="n">
        <v>2003</v>
      </c>
      <c r="I5" s="0" t="s">
        <v>629</v>
      </c>
      <c r="J5" s="0" t="s">
        <v>626</v>
      </c>
      <c r="K5" s="266" t="n">
        <f aca="false">Mínima!H64</f>
        <v>602.683766405604</v>
      </c>
      <c r="L5" s="0" t="s">
        <v>623</v>
      </c>
      <c r="M5" s="0" t="s">
        <v>627</v>
      </c>
      <c r="N5" s="0" t="n">
        <f aca="false">H5</f>
        <v>2003</v>
      </c>
      <c r="O5" s="0" t="str">
        <f aca="false">I5</f>
        <v>_t4</v>
      </c>
      <c r="P5" s="0" t="str">
        <f aca="false">J5</f>
        <v>x=</v>
      </c>
      <c r="Q5" s="266" t="n">
        <f aca="false">Mínima!E64</f>
        <v>662.952143046164</v>
      </c>
      <c r="R5" s="0" t="str">
        <f aca="false">L5</f>
        <v>;</v>
      </c>
      <c r="S5" s="0" t="s">
        <v>628</v>
      </c>
      <c r="T5" s="0" t="n">
        <f aca="false">N5</f>
        <v>2003</v>
      </c>
      <c r="U5" s="0" t="str">
        <f aca="false">O5</f>
        <v>_t4</v>
      </c>
      <c r="V5" s="0" t="str">
        <f aca="false">P5</f>
        <v>x=</v>
      </c>
      <c r="W5" s="266" t="n">
        <f aca="false">Mínima!K64</f>
        <v>9341.59837928686</v>
      </c>
      <c r="X5" s="0" t="str">
        <f aca="false">R5</f>
        <v>;</v>
      </c>
    </row>
    <row r="6" customFormat="false" ht="12" hidden="false" customHeight="false" outlineLevel="0" collapsed="false">
      <c r="A6" s="0" t="s">
        <v>622</v>
      </c>
      <c r="B6" s="0" t="n">
        <f aca="false">H6</f>
        <v>2004</v>
      </c>
      <c r="C6" s="0" t="str">
        <f aca="false">I6</f>
        <v>_t1</v>
      </c>
      <c r="D6" s="0" t="str">
        <f aca="false">J6</f>
        <v>x=</v>
      </c>
      <c r="E6" s="265" t="n">
        <f aca="false">Mínima!U735</f>
        <v>34.1633971029499</v>
      </c>
      <c r="F6" s="0" t="s">
        <v>623</v>
      </c>
      <c r="G6" s="0" t="s">
        <v>624</v>
      </c>
      <c r="H6" s="0" t="n">
        <v>2004</v>
      </c>
      <c r="I6" s="0" t="s">
        <v>630</v>
      </c>
      <c r="J6" s="0" t="s">
        <v>626</v>
      </c>
      <c r="K6" s="266" t="n">
        <f aca="false">Mínima!H65</f>
        <v>598.287538456572</v>
      </c>
      <c r="L6" s="0" t="s">
        <v>623</v>
      </c>
      <c r="M6" s="0" t="s">
        <v>627</v>
      </c>
      <c r="N6" s="0" t="n">
        <f aca="false">H6</f>
        <v>2004</v>
      </c>
      <c r="O6" s="0" t="str">
        <f aca="false">I6</f>
        <v>_t1</v>
      </c>
      <c r="P6" s="0" t="str">
        <f aca="false">J6</f>
        <v>x=</v>
      </c>
      <c r="Q6" s="266" t="n">
        <f aca="false">Mínima!E65</f>
        <v>717.945046147886</v>
      </c>
      <c r="R6" s="0" t="str">
        <f aca="false">L6</f>
        <v>;</v>
      </c>
      <c r="S6" s="0" t="s">
        <v>628</v>
      </c>
      <c r="T6" s="0" t="n">
        <f aca="false">N6</f>
        <v>2004</v>
      </c>
      <c r="U6" s="0" t="str">
        <f aca="false">O6</f>
        <v>_t1</v>
      </c>
      <c r="V6" s="0" t="str">
        <f aca="false">P6</f>
        <v>x=</v>
      </c>
      <c r="W6" s="266" t="n">
        <f aca="false">Mínima!K65</f>
        <v>9273.45684607686</v>
      </c>
      <c r="X6" s="0" t="str">
        <f aca="false">R6</f>
        <v>;</v>
      </c>
    </row>
    <row r="7" customFormat="false" ht="12" hidden="false" customHeight="false" outlineLevel="0" collapsed="false">
      <c r="A7" s="0" t="s">
        <v>622</v>
      </c>
      <c r="B7" s="0" t="n">
        <f aca="false">H7</f>
        <v>2004</v>
      </c>
      <c r="C7" s="0" t="str">
        <f aca="false">I7</f>
        <v>_t2</v>
      </c>
      <c r="D7" s="0" t="str">
        <f aca="false">J7</f>
        <v>x=</v>
      </c>
      <c r="E7" s="265" t="n">
        <f aca="false">Mínima!U738</f>
        <v>34.6336522878254</v>
      </c>
      <c r="F7" s="0" t="s">
        <v>623</v>
      </c>
      <c r="G7" s="0" t="s">
        <v>624</v>
      </c>
      <c r="H7" s="0" t="n">
        <v>2004</v>
      </c>
      <c r="I7" s="0" t="s">
        <v>631</v>
      </c>
      <c r="J7" s="0" t="s">
        <v>626</v>
      </c>
      <c r="K7" s="266" t="n">
        <f aca="false">Mínima!H66</f>
        <v>585.421875340175</v>
      </c>
      <c r="L7" s="0" t="s">
        <v>623</v>
      </c>
      <c r="M7" s="0" t="s">
        <v>627</v>
      </c>
      <c r="N7" s="0" t="n">
        <f aca="false">H7</f>
        <v>2004</v>
      </c>
      <c r="O7" s="0" t="str">
        <f aca="false">I7</f>
        <v>_t2</v>
      </c>
      <c r="P7" s="0" t="str">
        <f aca="false">J7</f>
        <v>x=</v>
      </c>
      <c r="Q7" s="266" t="n">
        <f aca="false">Mínima!E66</f>
        <v>702.506250408209</v>
      </c>
      <c r="R7" s="0" t="str">
        <f aca="false">L7</f>
        <v>;</v>
      </c>
      <c r="S7" s="0" t="s">
        <v>628</v>
      </c>
      <c r="T7" s="0" t="n">
        <f aca="false">N7</f>
        <v>2004</v>
      </c>
      <c r="U7" s="0" t="str">
        <f aca="false">O7</f>
        <v>_t2</v>
      </c>
      <c r="V7" s="0" t="str">
        <f aca="false">P7</f>
        <v>x=</v>
      </c>
      <c r="W7" s="266" t="n">
        <f aca="false">Mínima!K66</f>
        <v>9074.0390677727</v>
      </c>
      <c r="X7" s="0" t="str">
        <f aca="false">R7</f>
        <v>;</v>
      </c>
    </row>
    <row r="8" customFormat="false" ht="12" hidden="false" customHeight="false" outlineLevel="0" collapsed="false">
      <c r="A8" s="0" t="s">
        <v>622</v>
      </c>
      <c r="B8" s="0" t="n">
        <f aca="false">H8</f>
        <v>2004</v>
      </c>
      <c r="C8" s="0" t="str">
        <f aca="false">I8</f>
        <v>_t3</v>
      </c>
      <c r="D8" s="0" t="str">
        <f aca="false">J8</f>
        <v>x=</v>
      </c>
      <c r="E8" s="265" t="n">
        <f aca="false">Mínima!U741</f>
        <v>34.9903353036613</v>
      </c>
      <c r="F8" s="0" t="s">
        <v>623</v>
      </c>
      <c r="G8" s="0" t="s">
        <v>624</v>
      </c>
      <c r="H8" s="0" t="n">
        <f aca="false">H4+1</f>
        <v>2004</v>
      </c>
      <c r="I8" s="0" t="str">
        <f aca="false">I4</f>
        <v>_t3</v>
      </c>
      <c r="J8" s="0" t="s">
        <v>626</v>
      </c>
      <c r="K8" s="266" t="n">
        <f aca="false">Mínima!H67</f>
        <v>577.473026344106</v>
      </c>
      <c r="L8" s="0" t="s">
        <v>623</v>
      </c>
      <c r="M8" s="0" t="s">
        <v>627</v>
      </c>
      <c r="N8" s="0" t="n">
        <f aca="false">H8</f>
        <v>2004</v>
      </c>
      <c r="O8" s="0" t="str">
        <f aca="false">I8</f>
        <v>_t3</v>
      </c>
      <c r="P8" s="0" t="str">
        <f aca="false">J8</f>
        <v>x=</v>
      </c>
      <c r="Q8" s="266" t="n">
        <f aca="false">Mínima!E67</f>
        <v>889.308460569924</v>
      </c>
      <c r="R8" s="0" t="str">
        <f aca="false">L8</f>
        <v>;</v>
      </c>
      <c r="S8" s="0" t="s">
        <v>628</v>
      </c>
      <c r="T8" s="0" t="n">
        <f aca="false">N8</f>
        <v>2004</v>
      </c>
      <c r="U8" s="0" t="str">
        <f aca="false">O8</f>
        <v>_t3</v>
      </c>
      <c r="V8" s="0" t="str">
        <f aca="false">P8</f>
        <v>x=</v>
      </c>
      <c r="W8" s="266" t="n">
        <f aca="false">Mínima!K67</f>
        <v>8950.83190833365</v>
      </c>
      <c r="X8" s="0" t="str">
        <f aca="false">R8</f>
        <v>;</v>
      </c>
    </row>
    <row r="9" customFormat="false" ht="12" hidden="false" customHeight="false" outlineLevel="0" collapsed="false">
      <c r="A9" s="0" t="s">
        <v>622</v>
      </c>
      <c r="B9" s="0" t="n">
        <f aca="false">H9</f>
        <v>2004</v>
      </c>
      <c r="C9" s="0" t="str">
        <f aca="false">I9</f>
        <v>_t4</v>
      </c>
      <c r="D9" s="0" t="str">
        <f aca="false">J9</f>
        <v>x=</v>
      </c>
      <c r="E9" s="265" t="n">
        <f aca="false">Mínima!U744</f>
        <v>36.1458320277895</v>
      </c>
      <c r="F9" s="0" t="s">
        <v>623</v>
      </c>
      <c r="G9" s="0" t="s">
        <v>624</v>
      </c>
      <c r="H9" s="0" t="n">
        <f aca="false">H5+1</f>
        <v>2004</v>
      </c>
      <c r="I9" s="0" t="str">
        <f aca="false">I5</f>
        <v>_t4</v>
      </c>
      <c r="J9" s="0" t="s">
        <v>626</v>
      </c>
      <c r="K9" s="266" t="n">
        <f aca="false">Mínima!H68</f>
        <v>571.586405972716</v>
      </c>
      <c r="L9" s="0" t="s">
        <v>623</v>
      </c>
      <c r="M9" s="0" t="s">
        <v>627</v>
      </c>
      <c r="N9" s="0" t="n">
        <f aca="false">H9</f>
        <v>2004</v>
      </c>
      <c r="O9" s="0" t="str">
        <f aca="false">I9</f>
        <v>_t4</v>
      </c>
      <c r="P9" s="0" t="str">
        <f aca="false">J9</f>
        <v>x=</v>
      </c>
      <c r="Q9" s="266" t="n">
        <f aca="false">Mínima!E68</f>
        <v>880.243065197983</v>
      </c>
      <c r="R9" s="0" t="str">
        <f aca="false">L9</f>
        <v>;</v>
      </c>
      <c r="S9" s="0" t="s">
        <v>628</v>
      </c>
      <c r="T9" s="0" t="n">
        <f aca="false">N9</f>
        <v>2004</v>
      </c>
      <c r="U9" s="0" t="str">
        <f aca="false">O9</f>
        <v>_t4</v>
      </c>
      <c r="V9" s="0" t="str">
        <f aca="false">P9</f>
        <v>x=</v>
      </c>
      <c r="W9" s="266" t="n">
        <f aca="false">Mínima!K68</f>
        <v>8859.5892925771</v>
      </c>
      <c r="X9" s="0" t="str">
        <f aca="false">R9</f>
        <v>;</v>
      </c>
    </row>
    <row r="10" customFormat="false" ht="12" hidden="false" customHeight="false" outlineLevel="0" collapsed="false">
      <c r="A10" s="0" t="s">
        <v>622</v>
      </c>
      <c r="B10" s="0" t="n">
        <f aca="false">H10</f>
        <v>2005</v>
      </c>
      <c r="C10" s="0" t="str">
        <f aca="false">I10</f>
        <v>_t1</v>
      </c>
      <c r="D10" s="0" t="str">
        <f aca="false">J10</f>
        <v>x=</v>
      </c>
      <c r="E10" s="265" t="n">
        <f aca="false">Mínima!U747</f>
        <v>37.1061174312727</v>
      </c>
      <c r="F10" s="0" t="s">
        <v>623</v>
      </c>
      <c r="G10" s="0" t="s">
        <v>624</v>
      </c>
      <c r="H10" s="0" t="n">
        <f aca="false">H6+1</f>
        <v>2005</v>
      </c>
      <c r="I10" s="0" t="str">
        <f aca="false">I6</f>
        <v>_t1</v>
      </c>
      <c r="J10" s="0" t="s">
        <v>626</v>
      </c>
      <c r="K10" s="266" t="n">
        <f aca="false">Mínima!H69</f>
        <v>553.314141022502</v>
      </c>
      <c r="L10" s="0" t="s">
        <v>623</v>
      </c>
      <c r="M10" s="0" t="s">
        <v>627</v>
      </c>
      <c r="N10" s="0" t="n">
        <f aca="false">H10</f>
        <v>2005</v>
      </c>
      <c r="O10" s="0" t="str">
        <f aca="false">I10</f>
        <v>_t1</v>
      </c>
      <c r="P10" s="0" t="str">
        <f aca="false">J10</f>
        <v>x=</v>
      </c>
      <c r="Q10" s="266" t="n">
        <f aca="false">Mínima!E69</f>
        <v>852.103777174654</v>
      </c>
      <c r="R10" s="0" t="str">
        <f aca="false">L10</f>
        <v>;</v>
      </c>
      <c r="S10" s="0" t="s">
        <v>628</v>
      </c>
      <c r="T10" s="0" t="n">
        <f aca="false">N10</f>
        <v>2005</v>
      </c>
      <c r="U10" s="0" t="str">
        <f aca="false">O10</f>
        <v>_t1</v>
      </c>
      <c r="V10" s="0" t="str">
        <f aca="false">P10</f>
        <v>x=</v>
      </c>
      <c r="W10" s="266" t="n">
        <f aca="false">Mínima!K69</f>
        <v>8576.36918584879</v>
      </c>
      <c r="X10" s="0" t="str">
        <f aca="false">R10</f>
        <v>;</v>
      </c>
    </row>
    <row r="11" customFormat="false" ht="12" hidden="false" customHeight="false" outlineLevel="0" collapsed="false">
      <c r="A11" s="0" t="s">
        <v>622</v>
      </c>
      <c r="B11" s="0" t="n">
        <f aca="false">H11</f>
        <v>2005</v>
      </c>
      <c r="C11" s="0" t="str">
        <f aca="false">I11</f>
        <v>_t2</v>
      </c>
      <c r="D11" s="0" t="str">
        <f aca="false">J11</f>
        <v>x=</v>
      </c>
      <c r="E11" s="265" t="n">
        <f aca="false">Mínima!U750</f>
        <v>37.9872050453396</v>
      </c>
      <c r="F11" s="0" t="s">
        <v>623</v>
      </c>
      <c r="G11" s="0" t="s">
        <v>624</v>
      </c>
      <c r="H11" s="0" t="n">
        <f aca="false">H7+1</f>
        <v>2005</v>
      </c>
      <c r="I11" s="0" t="str">
        <f aca="false">I7</f>
        <v>_t2</v>
      </c>
      <c r="J11" s="0" t="s">
        <v>626</v>
      </c>
      <c r="K11" s="266" t="n">
        <f aca="false">Mínima!H70</f>
        <v>538.994682939913</v>
      </c>
      <c r="L11" s="0" t="s">
        <v>623</v>
      </c>
      <c r="M11" s="0" t="s">
        <v>627</v>
      </c>
      <c r="N11" s="0" t="n">
        <f aca="false">H11</f>
        <v>2005</v>
      </c>
      <c r="O11" s="0" t="str">
        <f aca="false">I11</f>
        <v>_t2</v>
      </c>
      <c r="P11" s="0" t="str">
        <f aca="false">J11</f>
        <v>x=</v>
      </c>
      <c r="Q11" s="266" t="n">
        <f aca="false">Mínima!E70</f>
        <v>830.051811727466</v>
      </c>
      <c r="R11" s="0" t="str">
        <f aca="false">L11</f>
        <v>;</v>
      </c>
      <c r="S11" s="0" t="s">
        <v>628</v>
      </c>
      <c r="T11" s="0" t="n">
        <f aca="false">N11</f>
        <v>2005</v>
      </c>
      <c r="U11" s="0" t="str">
        <f aca="false">O11</f>
        <v>_t2</v>
      </c>
      <c r="V11" s="0" t="str">
        <f aca="false">P11</f>
        <v>x=</v>
      </c>
      <c r="W11" s="266" t="n">
        <f aca="false">Mínima!K70</f>
        <v>8354.41758556865</v>
      </c>
      <c r="X11" s="0" t="str">
        <f aca="false">R11</f>
        <v>;</v>
      </c>
    </row>
    <row r="12" customFormat="false" ht="12" hidden="false" customHeight="false" outlineLevel="0" collapsed="false">
      <c r="A12" s="0" t="s">
        <v>622</v>
      </c>
      <c r="B12" s="0" t="n">
        <f aca="false">H12</f>
        <v>2005</v>
      </c>
      <c r="C12" s="0" t="str">
        <f aca="false">I12</f>
        <v>_t3</v>
      </c>
      <c r="D12" s="0" t="str">
        <f aca="false">J12</f>
        <v>x=</v>
      </c>
      <c r="E12" s="265" t="n">
        <f aca="false">Mínima!U753</f>
        <v>39.1965093921169</v>
      </c>
      <c r="F12" s="0" t="s">
        <v>623</v>
      </c>
      <c r="G12" s="0" t="s">
        <v>624</v>
      </c>
      <c r="H12" s="0" t="n">
        <f aca="false">H8+1</f>
        <v>2005</v>
      </c>
      <c r="I12" s="0" t="str">
        <f aca="false">I8</f>
        <v>_t3</v>
      </c>
      <c r="J12" s="0" t="s">
        <v>626</v>
      </c>
      <c r="K12" s="266" t="n">
        <f aca="false">Mínima!H71</f>
        <v>526.493064602384</v>
      </c>
      <c r="L12" s="0" t="s">
        <v>623</v>
      </c>
      <c r="M12" s="0" t="s">
        <v>627</v>
      </c>
      <c r="N12" s="0" t="n">
        <f aca="false">H12</f>
        <v>2005</v>
      </c>
      <c r="O12" s="0" t="str">
        <f aca="false">I12</f>
        <v>_t3</v>
      </c>
      <c r="P12" s="0" t="str">
        <f aca="false">J12</f>
        <v>x=</v>
      </c>
      <c r="Q12" s="266" t="n">
        <f aca="false">Mínima!E71</f>
        <v>921.362863054172</v>
      </c>
      <c r="R12" s="0" t="str">
        <f aca="false">L12</f>
        <v>;</v>
      </c>
      <c r="S12" s="0" t="s">
        <v>628</v>
      </c>
      <c r="T12" s="0" t="n">
        <f aca="false">N12</f>
        <v>2005</v>
      </c>
      <c r="U12" s="0" t="str">
        <f aca="false">O12</f>
        <v>_t3</v>
      </c>
      <c r="V12" s="0" t="str">
        <f aca="false">P12</f>
        <v>x=</v>
      </c>
      <c r="W12" s="266" t="n">
        <f aca="false">Mínima!K71</f>
        <v>8160.64250133695</v>
      </c>
      <c r="X12" s="0" t="str">
        <f aca="false">R12</f>
        <v>;</v>
      </c>
    </row>
    <row r="13" customFormat="false" ht="12" hidden="false" customHeight="false" outlineLevel="0" collapsed="false">
      <c r="A13" s="0" t="s">
        <v>622</v>
      </c>
      <c r="B13" s="0" t="n">
        <f aca="false">H13</f>
        <v>2005</v>
      </c>
      <c r="C13" s="0" t="str">
        <f aca="false">I13</f>
        <v>_t4</v>
      </c>
      <c r="D13" s="0" t="str">
        <f aca="false">J13</f>
        <v>x=</v>
      </c>
      <c r="E13" s="265" t="n">
        <f aca="false">Mínima!U756</f>
        <v>40.2976125666707</v>
      </c>
      <c r="F13" s="0" t="s">
        <v>623</v>
      </c>
      <c r="G13" s="0" t="s">
        <v>624</v>
      </c>
      <c r="H13" s="0" t="n">
        <f aca="false">H9+1</f>
        <v>2005</v>
      </c>
      <c r="I13" s="0" t="str">
        <f aca="false">I9</f>
        <v>_t4</v>
      </c>
      <c r="J13" s="0" t="s">
        <v>626</v>
      </c>
      <c r="K13" s="266" t="n">
        <f aca="false">Mínima!H72</f>
        <v>510.249517372135</v>
      </c>
      <c r="L13" s="0" t="s">
        <v>623</v>
      </c>
      <c r="M13" s="0" t="s">
        <v>627</v>
      </c>
      <c r="N13" s="0" t="n">
        <f aca="false">H13</f>
        <v>2005</v>
      </c>
      <c r="O13" s="0" t="str">
        <f aca="false">I13</f>
        <v>_t4</v>
      </c>
      <c r="P13" s="0" t="str">
        <f aca="false">J13</f>
        <v>x=</v>
      </c>
      <c r="Q13" s="266" t="n">
        <f aca="false">Mínima!E72</f>
        <v>994.986558875664</v>
      </c>
      <c r="R13" s="0" t="str">
        <f aca="false">L13</f>
        <v>;</v>
      </c>
      <c r="S13" s="0" t="s">
        <v>628</v>
      </c>
      <c r="T13" s="0" t="n">
        <f aca="false">N13</f>
        <v>2005</v>
      </c>
      <c r="U13" s="0" t="str">
        <f aca="false">O13</f>
        <v>_t4</v>
      </c>
      <c r="V13" s="0" t="str">
        <f aca="false">P13</f>
        <v>x=</v>
      </c>
      <c r="W13" s="266" t="n">
        <f aca="false">Mínima!K72</f>
        <v>7908.8675192681</v>
      </c>
      <c r="X13" s="0" t="str">
        <f aca="false">R13</f>
        <v>;</v>
      </c>
    </row>
    <row r="14" customFormat="false" ht="12" hidden="false" customHeight="false" outlineLevel="0" collapsed="false">
      <c r="A14" s="0" t="s">
        <v>622</v>
      </c>
      <c r="B14" s="0" t="n">
        <f aca="false">H14</f>
        <v>2006</v>
      </c>
      <c r="C14" s="0" t="str">
        <f aca="false">I14</f>
        <v>_t1</v>
      </c>
      <c r="D14" s="0" t="str">
        <f aca="false">J14</f>
        <v>x=</v>
      </c>
      <c r="E14" s="265" t="n">
        <f aca="false">Mínima!U759</f>
        <v>41.372690820288</v>
      </c>
      <c r="F14" s="0" t="s">
        <v>623</v>
      </c>
      <c r="G14" s="0" t="s">
        <v>624</v>
      </c>
      <c r="H14" s="0" t="n">
        <f aca="false">H10+1</f>
        <v>2006</v>
      </c>
      <c r="I14" s="0" t="str">
        <f aca="false">I10</f>
        <v>_t1</v>
      </c>
      <c r="J14" s="0" t="s">
        <v>626</v>
      </c>
      <c r="K14" s="266" t="n">
        <f aca="false">Mínima!H73</f>
        <v>496.307317633541</v>
      </c>
      <c r="L14" s="0" t="s">
        <v>623</v>
      </c>
      <c r="M14" s="0" t="s">
        <v>627</v>
      </c>
      <c r="N14" s="0" t="n">
        <f aca="false">H14</f>
        <v>2006</v>
      </c>
      <c r="O14" s="0" t="str">
        <f aca="false">I14</f>
        <v>_t1</v>
      </c>
      <c r="P14" s="0" t="str">
        <f aca="false">J14</f>
        <v>x=</v>
      </c>
      <c r="Q14" s="266" t="n">
        <f aca="false">Mínima!E73</f>
        <v>967.799269385406</v>
      </c>
      <c r="R14" s="0" t="str">
        <f aca="false">L14</f>
        <v>;</v>
      </c>
      <c r="S14" s="0" t="s">
        <v>628</v>
      </c>
      <c r="T14" s="0" t="n">
        <f aca="false">N14</f>
        <v>2006</v>
      </c>
      <c r="U14" s="0" t="str">
        <f aca="false">O14</f>
        <v>_t1</v>
      </c>
      <c r="V14" s="0" t="str">
        <f aca="false">P14</f>
        <v>x=</v>
      </c>
      <c r="W14" s="266" t="n">
        <f aca="false">Mínima!K73</f>
        <v>7692.76342331989</v>
      </c>
      <c r="X14" s="0" t="str">
        <f aca="false">R14</f>
        <v>;</v>
      </c>
    </row>
    <row r="15" customFormat="false" ht="12" hidden="false" customHeight="false" outlineLevel="0" collapsed="false">
      <c r="A15" s="0" t="s">
        <v>622</v>
      </c>
      <c r="B15" s="0" t="n">
        <f aca="false">H15</f>
        <v>2006</v>
      </c>
      <c r="C15" s="0" t="str">
        <f aca="false">I15</f>
        <v>_t2</v>
      </c>
      <c r="D15" s="0" t="str">
        <f aca="false">J15</f>
        <v>x=</v>
      </c>
      <c r="E15" s="265" t="n">
        <f aca="false">Mínima!U762</f>
        <v>42.064865828158</v>
      </c>
      <c r="F15" s="0" t="s">
        <v>623</v>
      </c>
      <c r="G15" s="0" t="s">
        <v>624</v>
      </c>
      <c r="H15" s="0" t="n">
        <f aca="false">H11+1</f>
        <v>2006</v>
      </c>
      <c r="I15" s="0" t="str">
        <f aca="false">I11</f>
        <v>_t2</v>
      </c>
      <c r="J15" s="0" t="s">
        <v>626</v>
      </c>
      <c r="K15" s="266" t="n">
        <f aca="false">Mínima!H74</f>
        <v>483.410665428427</v>
      </c>
      <c r="L15" s="0" t="s">
        <v>623</v>
      </c>
      <c r="M15" s="0" t="s">
        <v>627</v>
      </c>
      <c r="N15" s="0" t="n">
        <f aca="false">H15</f>
        <v>2006</v>
      </c>
      <c r="O15" s="0" t="str">
        <f aca="false">I15</f>
        <v>_t2</v>
      </c>
      <c r="P15" s="0" t="str">
        <f aca="false">J15</f>
        <v>x=</v>
      </c>
      <c r="Q15" s="266" t="n">
        <f aca="false">Mínima!E74</f>
        <v>942.650797585432</v>
      </c>
      <c r="R15" s="0" t="str">
        <f aca="false">L15</f>
        <v>;</v>
      </c>
      <c r="S15" s="0" t="s">
        <v>628</v>
      </c>
      <c r="T15" s="0" t="n">
        <f aca="false">N15</f>
        <v>2006</v>
      </c>
      <c r="U15" s="0" t="str">
        <f aca="false">O15</f>
        <v>_t2</v>
      </c>
      <c r="V15" s="0" t="str">
        <f aca="false">P15</f>
        <v>x=</v>
      </c>
      <c r="W15" s="266" t="n">
        <f aca="false">Mínima!K74</f>
        <v>7492.86531414062</v>
      </c>
      <c r="X15" s="0" t="str">
        <f aca="false">R15</f>
        <v>;</v>
      </c>
    </row>
    <row r="16" customFormat="false" ht="12" hidden="false" customHeight="false" outlineLevel="0" collapsed="false">
      <c r="A16" s="0" t="s">
        <v>622</v>
      </c>
      <c r="B16" s="0" t="n">
        <f aca="false">H16</f>
        <v>2006</v>
      </c>
      <c r="C16" s="0" t="str">
        <f aca="false">I16</f>
        <v>_t3</v>
      </c>
      <c r="D16" s="0" t="str">
        <f aca="false">J16</f>
        <v>x=</v>
      </c>
      <c r="E16" s="265" t="n">
        <f aca="false">Mínima!U765</f>
        <v>43.1093782271671</v>
      </c>
      <c r="F16" s="0" t="s">
        <v>623</v>
      </c>
      <c r="G16" s="0" t="s">
        <v>624</v>
      </c>
      <c r="H16" s="0" t="n">
        <f aca="false">H12+1</f>
        <v>2006</v>
      </c>
      <c r="I16" s="0" t="str">
        <f aca="false">I12</f>
        <v>_t3</v>
      </c>
      <c r="J16" s="0" t="s">
        <v>626</v>
      </c>
      <c r="K16" s="266" t="n">
        <f aca="false">Mínima!H75</f>
        <v>475.456170042319</v>
      </c>
      <c r="L16" s="0" t="s">
        <v>623</v>
      </c>
      <c r="M16" s="0" t="s">
        <v>627</v>
      </c>
      <c r="N16" s="0" t="n">
        <f aca="false">H16</f>
        <v>2006</v>
      </c>
      <c r="O16" s="0" t="str">
        <f aca="false">I16</f>
        <v>_t3</v>
      </c>
      <c r="P16" s="0" t="str">
        <f aca="false">J16</f>
        <v>x=</v>
      </c>
      <c r="Q16" s="266" t="n">
        <f aca="false">Mínima!E75</f>
        <v>1117.32199959945</v>
      </c>
      <c r="R16" s="0" t="str">
        <f aca="false">L16</f>
        <v>;</v>
      </c>
      <c r="S16" s="0" t="s">
        <v>628</v>
      </c>
      <c r="T16" s="0" t="n">
        <f aca="false">N16</f>
        <v>2006</v>
      </c>
      <c r="U16" s="0" t="str">
        <f aca="false">O16</f>
        <v>_t3</v>
      </c>
      <c r="V16" s="0" t="str">
        <f aca="false">P16</f>
        <v>x=</v>
      </c>
      <c r="W16" s="266" t="n">
        <f aca="false">Mínima!K75</f>
        <v>8180.2234055781</v>
      </c>
      <c r="X16" s="0" t="str">
        <f aca="false">R16</f>
        <v>;</v>
      </c>
    </row>
    <row r="17" customFormat="false" ht="12" hidden="false" customHeight="false" outlineLevel="0" collapsed="false">
      <c r="A17" s="0" t="s">
        <v>622</v>
      </c>
      <c r="B17" s="0" t="n">
        <f aca="false">H17</f>
        <v>2006</v>
      </c>
      <c r="C17" s="0" t="str">
        <f aca="false">I17</f>
        <v>_t4</v>
      </c>
      <c r="D17" s="0" t="str">
        <f aca="false">J17</f>
        <v>x=</v>
      </c>
      <c r="E17" s="265" t="n">
        <f aca="false">Mínima!U768</f>
        <v>44.1634119387139</v>
      </c>
      <c r="F17" s="0" t="s">
        <v>623</v>
      </c>
      <c r="G17" s="0" t="s">
        <v>624</v>
      </c>
      <c r="H17" s="0" t="n">
        <f aca="false">H13+1</f>
        <v>2006</v>
      </c>
      <c r="I17" s="0" t="str">
        <f aca="false">I13</f>
        <v>_t4</v>
      </c>
      <c r="J17" s="0" t="s">
        <v>626</v>
      </c>
      <c r="K17" s="266" t="n">
        <f aca="false">Mínima!H76</f>
        <v>463.93617404104</v>
      </c>
      <c r="L17" s="0" t="s">
        <v>623</v>
      </c>
      <c r="M17" s="0" t="s">
        <v>627</v>
      </c>
      <c r="N17" s="0" t="n">
        <f aca="false">H17</f>
        <v>2006</v>
      </c>
      <c r="O17" s="0" t="str">
        <f aca="false">I17</f>
        <v>_t4</v>
      </c>
      <c r="P17" s="0" t="str">
        <f aca="false">J17</f>
        <v>x=</v>
      </c>
      <c r="Q17" s="266" t="n">
        <f aca="false">Mínima!E76</f>
        <v>1090.25000899644</v>
      </c>
      <c r="R17" s="0" t="str">
        <f aca="false">L17</f>
        <v>;</v>
      </c>
      <c r="S17" s="0" t="s">
        <v>628</v>
      </c>
      <c r="T17" s="0" t="n">
        <f aca="false">N17</f>
        <v>2006</v>
      </c>
      <c r="U17" s="0" t="str">
        <f aca="false">O17</f>
        <v>_t4</v>
      </c>
      <c r="V17" s="0" t="str">
        <f aca="false">P17</f>
        <v>x=</v>
      </c>
      <c r="W17" s="266" t="n">
        <f aca="false">Mínima!K76</f>
        <v>7982.02187437609</v>
      </c>
      <c r="X17" s="0" t="str">
        <f aca="false">R17</f>
        <v>;</v>
      </c>
    </row>
    <row r="18" customFormat="false" ht="12" hidden="false" customHeight="false" outlineLevel="0" collapsed="false">
      <c r="A18" s="0" t="s">
        <v>622</v>
      </c>
      <c r="B18" s="0" t="n">
        <f aca="false">H18</f>
        <v>2007</v>
      </c>
      <c r="C18" s="0" t="str">
        <f aca="false">I18</f>
        <v>_t1</v>
      </c>
      <c r="D18" s="0" t="str">
        <f aca="false">J18</f>
        <v>x=</v>
      </c>
      <c r="E18" s="265" t="n">
        <f aca="false">Mínima!U771</f>
        <v>45.0202324126206</v>
      </c>
      <c r="F18" s="0" t="s">
        <v>623</v>
      </c>
      <c r="G18" s="0" t="s">
        <v>624</v>
      </c>
      <c r="H18" s="0" t="n">
        <f aca="false">H14+1</f>
        <v>2007</v>
      </c>
      <c r="I18" s="0" t="str">
        <f aca="false">I14</f>
        <v>_t1</v>
      </c>
      <c r="J18" s="0" t="s">
        <v>626</v>
      </c>
      <c r="K18" s="266" t="n">
        <f aca="false">Mínima!H77</f>
        <v>452.863561079797</v>
      </c>
      <c r="L18" s="0" t="s">
        <v>623</v>
      </c>
      <c r="M18" s="0" t="s">
        <v>627</v>
      </c>
      <c r="N18" s="0" t="n">
        <f aca="false">H18</f>
        <v>2007</v>
      </c>
      <c r="O18" s="0" t="str">
        <f aca="false">I18</f>
        <v>_t1</v>
      </c>
      <c r="P18" s="0" t="str">
        <f aca="false">J18</f>
        <v>x=</v>
      </c>
      <c r="Q18" s="266" t="n">
        <f aca="false">Mínima!E77</f>
        <v>1200.08843686146</v>
      </c>
      <c r="R18" s="0" t="str">
        <f aca="false">L18</f>
        <v>;</v>
      </c>
      <c r="S18" s="0" t="s">
        <v>628</v>
      </c>
      <c r="T18" s="0" t="n">
        <f aca="false">N18</f>
        <v>2007</v>
      </c>
      <c r="U18" s="0" t="str">
        <f aca="false">O18</f>
        <v>_t1</v>
      </c>
      <c r="V18" s="0" t="str">
        <f aca="false">P18</f>
        <v>x=</v>
      </c>
      <c r="W18" s="266" t="n">
        <f aca="false">Mínima!K77</f>
        <v>8804.41485226704</v>
      </c>
      <c r="X18" s="0" t="str">
        <f aca="false">R18</f>
        <v>;</v>
      </c>
    </row>
    <row r="19" customFormat="false" ht="12" hidden="false" customHeight="false" outlineLevel="0" collapsed="false">
      <c r="A19" s="0" t="s">
        <v>622</v>
      </c>
      <c r="B19" s="0" t="n">
        <f aca="false">H19</f>
        <v>2007</v>
      </c>
      <c r="C19" s="0" t="str">
        <f aca="false">I19</f>
        <v>_t2</v>
      </c>
      <c r="D19" s="0" t="str">
        <f aca="false">J19</f>
        <v>x=</v>
      </c>
      <c r="E19" s="265" t="n">
        <f aca="false">Mínima!U774</f>
        <v>45.7104055034954</v>
      </c>
      <c r="F19" s="0" t="s">
        <v>623</v>
      </c>
      <c r="G19" s="0" t="s">
        <v>624</v>
      </c>
      <c r="H19" s="0" t="n">
        <f aca="false">H15+1</f>
        <v>2007</v>
      </c>
      <c r="I19" s="0" t="str">
        <f aca="false">I15</f>
        <v>_t2</v>
      </c>
      <c r="J19" s="0" t="s">
        <v>626</v>
      </c>
      <c r="K19" s="266" t="n">
        <f aca="false">Mínima!H78</f>
        <v>444.244707950316</v>
      </c>
      <c r="L19" s="0" t="s">
        <v>623</v>
      </c>
      <c r="M19" s="0" t="s">
        <v>627</v>
      </c>
      <c r="N19" s="0" t="n">
        <f aca="false">H19</f>
        <v>2007</v>
      </c>
      <c r="O19" s="0" t="str">
        <f aca="false">I19</f>
        <v>_t2</v>
      </c>
      <c r="P19" s="0" t="str">
        <f aca="false">J19</f>
        <v>x=</v>
      </c>
      <c r="Q19" s="266" t="n">
        <f aca="false">Mínima!E78</f>
        <v>1177.24847606834</v>
      </c>
      <c r="R19" s="0" t="str">
        <f aca="false">L19</f>
        <v>;</v>
      </c>
      <c r="S19" s="0" t="s">
        <v>628</v>
      </c>
      <c r="T19" s="0" t="n">
        <f aca="false">N19</f>
        <v>2007</v>
      </c>
      <c r="U19" s="0" t="str">
        <f aca="false">O19</f>
        <v>_t2</v>
      </c>
      <c r="V19" s="0" t="str">
        <f aca="false">P19</f>
        <v>x=</v>
      </c>
      <c r="W19" s="266" t="n">
        <f aca="false">Mínima!K78</f>
        <v>8636.85012632226</v>
      </c>
      <c r="X19" s="0" t="str">
        <f aca="false">R19</f>
        <v>;</v>
      </c>
    </row>
    <row r="20" customFormat="false" ht="12" hidden="false" customHeight="false" outlineLevel="0" collapsed="false">
      <c r="A20" s="0" t="s">
        <v>622</v>
      </c>
      <c r="B20" s="0" t="n">
        <f aca="false">H20</f>
        <v>2007</v>
      </c>
      <c r="C20" s="0" t="str">
        <f aca="false">I20</f>
        <v>_t3</v>
      </c>
      <c r="D20" s="0" t="str">
        <f aca="false">J20</f>
        <v>x=</v>
      </c>
      <c r="E20" s="265" t="n">
        <f aca="false">Mínima!U777</f>
        <v>46.7871927106452</v>
      </c>
      <c r="F20" s="0" t="s">
        <v>623</v>
      </c>
      <c r="G20" s="0" t="s">
        <v>624</v>
      </c>
      <c r="H20" s="0" t="n">
        <f aca="false">H16+1</f>
        <v>2007</v>
      </c>
      <c r="I20" s="0" t="str">
        <f aca="false">I16</f>
        <v>_t3</v>
      </c>
      <c r="J20" s="0" t="s">
        <v>626</v>
      </c>
      <c r="K20" s="266" t="n">
        <f aca="false">Mínima!H79</f>
        <v>437.537137982087</v>
      </c>
      <c r="L20" s="0" t="s">
        <v>623</v>
      </c>
      <c r="M20" s="0" t="s">
        <v>627</v>
      </c>
      <c r="N20" s="0" t="n">
        <f aca="false">H20</f>
        <v>2007</v>
      </c>
      <c r="O20" s="0" t="str">
        <f aca="false">I20</f>
        <v>_t3</v>
      </c>
      <c r="P20" s="0" t="str">
        <f aca="false">J20</f>
        <v>x=</v>
      </c>
      <c r="Q20" s="266" t="n">
        <f aca="false">Mínima!E79</f>
        <v>1304.2982083246</v>
      </c>
      <c r="R20" s="0" t="str">
        <f aca="false">L20</f>
        <v>;</v>
      </c>
      <c r="S20" s="0" t="s">
        <v>628</v>
      </c>
      <c r="T20" s="0" t="n">
        <f aca="false">N20</f>
        <v>2007</v>
      </c>
      <c r="U20" s="0" t="str">
        <f aca="false">O20</f>
        <v>_t3</v>
      </c>
      <c r="V20" s="0" t="str">
        <f aca="false">P20</f>
        <v>x=</v>
      </c>
      <c r="W20" s="266" t="n">
        <f aca="false">Mínima!K79</f>
        <v>8506.44389864943</v>
      </c>
      <c r="X20" s="0" t="str">
        <f aca="false">R20</f>
        <v>;</v>
      </c>
    </row>
    <row r="21" customFormat="false" ht="12" hidden="false" customHeight="false" outlineLevel="0" collapsed="false">
      <c r="A21" s="0" t="s">
        <v>622</v>
      </c>
      <c r="B21" s="0" t="n">
        <f aca="false">H21</f>
        <v>2007</v>
      </c>
      <c r="C21" s="0" t="str">
        <f aca="false">I21</f>
        <v>_t4</v>
      </c>
      <c r="D21" s="0" t="str">
        <f aca="false">J21</f>
        <v>x=</v>
      </c>
      <c r="E21" s="265" t="n">
        <f aca="false">Mínima!U780</f>
        <v>47.8832666790893</v>
      </c>
      <c r="F21" s="0" t="s">
        <v>623</v>
      </c>
      <c r="G21" s="0" t="s">
        <v>624</v>
      </c>
      <c r="H21" s="0" t="n">
        <f aca="false">H17+1</f>
        <v>2007</v>
      </c>
      <c r="I21" s="0" t="str">
        <f aca="false">I17</f>
        <v>_t4</v>
      </c>
      <c r="J21" s="0" t="s">
        <v>626</v>
      </c>
      <c r="K21" s="266" t="n">
        <f aca="false">Mínima!H80</f>
        <v>427.467408093701</v>
      </c>
      <c r="L21" s="0" t="s">
        <v>623</v>
      </c>
      <c r="M21" s="0" t="s">
        <v>627</v>
      </c>
      <c r="N21" s="0" t="n">
        <f aca="false">H21</f>
        <v>2007</v>
      </c>
      <c r="O21" s="0" t="str">
        <f aca="false">I21</f>
        <v>_t4</v>
      </c>
      <c r="P21" s="0" t="str">
        <f aca="false">J21</f>
        <v>x=</v>
      </c>
      <c r="Q21" s="266" t="n">
        <f aca="false">Mínima!E80</f>
        <v>1274.28034352732</v>
      </c>
      <c r="R21" s="0" t="str">
        <f aca="false">L21</f>
        <v>;</v>
      </c>
      <c r="S21" s="0" t="s">
        <v>628</v>
      </c>
      <c r="T21" s="0" t="n">
        <f aca="false">N21</f>
        <v>2007</v>
      </c>
      <c r="U21" s="0" t="str">
        <f aca="false">O21</f>
        <v>_t4</v>
      </c>
      <c r="V21" s="0" t="str">
        <f aca="false">P21</f>
        <v>x=</v>
      </c>
      <c r="W21" s="266" t="n">
        <f aca="false">Mínima!K80</f>
        <v>9349.50570138551</v>
      </c>
      <c r="X21" s="0" t="str">
        <f aca="false">R21</f>
        <v>;</v>
      </c>
    </row>
    <row r="22" customFormat="false" ht="12" hidden="false" customHeight="false" outlineLevel="0" collapsed="false">
      <c r="A22" s="0" t="s">
        <v>622</v>
      </c>
      <c r="B22" s="0" t="n">
        <f aca="false">H22</f>
        <v>2008</v>
      </c>
      <c r="C22" s="0" t="str">
        <f aca="false">I22</f>
        <v>_t1</v>
      </c>
      <c r="D22" s="0" t="str">
        <f aca="false">J22</f>
        <v>x=</v>
      </c>
      <c r="E22" s="265" t="n">
        <f aca="false">Mínima!U783</f>
        <v>49.1006763483346</v>
      </c>
      <c r="F22" s="0" t="s">
        <v>623</v>
      </c>
      <c r="G22" s="0" t="s">
        <v>624</v>
      </c>
      <c r="H22" s="0" t="n">
        <f aca="false">H18+1</f>
        <v>2008</v>
      </c>
      <c r="I22" s="0" t="str">
        <f aca="false">I18</f>
        <v>_t1</v>
      </c>
      <c r="J22" s="0" t="s">
        <v>626</v>
      </c>
      <c r="K22" s="266" t="n">
        <f aca="false">Mínima!H81</f>
        <v>417.68244706525</v>
      </c>
      <c r="L22" s="0" t="s">
        <v>623</v>
      </c>
      <c r="M22" s="0" t="s">
        <v>627</v>
      </c>
      <c r="N22" s="0" t="n">
        <f aca="false">H22</f>
        <v>2008</v>
      </c>
      <c r="O22" s="0" t="str">
        <f aca="false">I22</f>
        <v>_t1</v>
      </c>
      <c r="P22" s="0" t="str">
        <f aca="false">J22</f>
        <v>x=</v>
      </c>
      <c r="Q22" s="266" t="n">
        <f aca="false">Mínima!E81</f>
        <v>1367.9100141387</v>
      </c>
      <c r="R22" s="0" t="str">
        <f aca="false">L22</f>
        <v>;</v>
      </c>
      <c r="S22" s="0" t="s">
        <v>628</v>
      </c>
      <c r="T22" s="0" t="n">
        <f aca="false">N22</f>
        <v>2008</v>
      </c>
      <c r="U22" s="0" t="str">
        <f aca="false">O22</f>
        <v>_t1</v>
      </c>
      <c r="V22" s="0" t="str">
        <f aca="false">P22</f>
        <v>x=</v>
      </c>
      <c r="W22" s="266" t="n">
        <f aca="false">Mínima!K81</f>
        <v>9135.49044035939</v>
      </c>
      <c r="X22" s="0" t="str">
        <f aca="false">R22</f>
        <v>;</v>
      </c>
    </row>
    <row r="23" customFormat="false" ht="12" hidden="false" customHeight="false" outlineLevel="0" collapsed="false">
      <c r="A23" s="0" t="s">
        <v>622</v>
      </c>
      <c r="B23" s="0" t="n">
        <f aca="false">H23</f>
        <v>2008</v>
      </c>
      <c r="C23" s="0" t="str">
        <f aca="false">I23</f>
        <v>_t2</v>
      </c>
      <c r="D23" s="0" t="str">
        <f aca="false">J23</f>
        <v>x=</v>
      </c>
      <c r="E23" s="265" t="n">
        <f aca="false">Mínima!U786</f>
        <v>49.8282022807035</v>
      </c>
      <c r="F23" s="0" t="s">
        <v>623</v>
      </c>
      <c r="G23" s="0" t="s">
        <v>624</v>
      </c>
      <c r="H23" s="0" t="n">
        <f aca="false">H19+1</f>
        <v>2008</v>
      </c>
      <c r="I23" s="0" t="str">
        <f aca="false">I19</f>
        <v>_t2</v>
      </c>
      <c r="J23" s="0" t="s">
        <v>626</v>
      </c>
      <c r="K23" s="266" t="n">
        <f aca="false">Mínima!H82</f>
        <v>407.326364673964</v>
      </c>
      <c r="L23" s="0" t="s">
        <v>623</v>
      </c>
      <c r="M23" s="0" t="s">
        <v>627</v>
      </c>
      <c r="N23" s="0" t="n">
        <f aca="false">H23</f>
        <v>2008</v>
      </c>
      <c r="O23" s="0" t="str">
        <f aca="false">I23</f>
        <v>_t2</v>
      </c>
      <c r="P23" s="0" t="str">
        <f aca="false">J23</f>
        <v>x=</v>
      </c>
      <c r="Q23" s="266" t="n">
        <f aca="false">Mínima!E82</f>
        <v>1333.99384430723</v>
      </c>
      <c r="R23" s="0" t="str">
        <f aca="false">L23</f>
        <v>;</v>
      </c>
      <c r="S23" s="0" t="s">
        <v>628</v>
      </c>
      <c r="T23" s="0" t="n">
        <f aca="false">N23</f>
        <v>2008</v>
      </c>
      <c r="U23" s="0" t="str">
        <f aca="false">O23</f>
        <v>_t2</v>
      </c>
      <c r="V23" s="0" t="str">
        <f aca="false">P23</f>
        <v>x=</v>
      </c>
      <c r="W23" s="266" t="n">
        <f aca="false">Mínima!K82</f>
        <v>9577.15747210781</v>
      </c>
      <c r="X23" s="0" t="str">
        <f aca="false">R23</f>
        <v>;</v>
      </c>
    </row>
    <row r="24" customFormat="false" ht="12" hidden="false" customHeight="false" outlineLevel="0" collapsed="false">
      <c r="A24" s="0" t="s">
        <v>622</v>
      </c>
      <c r="B24" s="0" t="n">
        <f aca="false">H24</f>
        <v>2008</v>
      </c>
      <c r="C24" s="0" t="str">
        <f aca="false">I24</f>
        <v>_t3</v>
      </c>
      <c r="D24" s="0" t="str">
        <f aca="false">J24</f>
        <v>x=</v>
      </c>
      <c r="E24" s="265" t="n">
        <f aca="false">Mínima!U789</f>
        <v>50.4678391742628</v>
      </c>
      <c r="F24" s="0" t="s">
        <v>623</v>
      </c>
      <c r="G24" s="0" t="s">
        <v>624</v>
      </c>
      <c r="H24" s="0" t="n">
        <f aca="false">H20+1</f>
        <v>2008</v>
      </c>
      <c r="I24" s="0" t="str">
        <f aca="false">I20</f>
        <v>_t3</v>
      </c>
      <c r="J24" s="0" t="s">
        <v>626</v>
      </c>
      <c r="K24" s="266" t="n">
        <f aca="false">Mínima!H83</f>
        <v>401.379120348984</v>
      </c>
      <c r="L24" s="0" t="s">
        <v>623</v>
      </c>
      <c r="M24" s="0" t="s">
        <v>627</v>
      </c>
      <c r="N24" s="0" t="n">
        <f aca="false">H24</f>
        <v>2008</v>
      </c>
      <c r="O24" s="0" t="str">
        <f aca="false">I24</f>
        <v>_t3</v>
      </c>
      <c r="P24" s="0" t="str">
        <f aca="false">J24</f>
        <v>x=</v>
      </c>
      <c r="Q24" s="266" t="n">
        <f aca="false">Mínima!E83</f>
        <v>1384.75796520399</v>
      </c>
      <c r="R24" s="0" t="str">
        <f aca="false">L24</f>
        <v>;</v>
      </c>
      <c r="S24" s="0" t="s">
        <v>628</v>
      </c>
      <c r="T24" s="0" t="n">
        <f aca="false">N24</f>
        <v>2008</v>
      </c>
      <c r="U24" s="0" t="str">
        <f aca="false">O24</f>
        <v>_t3</v>
      </c>
      <c r="V24" s="0" t="str">
        <f aca="false">P24</f>
        <v>x=</v>
      </c>
      <c r="W24" s="266" t="n">
        <f aca="false">Mínima!K83</f>
        <v>10145.123733952</v>
      </c>
      <c r="X24" s="0" t="str">
        <f aca="false">R24</f>
        <v>;</v>
      </c>
    </row>
    <row r="25" customFormat="false" ht="12" hidden="false" customHeight="false" outlineLevel="0" collapsed="false">
      <c r="A25" s="0" t="s">
        <v>622</v>
      </c>
      <c r="B25" s="0" t="n">
        <f aca="false">H25</f>
        <v>2008</v>
      </c>
      <c r="C25" s="0" t="str">
        <f aca="false">I25</f>
        <v>_t4</v>
      </c>
      <c r="D25" s="0" t="str">
        <f aca="false">J25</f>
        <v>x=</v>
      </c>
      <c r="E25" s="265" t="n">
        <f aca="false">Mínima!U792</f>
        <v>51.1270069653353</v>
      </c>
      <c r="F25" s="0" t="s">
        <v>623</v>
      </c>
      <c r="G25" s="0" t="s">
        <v>624</v>
      </c>
      <c r="H25" s="0" t="n">
        <f aca="false">H21+1</f>
        <v>2008</v>
      </c>
      <c r="I25" s="0" t="str">
        <f aca="false">I21</f>
        <v>_t4</v>
      </c>
      <c r="J25" s="0" t="s">
        <v>626</v>
      </c>
      <c r="K25" s="266" t="n">
        <f aca="false">Mínima!H84</f>
        <v>645.955930219916</v>
      </c>
      <c r="L25" s="0" t="s">
        <v>623</v>
      </c>
      <c r="M25" s="0" t="s">
        <v>627</v>
      </c>
      <c r="N25" s="0" t="n">
        <f aca="false">H25</f>
        <v>2008</v>
      </c>
      <c r="O25" s="0" t="str">
        <f aca="false">I25</f>
        <v>_t4</v>
      </c>
      <c r="P25" s="0" t="str">
        <f aca="false">J25</f>
        <v>x=</v>
      </c>
      <c r="Q25" s="266" t="n">
        <f aca="false">Mínima!E84</f>
        <v>1367.20733696853</v>
      </c>
      <c r="R25" s="0" t="str">
        <f aca="false">L25</f>
        <v>;</v>
      </c>
      <c r="S25" s="0" t="s">
        <v>628</v>
      </c>
      <c r="T25" s="0" t="n">
        <f aca="false">N25</f>
        <v>2008</v>
      </c>
      <c r="U25" s="0" t="str">
        <f aca="false">O25</f>
        <v>_t4</v>
      </c>
      <c r="V25" s="0" t="str">
        <f aca="false">P25</f>
        <v>x=</v>
      </c>
      <c r="W25" s="266" t="n">
        <f aca="false">Mínima!K84</f>
        <v>10016.5429281134</v>
      </c>
      <c r="X25" s="0" t="str">
        <f aca="false">R25</f>
        <v>;</v>
      </c>
    </row>
    <row r="26" customFormat="false" ht="12" hidden="false" customHeight="false" outlineLevel="0" collapsed="false">
      <c r="A26" s="0" t="s">
        <v>622</v>
      </c>
      <c r="B26" s="0" t="n">
        <f aca="false">H26</f>
        <v>2009</v>
      </c>
      <c r="C26" s="0" t="str">
        <f aca="false">I26</f>
        <v>_t1</v>
      </c>
      <c r="D26" s="0" t="str">
        <f aca="false">J26</f>
        <v>x=</v>
      </c>
      <c r="E26" s="265" t="n">
        <f aca="false">Mínima!U795</f>
        <v>51.7959402051644</v>
      </c>
      <c r="F26" s="0" t="s">
        <v>623</v>
      </c>
      <c r="G26" s="0" t="s">
        <v>624</v>
      </c>
      <c r="H26" s="0" t="n">
        <f aca="false">H22+1</f>
        <v>2009</v>
      </c>
      <c r="I26" s="0" t="str">
        <f aca="false">I22</f>
        <v>_t1</v>
      </c>
      <c r="J26" s="0" t="s">
        <v>626</v>
      </c>
      <c r="K26" s="266" t="n">
        <f aca="false">Mínima!H85</f>
        <v>637.627780990646</v>
      </c>
      <c r="L26" s="0" t="s">
        <v>623</v>
      </c>
      <c r="M26" s="0" t="s">
        <v>627</v>
      </c>
      <c r="N26" s="0" t="n">
        <f aca="false">H26</f>
        <v>2009</v>
      </c>
      <c r="O26" s="0" t="str">
        <f aca="false">I26</f>
        <v>_t1</v>
      </c>
      <c r="P26" s="0" t="str">
        <f aca="false">J26</f>
        <v>x=</v>
      </c>
      <c r="Q26" s="266" t="n">
        <f aca="false">Mínima!E85</f>
        <v>1349.58027264891</v>
      </c>
      <c r="R26" s="0" t="str">
        <f aca="false">L26</f>
        <v>;</v>
      </c>
      <c r="S26" s="0" t="s">
        <v>628</v>
      </c>
      <c r="T26" s="0" t="n">
        <f aca="false">N26</f>
        <v>2009</v>
      </c>
      <c r="U26" s="0" t="str">
        <f aca="false">O26</f>
        <v>_t1</v>
      </c>
      <c r="V26" s="0" t="str">
        <f aca="false">P26</f>
        <v>x=</v>
      </c>
      <c r="W26" s="266" t="n">
        <f aca="false">Mínima!K85</f>
        <v>9887.40213016712</v>
      </c>
      <c r="X26" s="0" t="str">
        <f aca="false">R26</f>
        <v>;</v>
      </c>
    </row>
    <row r="27" customFormat="false" ht="12" hidden="false" customHeight="false" outlineLevel="0" collapsed="false">
      <c r="A27" s="0" t="s">
        <v>622</v>
      </c>
      <c r="B27" s="0" t="n">
        <f aca="false">H27</f>
        <v>2009</v>
      </c>
      <c r="C27" s="0" t="str">
        <f aca="false">I27</f>
        <v>_t2</v>
      </c>
      <c r="D27" s="0" t="str">
        <f aca="false">J27</f>
        <v>x=</v>
      </c>
      <c r="E27" s="265" t="n">
        <f aca="false">Mínima!U798</f>
        <v>52.7724850808274</v>
      </c>
      <c r="F27" s="0" t="s">
        <v>623</v>
      </c>
      <c r="G27" s="0" t="s">
        <v>624</v>
      </c>
      <c r="H27" s="0" t="n">
        <f aca="false">H23+1</f>
        <v>2009</v>
      </c>
      <c r="I27" s="0" t="str">
        <f aca="false">I23</f>
        <v>_t2</v>
      </c>
      <c r="J27" s="0" t="s">
        <v>626</v>
      </c>
      <c r="K27" s="266" t="n">
        <f aca="false">Mínima!H86</f>
        <v>702.950846258983</v>
      </c>
      <c r="L27" s="0" t="s">
        <v>623</v>
      </c>
      <c r="M27" s="0" t="s">
        <v>627</v>
      </c>
      <c r="N27" s="0" t="n">
        <f aca="false">H27</f>
        <v>2009</v>
      </c>
      <c r="O27" s="0" t="str">
        <f aca="false">I27</f>
        <v>_t2</v>
      </c>
      <c r="P27" s="0" t="str">
        <f aca="false">J27</f>
        <v>x=</v>
      </c>
      <c r="Q27" s="266" t="n">
        <f aca="false">Mínima!E86</f>
        <v>1487.87722927203</v>
      </c>
      <c r="R27" s="0" t="str">
        <f aca="false">L27</f>
        <v>;</v>
      </c>
      <c r="S27" s="0" t="s">
        <v>628</v>
      </c>
      <c r="T27" s="0" t="n">
        <f aca="false">N27</f>
        <v>2009</v>
      </c>
      <c r="U27" s="0" t="str">
        <f aca="false">O27</f>
        <v>_t2</v>
      </c>
      <c r="V27" s="0" t="str">
        <f aca="false">P27</f>
        <v>x=</v>
      </c>
      <c r="W27" s="266" t="n">
        <f aca="false">Mínima!K86</f>
        <v>10900.6033631899</v>
      </c>
      <c r="X27" s="0" t="str">
        <f aca="false">R27</f>
        <v>;</v>
      </c>
    </row>
    <row r="28" customFormat="false" ht="12" hidden="false" customHeight="false" outlineLevel="0" collapsed="false">
      <c r="A28" s="0" t="s">
        <v>622</v>
      </c>
      <c r="B28" s="0" t="n">
        <f aca="false">H28</f>
        <v>2009</v>
      </c>
      <c r="C28" s="0" t="str">
        <f aca="false">I28</f>
        <v>_t3</v>
      </c>
      <c r="D28" s="0" t="str">
        <f aca="false">J28</f>
        <v>x=</v>
      </c>
      <c r="E28" s="265" t="n">
        <f aca="false">Mínima!U801</f>
        <v>54.0322279704326</v>
      </c>
      <c r="F28" s="0" t="s">
        <v>623</v>
      </c>
      <c r="G28" s="0" t="s">
        <v>624</v>
      </c>
      <c r="H28" s="0" t="n">
        <f aca="false">H24+1</f>
        <v>2009</v>
      </c>
      <c r="I28" s="0" t="str">
        <f aca="false">I24</f>
        <v>_t3</v>
      </c>
      <c r="J28" s="0" t="s">
        <v>626</v>
      </c>
      <c r="K28" s="266" t="n">
        <f aca="false">Mínima!H87</f>
        <v>689.942873530282</v>
      </c>
      <c r="L28" s="0" t="s">
        <v>623</v>
      </c>
      <c r="M28" s="0" t="s">
        <v>627</v>
      </c>
      <c r="N28" s="0" t="n">
        <f aca="false">H28</f>
        <v>2009</v>
      </c>
      <c r="O28" s="0" t="str">
        <f aca="false">I28</f>
        <v>_t3</v>
      </c>
      <c r="P28" s="0" t="str">
        <f aca="false">J28</f>
        <v>x=</v>
      </c>
      <c r="Q28" s="266" t="n">
        <f aca="false">Mínima!E87</f>
        <v>1460.34434197981</v>
      </c>
      <c r="R28" s="0" t="str">
        <f aca="false">L28</f>
        <v>;</v>
      </c>
      <c r="S28" s="0" t="s">
        <v>628</v>
      </c>
      <c r="T28" s="0" t="n">
        <f aca="false">N28</f>
        <v>2009</v>
      </c>
      <c r="U28" s="0" t="str">
        <f aca="false">O28</f>
        <v>_t3</v>
      </c>
      <c r="V28" s="0" t="str">
        <f aca="false">P28</f>
        <v>x=</v>
      </c>
      <c r="W28" s="266" t="n">
        <f aca="false">Mínima!K87</f>
        <v>10698.8897554329</v>
      </c>
      <c r="X28" s="0" t="str">
        <f aca="false">R28</f>
        <v>;</v>
      </c>
    </row>
    <row r="29" customFormat="false" ht="12" hidden="false" customHeight="false" outlineLevel="0" collapsed="false">
      <c r="A29" s="0" t="s">
        <v>622</v>
      </c>
      <c r="B29" s="0" t="n">
        <f aca="false">H29</f>
        <v>2009</v>
      </c>
      <c r="C29" s="0" t="str">
        <f aca="false">I29</f>
        <v>_t4</v>
      </c>
      <c r="D29" s="0" t="str">
        <f aca="false">J29</f>
        <v>x=</v>
      </c>
      <c r="E29" s="265" t="n">
        <f aca="false">Mínima!U804</f>
        <v>55.790008746626</v>
      </c>
      <c r="F29" s="0" t="s">
        <v>623</v>
      </c>
      <c r="G29" s="0" t="s">
        <v>624</v>
      </c>
      <c r="H29" s="0" t="n">
        <f aca="false">H25+1</f>
        <v>2009</v>
      </c>
      <c r="I29" s="0" t="str">
        <f aca="false">I25</f>
        <v>_t4</v>
      </c>
      <c r="J29" s="0" t="s">
        <v>626</v>
      </c>
      <c r="K29" s="266" t="n">
        <f aca="false">Mínima!H88</f>
        <v>723.309059574341</v>
      </c>
      <c r="L29" s="0" t="s">
        <v>623</v>
      </c>
      <c r="M29" s="0" t="s">
        <v>627</v>
      </c>
      <c r="N29" s="0" t="n">
        <f aca="false">H29</f>
        <v>2009</v>
      </c>
      <c r="O29" s="0" t="str">
        <f aca="false">I29</f>
        <v>_t4</v>
      </c>
      <c r="P29" s="0" t="str">
        <f aca="false">J29</f>
        <v>x=</v>
      </c>
      <c r="Q29" s="266" t="n">
        <f aca="false">Mínima!E88</f>
        <v>1530.99368853099</v>
      </c>
      <c r="R29" s="0" t="str">
        <f aca="false">L29</f>
        <v>;</v>
      </c>
      <c r="S29" s="0" t="s">
        <v>628</v>
      </c>
      <c r="T29" s="0" t="n">
        <f aca="false">N29</f>
        <v>2009</v>
      </c>
      <c r="U29" s="0" t="str">
        <f aca="false">O29</f>
        <v>_t4</v>
      </c>
      <c r="V29" s="0" t="str">
        <f aca="false">P29</f>
        <v>x=</v>
      </c>
      <c r="W29" s="266" t="n">
        <f aca="false">Mínima!K88</f>
        <v>11216.4355008948</v>
      </c>
      <c r="X29" s="0" t="str">
        <f aca="false">R29</f>
        <v>;</v>
      </c>
    </row>
    <row r="30" customFormat="false" ht="12" hidden="false" customHeight="false" outlineLevel="0" collapsed="false">
      <c r="A30" s="0" t="s">
        <v>622</v>
      </c>
      <c r="B30" s="0" t="n">
        <f aca="false">H30</f>
        <v>2010</v>
      </c>
      <c r="C30" s="0" t="str">
        <f aca="false">I30</f>
        <v>_t1</v>
      </c>
      <c r="D30" s="0" t="str">
        <f aca="false">J30</f>
        <v>x=</v>
      </c>
      <c r="E30" s="265" t="n">
        <f aca="false">Mínima!U807</f>
        <v>57.3183014770386</v>
      </c>
      <c r="F30" s="0" t="s">
        <v>623</v>
      </c>
      <c r="G30" s="0" t="s">
        <v>624</v>
      </c>
      <c r="H30" s="0" t="n">
        <f aca="false">H26+1</f>
        <v>2010</v>
      </c>
      <c r="I30" s="0" t="str">
        <f aca="false">I26</f>
        <v>_t1</v>
      </c>
      <c r="J30" s="0" t="s">
        <v>626</v>
      </c>
      <c r="K30" s="266" t="n">
        <f aca="false">Mínima!H89</f>
        <v>700.519696591078</v>
      </c>
      <c r="L30" s="0" t="s">
        <v>623</v>
      </c>
      <c r="M30" s="0" t="s">
        <v>627</v>
      </c>
      <c r="N30" s="0" t="n">
        <f aca="false">H30</f>
        <v>2010</v>
      </c>
      <c r="O30" s="0" t="str">
        <f aca="false">I30</f>
        <v>_t1</v>
      </c>
      <c r="P30" s="0" t="str">
        <f aca="false">J30</f>
        <v>x=</v>
      </c>
      <c r="Q30" s="266" t="n">
        <f aca="false">Mínima!E89</f>
        <v>1482.75653398249</v>
      </c>
      <c r="R30" s="0" t="str">
        <f aca="false">L30</f>
        <v>;</v>
      </c>
      <c r="S30" s="0" t="s">
        <v>628</v>
      </c>
      <c r="T30" s="0" t="n">
        <f aca="false">N30</f>
        <v>2010</v>
      </c>
      <c r="U30" s="0" t="str">
        <f aca="false">O30</f>
        <v>_t1</v>
      </c>
      <c r="V30" s="0" t="str">
        <f aca="false">P30</f>
        <v>x=</v>
      </c>
      <c r="W30" s="266" t="n">
        <f aca="false">Mínima!K89</f>
        <v>10863.0382682392</v>
      </c>
      <c r="X30" s="0" t="str">
        <f aca="false">R30</f>
        <v>;</v>
      </c>
    </row>
    <row r="31" customFormat="false" ht="12" hidden="false" customHeight="false" outlineLevel="0" collapsed="false">
      <c r="A31" s="0" t="s">
        <v>622</v>
      </c>
      <c r="B31" s="0" t="n">
        <f aca="false">H31</f>
        <v>2010</v>
      </c>
      <c r="C31" s="0" t="str">
        <f aca="false">I31</f>
        <v>_t2</v>
      </c>
      <c r="D31" s="0" t="str">
        <f aca="false">J31</f>
        <v>x=</v>
      </c>
      <c r="E31" s="265" t="n">
        <f aca="false">Mínima!U810</f>
        <v>58.6317543348053</v>
      </c>
      <c r="F31" s="0" t="s">
        <v>623</v>
      </c>
      <c r="G31" s="0" t="s">
        <v>624</v>
      </c>
      <c r="H31" s="0" t="n">
        <f aca="false">H27+1</f>
        <v>2010</v>
      </c>
      <c r="I31" s="0" t="str">
        <f aca="false">I27</f>
        <v>_t2</v>
      </c>
      <c r="J31" s="0" t="s">
        <v>626</v>
      </c>
      <c r="K31" s="266" t="n">
        <f aca="false">Mínima!H90</f>
        <v>737.827167068822</v>
      </c>
      <c r="L31" s="0" t="s">
        <v>623</v>
      </c>
      <c r="M31" s="0" t="s">
        <v>627</v>
      </c>
      <c r="N31" s="0" t="n">
        <f aca="false">H31</f>
        <v>2010</v>
      </c>
      <c r="O31" s="0" t="str">
        <f aca="false">I31</f>
        <v>_t2</v>
      </c>
      <c r="P31" s="0" t="str">
        <f aca="false">J31</f>
        <v>x=</v>
      </c>
      <c r="Q31" s="266" t="n">
        <f aca="false">Mínima!E90</f>
        <v>1561.71759618277</v>
      </c>
      <c r="R31" s="0" t="str">
        <f aca="false">L31</f>
        <v>;</v>
      </c>
      <c r="S31" s="0" t="s">
        <v>628</v>
      </c>
      <c r="T31" s="0" t="n">
        <f aca="false">N31</f>
        <v>2010</v>
      </c>
      <c r="U31" s="0" t="str">
        <f aca="false">O31</f>
        <v>_t2</v>
      </c>
      <c r="V31" s="0" t="str">
        <f aca="false">P31</f>
        <v>x=</v>
      </c>
      <c r="W31" s="266" t="n">
        <f aca="false">Mínima!K90</f>
        <v>11441.4765110008</v>
      </c>
      <c r="X31" s="0" t="str">
        <f aca="false">R31</f>
        <v>;</v>
      </c>
    </row>
    <row r="32" customFormat="false" ht="12" hidden="false" customHeight="false" outlineLevel="0" collapsed="false">
      <c r="A32" s="0" t="s">
        <v>622</v>
      </c>
      <c r="B32" s="0" t="n">
        <f aca="false">H32</f>
        <v>2010</v>
      </c>
      <c r="C32" s="0" t="str">
        <f aca="false">I32</f>
        <v>_t3</v>
      </c>
      <c r="D32" s="0" t="str">
        <f aca="false">J32</f>
        <v>x=</v>
      </c>
      <c r="E32" s="265" t="n">
        <f aca="false">Mínima!U813</f>
        <v>59.9891517119768</v>
      </c>
      <c r="F32" s="0" t="s">
        <v>623</v>
      </c>
      <c r="G32" s="0" t="s">
        <v>624</v>
      </c>
      <c r="H32" s="0" t="n">
        <f aca="false">H28+1</f>
        <v>2010</v>
      </c>
      <c r="I32" s="0" t="str">
        <f aca="false">I28</f>
        <v>_t3</v>
      </c>
      <c r="J32" s="0" t="s">
        <v>626</v>
      </c>
      <c r="K32" s="266" t="n">
        <f aca="false">Mínima!H91</f>
        <v>721.298560478089</v>
      </c>
      <c r="L32" s="0" t="s">
        <v>623</v>
      </c>
      <c r="M32" s="0" t="s">
        <v>627</v>
      </c>
      <c r="N32" s="0" t="n">
        <f aca="false">H32</f>
        <v>2010</v>
      </c>
      <c r="O32" s="0" t="str">
        <f aca="false">I32</f>
        <v>_t3</v>
      </c>
      <c r="P32" s="0" t="str">
        <f aca="false">J32</f>
        <v>x=</v>
      </c>
      <c r="Q32" s="266" t="n">
        <f aca="false">Mínima!E91</f>
        <v>1526.73241685456</v>
      </c>
      <c r="R32" s="0" t="str">
        <f aca="false">L32</f>
        <v>;</v>
      </c>
      <c r="S32" s="0" t="s">
        <v>628</v>
      </c>
      <c r="T32" s="0" t="n">
        <f aca="false">N32</f>
        <v>2010</v>
      </c>
      <c r="U32" s="0" t="str">
        <f aca="false">O32</f>
        <v>_t3</v>
      </c>
      <c r="V32" s="0" t="str">
        <f aca="false">P32</f>
        <v>x=</v>
      </c>
      <c r="W32" s="266" t="n">
        <f aca="false">Mínima!K91</f>
        <v>11185.1676184742</v>
      </c>
      <c r="X32" s="0" t="str">
        <f aca="false">R32</f>
        <v>;</v>
      </c>
    </row>
    <row r="33" customFormat="false" ht="12" hidden="false" customHeight="false" outlineLevel="0" collapsed="false">
      <c r="A33" s="0" t="s">
        <v>622</v>
      </c>
      <c r="B33" s="0" t="n">
        <f aca="false">H33</f>
        <v>2010</v>
      </c>
      <c r="C33" s="0" t="str">
        <f aca="false">I33</f>
        <v>_t4</v>
      </c>
      <c r="D33" s="0" t="str">
        <f aca="false">J33</f>
        <v>x=</v>
      </c>
      <c r="E33" s="265" t="n">
        <f aca="false">Mínima!U816</f>
        <v>61.3807281597965</v>
      </c>
      <c r="F33" s="0" t="s">
        <v>623</v>
      </c>
      <c r="G33" s="0" t="s">
        <v>624</v>
      </c>
      <c r="H33" s="0" t="n">
        <f aca="false">H29+1</f>
        <v>2010</v>
      </c>
      <c r="I33" s="0" t="str">
        <f aca="false">I29</f>
        <v>_t4</v>
      </c>
      <c r="J33" s="0" t="s">
        <v>626</v>
      </c>
      <c r="K33" s="266" t="n">
        <f aca="false">Mínima!H92</f>
        <v>824.11567073601</v>
      </c>
      <c r="L33" s="0" t="s">
        <v>623</v>
      </c>
      <c r="M33" s="0" t="s">
        <v>627</v>
      </c>
      <c r="N33" s="0" t="n">
        <f aca="false">H33</f>
        <v>2010</v>
      </c>
      <c r="O33" s="0" t="str">
        <f aca="false">I33</f>
        <v>_t4</v>
      </c>
      <c r="P33" s="0" t="str">
        <f aca="false">J33</f>
        <v>x=</v>
      </c>
      <c r="Q33" s="266" t="n">
        <f aca="false">Mínima!E92</f>
        <v>1744.36538963607</v>
      </c>
      <c r="R33" s="0" t="str">
        <f aca="false">L33</f>
        <v>;</v>
      </c>
      <c r="S33" s="0" t="s">
        <v>628</v>
      </c>
      <c r="T33" s="0" t="n">
        <f aca="false">N33</f>
        <v>2010</v>
      </c>
      <c r="U33" s="0" t="str">
        <f aca="false">O33</f>
        <v>_t4</v>
      </c>
      <c r="V33" s="0" t="str">
        <f aca="false">P33</f>
        <v>x=</v>
      </c>
      <c r="W33" s="266" t="n">
        <f aca="false">Mínima!K92</f>
        <v>12779.5939452656</v>
      </c>
      <c r="X33" s="0" t="str">
        <f aca="false">R33</f>
        <v>;</v>
      </c>
    </row>
    <row r="34" customFormat="false" ht="12" hidden="false" customHeight="false" outlineLevel="0" collapsed="false">
      <c r="A34" s="0" t="s">
        <v>622</v>
      </c>
      <c r="B34" s="0" t="n">
        <f aca="false">H34</f>
        <v>2011</v>
      </c>
      <c r="C34" s="0" t="str">
        <f aca="false">I34</f>
        <v>_t1</v>
      </c>
      <c r="D34" s="0" t="str">
        <f aca="false">J34</f>
        <v>x=</v>
      </c>
      <c r="E34" s="265" t="n">
        <f aca="false">Mínima!U819</f>
        <v>62.8748418195609</v>
      </c>
      <c r="F34" s="0" t="s">
        <v>623</v>
      </c>
      <c r="G34" s="0" t="s">
        <v>624</v>
      </c>
      <c r="H34" s="0" t="n">
        <f aca="false">H30+1</f>
        <v>2011</v>
      </c>
      <c r="I34" s="0" t="str">
        <f aca="false">I30</f>
        <v>_t1</v>
      </c>
      <c r="J34" s="0" t="s">
        <v>626</v>
      </c>
      <c r="K34" s="266" t="n">
        <f aca="false">Mínima!H93</f>
        <v>805.431956937604</v>
      </c>
      <c r="L34" s="0" t="s">
        <v>623</v>
      </c>
      <c r="M34" s="0" t="s">
        <v>627</v>
      </c>
      <c r="N34" s="0" t="n">
        <f aca="false">H34</f>
        <v>2011</v>
      </c>
      <c r="O34" s="0" t="str">
        <f aca="false">I34</f>
        <v>_t1</v>
      </c>
      <c r="P34" s="0" t="str">
        <f aca="false">J34</f>
        <v>x=</v>
      </c>
      <c r="Q34" s="266" t="n">
        <f aca="false">Mínima!E93</f>
        <v>1704.81848516974</v>
      </c>
      <c r="R34" s="0" t="str">
        <f aca="false">L34</f>
        <v>;</v>
      </c>
      <c r="S34" s="0" t="s">
        <v>628</v>
      </c>
      <c r="T34" s="0" t="n">
        <f aca="false">N34</f>
        <v>2011</v>
      </c>
      <c r="U34" s="0" t="str">
        <f aca="false">O34</f>
        <v>_t1</v>
      </c>
      <c r="V34" s="0" t="str">
        <f aca="false">P34</f>
        <v>x=</v>
      </c>
      <c r="W34" s="266" t="n">
        <f aca="false">Mínima!K93</f>
        <v>12489.8648644924</v>
      </c>
      <c r="X34" s="0" t="str">
        <f aca="false">R34</f>
        <v>;</v>
      </c>
    </row>
    <row r="35" customFormat="false" ht="12" hidden="false" customHeight="false" outlineLevel="0" collapsed="false">
      <c r="A35" s="0" t="s">
        <v>622</v>
      </c>
      <c r="B35" s="0" t="n">
        <f aca="false">H35</f>
        <v>2011</v>
      </c>
      <c r="C35" s="0" t="str">
        <f aca="false">I35</f>
        <v>_t2</v>
      </c>
      <c r="D35" s="0" t="str">
        <f aca="false">J35</f>
        <v>x=</v>
      </c>
      <c r="E35" s="265" t="n">
        <f aca="false">Mínima!U822</f>
        <v>64.3591900305686</v>
      </c>
      <c r="F35" s="0" t="s">
        <v>623</v>
      </c>
      <c r="G35" s="0" t="s">
        <v>624</v>
      </c>
      <c r="H35" s="0" t="n">
        <f aca="false">H31+1</f>
        <v>2011</v>
      </c>
      <c r="I35" s="0" t="str">
        <f aca="false">I31</f>
        <v>_t2</v>
      </c>
      <c r="J35" s="0" t="s">
        <v>626</v>
      </c>
      <c r="K35" s="266" t="n">
        <f aca="false">Mínima!H94</f>
        <v>922.56295715966</v>
      </c>
      <c r="L35" s="0" t="s">
        <v>623</v>
      </c>
      <c r="M35" s="0" t="s">
        <v>627</v>
      </c>
      <c r="N35" s="0" t="n">
        <f aca="false">H35</f>
        <v>2011</v>
      </c>
      <c r="O35" s="0" t="str">
        <f aca="false">I35</f>
        <v>_t2</v>
      </c>
      <c r="P35" s="0" t="str">
        <f aca="false">J35</f>
        <v>x=</v>
      </c>
      <c r="Q35" s="266" t="n">
        <f aca="false">Mínima!E94</f>
        <v>1952.73652301743</v>
      </c>
      <c r="R35" s="0" t="str">
        <f aca="false">L35</f>
        <v>;</v>
      </c>
      <c r="S35" s="0" t="s">
        <v>628</v>
      </c>
      <c r="T35" s="0" t="n">
        <f aca="false">N35</f>
        <v>2011</v>
      </c>
      <c r="U35" s="0" t="str">
        <f aca="false">O35</f>
        <v>_t2</v>
      </c>
      <c r="V35" s="0" t="str">
        <f aca="false">P35</f>
        <v>x=</v>
      </c>
      <c r="W35" s="266" t="n">
        <f aca="false">Mínima!K94</f>
        <v>14306.1194902308</v>
      </c>
      <c r="X35" s="0" t="str">
        <f aca="false">R35</f>
        <v>;</v>
      </c>
    </row>
    <row r="36" customFormat="false" ht="12" hidden="false" customHeight="false" outlineLevel="0" collapsed="false">
      <c r="A36" s="0" t="s">
        <v>622</v>
      </c>
      <c r="B36" s="0" t="n">
        <f aca="false">H36</f>
        <v>2011</v>
      </c>
      <c r="C36" s="0" t="str">
        <f aca="false">I36</f>
        <v>_t3</v>
      </c>
      <c r="D36" s="0" t="str">
        <f aca="false">J36</f>
        <v>x=</v>
      </c>
      <c r="E36" s="265" t="n">
        <f aca="false">Mínima!U825</f>
        <v>65.6921737858486</v>
      </c>
      <c r="F36" s="0" t="s">
        <v>623</v>
      </c>
      <c r="G36" s="0" t="s">
        <v>624</v>
      </c>
      <c r="H36" s="0" t="n">
        <f aca="false">H32+1</f>
        <v>2011</v>
      </c>
      <c r="I36" s="0" t="str">
        <f aca="false">I32</f>
        <v>_t3</v>
      </c>
      <c r="J36" s="0" t="s">
        <v>626</v>
      </c>
      <c r="K36" s="266" t="n">
        <f aca="false">Mínima!H95</f>
        <v>901.285425942261</v>
      </c>
      <c r="L36" s="0" t="s">
        <v>623</v>
      </c>
      <c r="M36" s="0" t="s">
        <v>627</v>
      </c>
      <c r="N36" s="0" t="n">
        <f aca="false">H36</f>
        <v>2011</v>
      </c>
      <c r="O36" s="0" t="str">
        <f aca="false">I36</f>
        <v>_t3</v>
      </c>
      <c r="P36" s="0" t="str">
        <f aca="false">J36</f>
        <v>x=</v>
      </c>
      <c r="Q36" s="266" t="n">
        <f aca="false">Mínima!E95</f>
        <v>1907.69958325585</v>
      </c>
      <c r="R36" s="0" t="str">
        <f aca="false">L36</f>
        <v>;</v>
      </c>
      <c r="S36" s="0" t="s">
        <v>628</v>
      </c>
      <c r="T36" s="0" t="n">
        <f aca="false">N36</f>
        <v>2011</v>
      </c>
      <c r="U36" s="0" t="str">
        <f aca="false">O36</f>
        <v>_t3</v>
      </c>
      <c r="V36" s="0" t="str">
        <f aca="false">P36</f>
        <v>x=</v>
      </c>
      <c r="W36" s="266" t="n">
        <f aca="false">Mínima!K95</f>
        <v>13976.170296313</v>
      </c>
      <c r="X36" s="0" t="str">
        <f aca="false">R36</f>
        <v>;</v>
      </c>
    </row>
    <row r="37" customFormat="false" ht="12" hidden="false" customHeight="false" outlineLevel="0" collapsed="false">
      <c r="A37" s="0" t="s">
        <v>622</v>
      </c>
      <c r="B37" s="0" t="n">
        <f aca="false">H37</f>
        <v>2011</v>
      </c>
      <c r="C37" s="0" t="str">
        <f aca="false">I37</f>
        <v>_t4</v>
      </c>
      <c r="D37" s="0" t="str">
        <f aca="false">J37</f>
        <v>x=</v>
      </c>
      <c r="E37" s="265" t="n">
        <f aca="false">Mínima!U828</f>
        <v>67.342534625719</v>
      </c>
      <c r="F37" s="0" t="s">
        <v>623</v>
      </c>
      <c r="G37" s="0" t="s">
        <v>624</v>
      </c>
      <c r="H37" s="0" t="n">
        <f aca="false">H33+1</f>
        <v>2011</v>
      </c>
      <c r="I37" s="0" t="str">
        <f aca="false">I33</f>
        <v>_t4</v>
      </c>
      <c r="J37" s="0" t="s">
        <v>626</v>
      </c>
      <c r="K37" s="266" t="n">
        <f aca="false">Mínima!H96</f>
        <v>1031.50795741512</v>
      </c>
      <c r="L37" s="0" t="s">
        <v>623</v>
      </c>
      <c r="M37" s="0" t="s">
        <v>627</v>
      </c>
      <c r="N37" s="0" t="n">
        <f aca="false">H37</f>
        <v>2011</v>
      </c>
      <c r="O37" s="0" t="str">
        <f aca="false">I37</f>
        <v>_t4</v>
      </c>
      <c r="P37" s="0" t="str">
        <f aca="false">J37</f>
        <v>x=</v>
      </c>
      <c r="Q37" s="266" t="n">
        <f aca="false">Mínima!E96</f>
        <v>2183.34988377105</v>
      </c>
      <c r="R37" s="0" t="str">
        <f aca="false">L37</f>
        <v>;</v>
      </c>
      <c r="S37" s="0" t="s">
        <v>628</v>
      </c>
      <c r="T37" s="0" t="n">
        <f aca="false">N37</f>
        <v>2011</v>
      </c>
      <c r="U37" s="0" t="str">
        <f aca="false">O37</f>
        <v>_t4</v>
      </c>
      <c r="V37" s="0" t="str">
        <f aca="false">P37</f>
        <v>x=</v>
      </c>
      <c r="W37" s="266" t="n">
        <f aca="false">Mínima!K96</f>
        <v>15995.6649238841</v>
      </c>
      <c r="X37" s="0" t="str">
        <f aca="false">R37</f>
        <v>;</v>
      </c>
    </row>
    <row r="38" customFormat="false" ht="12" hidden="false" customHeight="false" outlineLevel="0" collapsed="false">
      <c r="A38" s="0" t="s">
        <v>622</v>
      </c>
      <c r="B38" s="0" t="n">
        <f aca="false">H38</f>
        <v>2012</v>
      </c>
      <c r="C38" s="0" t="str">
        <f aca="false">I38</f>
        <v>_t1</v>
      </c>
      <c r="D38" s="0" t="str">
        <f aca="false">J38</f>
        <v>x=</v>
      </c>
      <c r="E38" s="265" t="n">
        <f aca="false">Mínima!U831</f>
        <v>69.0954326775341</v>
      </c>
      <c r="F38" s="0" t="s">
        <v>623</v>
      </c>
      <c r="G38" s="0" t="s">
        <v>624</v>
      </c>
      <c r="H38" s="0" t="n">
        <f aca="false">H34+1</f>
        <v>2012</v>
      </c>
      <c r="I38" s="0" t="str">
        <f aca="false">I34</f>
        <v>_t1</v>
      </c>
      <c r="J38" s="0" t="s">
        <v>626</v>
      </c>
      <c r="K38" s="266" t="n">
        <f aca="false">Mínima!H97</f>
        <v>1006.22883258868</v>
      </c>
      <c r="L38" s="0" t="s">
        <v>623</v>
      </c>
      <c r="M38" s="0" t="s">
        <v>627</v>
      </c>
      <c r="N38" s="0" t="n">
        <f aca="false">H38</f>
        <v>2012</v>
      </c>
      <c r="O38" s="0" t="str">
        <f aca="false">I38</f>
        <v>_t1</v>
      </c>
      <c r="P38" s="0" t="str">
        <f aca="false">J38</f>
        <v>x=</v>
      </c>
      <c r="Q38" s="266" t="n">
        <f aca="false">Mínima!E97</f>
        <v>2129.84261428768</v>
      </c>
      <c r="R38" s="0" t="str">
        <f aca="false">L38</f>
        <v>;</v>
      </c>
      <c r="S38" s="0" t="s">
        <v>628</v>
      </c>
      <c r="T38" s="0" t="n">
        <f aca="false">N38</f>
        <v>2012</v>
      </c>
      <c r="U38" s="0" t="str">
        <f aca="false">O38</f>
        <v>_t1</v>
      </c>
      <c r="V38" s="0" t="str">
        <f aca="false">P38</f>
        <v>x=</v>
      </c>
      <c r="W38" s="266" t="n">
        <f aca="false">Mínima!K97</f>
        <v>15603.659794514</v>
      </c>
      <c r="X38" s="0" t="str">
        <f aca="false">R38</f>
        <v>;</v>
      </c>
    </row>
    <row r="39" customFormat="false" ht="12" hidden="false" customHeight="false" outlineLevel="0" collapsed="false">
      <c r="A39" s="0" t="s">
        <v>622</v>
      </c>
      <c r="B39" s="0" t="n">
        <f aca="false">H39</f>
        <v>2012</v>
      </c>
      <c r="C39" s="0" t="str">
        <f aca="false">I39</f>
        <v>_t2</v>
      </c>
      <c r="D39" s="0" t="str">
        <f aca="false">J39</f>
        <v>x=</v>
      </c>
      <c r="E39" s="265" t="n">
        <f aca="false">Mínima!U834</f>
        <v>70.7702071392961</v>
      </c>
      <c r="F39" s="0" t="s">
        <v>623</v>
      </c>
      <c r="G39" s="0" t="s">
        <v>624</v>
      </c>
      <c r="H39" s="0" t="n">
        <f aca="false">H35+1</f>
        <v>2012</v>
      </c>
      <c r="I39" s="0" t="str">
        <f aca="false">I35</f>
        <v>_t2</v>
      </c>
      <c r="J39" s="0" t="s">
        <v>626</v>
      </c>
      <c r="K39" s="266" t="n">
        <f aca="false">Mínima!H98</f>
        <v>1153.50605548657</v>
      </c>
      <c r="L39" s="0" t="s">
        <v>623</v>
      </c>
      <c r="M39" s="0" t="s">
        <v>627</v>
      </c>
      <c r="N39" s="0" t="n">
        <f aca="false">H39</f>
        <v>2012</v>
      </c>
      <c r="O39" s="0" t="str">
        <f aca="false">I39</f>
        <v>_t2</v>
      </c>
      <c r="P39" s="0" t="str">
        <f aca="false">J39</f>
        <v>x=</v>
      </c>
      <c r="Q39" s="266" t="n">
        <f aca="false">Mínima!E98</f>
        <v>2441.5651434925</v>
      </c>
      <c r="R39" s="0" t="str">
        <f aca="false">L39</f>
        <v>;</v>
      </c>
      <c r="S39" s="0" t="s">
        <v>628</v>
      </c>
      <c r="T39" s="0" t="n">
        <f aca="false">N39</f>
        <v>2012</v>
      </c>
      <c r="U39" s="0" t="str">
        <f aca="false">O39</f>
        <v>_t2</v>
      </c>
      <c r="V39" s="0" t="str">
        <f aca="false">P39</f>
        <v>x=</v>
      </c>
      <c r="W39" s="266" t="n">
        <f aca="false">Mínima!K98</f>
        <v>17887.4196470856</v>
      </c>
      <c r="X39" s="0" t="str">
        <f aca="false">R39</f>
        <v>;</v>
      </c>
    </row>
    <row r="40" customFormat="false" ht="12" hidden="false" customHeight="false" outlineLevel="0" collapsed="false">
      <c r="A40" s="0" t="s">
        <v>622</v>
      </c>
      <c r="B40" s="0" t="n">
        <f aca="false">H40</f>
        <v>2012</v>
      </c>
      <c r="C40" s="0" t="str">
        <f aca="false">I40</f>
        <v>_t3</v>
      </c>
      <c r="D40" s="0" t="str">
        <f aca="false">J40</f>
        <v>x=</v>
      </c>
      <c r="E40" s="265" t="n">
        <f aca="false">Mínima!U837</f>
        <v>72.6695869224606</v>
      </c>
      <c r="F40" s="0" t="s">
        <v>623</v>
      </c>
      <c r="G40" s="0" t="s">
        <v>624</v>
      </c>
      <c r="H40" s="0" t="n">
        <f aca="false">H36+1</f>
        <v>2012</v>
      </c>
      <c r="I40" s="0" t="str">
        <f aca="false">I36</f>
        <v>_t3</v>
      </c>
      <c r="J40" s="0" t="s">
        <v>626</v>
      </c>
      <c r="K40" s="266" t="n">
        <f aca="false">Mínima!H99</f>
        <v>1126.20837527187</v>
      </c>
      <c r="L40" s="0" t="s">
        <v>623</v>
      </c>
      <c r="M40" s="0" t="s">
        <v>627</v>
      </c>
      <c r="N40" s="0" t="n">
        <f aca="false">H40</f>
        <v>2012</v>
      </c>
      <c r="O40" s="0" t="str">
        <f aca="false">I40</f>
        <v>_t3</v>
      </c>
      <c r="P40" s="0" t="str">
        <f aca="false">J40</f>
        <v>x=</v>
      </c>
      <c r="Q40" s="266" t="n">
        <f aca="false">Mínima!E99</f>
        <v>2383.78559028304</v>
      </c>
      <c r="R40" s="0" t="str">
        <f aca="false">L40</f>
        <v>;</v>
      </c>
      <c r="S40" s="0" t="s">
        <v>628</v>
      </c>
      <c r="T40" s="0" t="n">
        <f aca="false">N40</f>
        <v>2012</v>
      </c>
      <c r="U40" s="0" t="str">
        <f aca="false">O40</f>
        <v>_t3</v>
      </c>
      <c r="V40" s="0" t="str">
        <f aca="false">P40</f>
        <v>x=</v>
      </c>
      <c r="W40" s="266" t="n">
        <f aca="false">Mínima!K99</f>
        <v>17464.1144905414</v>
      </c>
      <c r="X40" s="0" t="str">
        <f aca="false">R40</f>
        <v>;</v>
      </c>
    </row>
    <row r="41" customFormat="false" ht="12" hidden="false" customHeight="false" outlineLevel="0" collapsed="false">
      <c r="A41" s="0" t="s">
        <v>622</v>
      </c>
      <c r="B41" s="0" t="n">
        <f aca="false">H41</f>
        <v>2012</v>
      </c>
      <c r="C41" s="0" t="str">
        <f aca="false">I41</f>
        <v>_t4</v>
      </c>
      <c r="D41" s="0" t="str">
        <f aca="false">J41</f>
        <v>x=</v>
      </c>
      <c r="E41" s="265" t="n">
        <f aca="false">Mínima!U840</f>
        <v>74.6275593981648</v>
      </c>
      <c r="F41" s="0" t="s">
        <v>623</v>
      </c>
      <c r="G41" s="0" t="s">
        <v>624</v>
      </c>
      <c r="H41" s="0" t="n">
        <f aca="false">H37+1</f>
        <v>2012</v>
      </c>
      <c r="I41" s="0" t="str">
        <f aca="false">I37</f>
        <v>_t4</v>
      </c>
      <c r="J41" s="0" t="s">
        <v>626</v>
      </c>
      <c r="K41" s="266" t="n">
        <f aca="false">Mínima!H100</f>
        <v>1222.02428499773</v>
      </c>
      <c r="L41" s="0" t="s">
        <v>623</v>
      </c>
      <c r="M41" s="0" t="s">
        <v>627</v>
      </c>
      <c r="N41" s="0" t="n">
        <f aca="false">H41</f>
        <v>2012</v>
      </c>
      <c r="O41" s="0" t="str">
        <f aca="false">I41</f>
        <v>_t4</v>
      </c>
      <c r="P41" s="0" t="str">
        <f aca="false">J41</f>
        <v>x=</v>
      </c>
      <c r="Q41" s="266" t="n">
        <f aca="false">Mínima!E100</f>
        <v>2586.5978872367</v>
      </c>
      <c r="R41" s="0" t="str">
        <f aca="false">L41</f>
        <v>;</v>
      </c>
      <c r="S41" s="0" t="s">
        <v>628</v>
      </c>
      <c r="T41" s="0" t="n">
        <f aca="false">N41</f>
        <v>2012</v>
      </c>
      <c r="U41" s="0" t="str">
        <f aca="false">O41</f>
        <v>_t4</v>
      </c>
      <c r="V41" s="0" t="str">
        <f aca="false">P41</f>
        <v>x=</v>
      </c>
      <c r="W41" s="266" t="n">
        <f aca="false">Mínima!K100</f>
        <v>18949.9219456052</v>
      </c>
      <c r="X41" s="0" t="str">
        <f aca="false">R41</f>
        <v>;</v>
      </c>
    </row>
    <row r="42" customFormat="false" ht="12" hidden="false" customHeight="false" outlineLevel="0" collapsed="false">
      <c r="A42" s="0" t="s">
        <v>622</v>
      </c>
      <c r="B42" s="0" t="n">
        <f aca="false">H42</f>
        <v>2013</v>
      </c>
      <c r="C42" s="0" t="str">
        <f aca="false">I42</f>
        <v>_t1</v>
      </c>
      <c r="D42" s="0" t="str">
        <f aca="false">J42</f>
        <v>x=</v>
      </c>
      <c r="E42" s="265" t="n">
        <f aca="false">Mínima!U843</f>
        <v>76.2388584430088</v>
      </c>
      <c r="F42" s="0" t="s">
        <v>623</v>
      </c>
      <c r="G42" s="0" t="s">
        <v>624</v>
      </c>
      <c r="H42" s="0" t="n">
        <f aca="false">H38+1</f>
        <v>2013</v>
      </c>
      <c r="I42" s="0" t="str">
        <f aca="false">I38</f>
        <v>_t1</v>
      </c>
      <c r="J42" s="0" t="s">
        <v>626</v>
      </c>
      <c r="K42" s="266" t="n">
        <f aca="false">Mínima!H101</f>
        <v>1189.96253818511</v>
      </c>
      <c r="L42" s="0" t="s">
        <v>623</v>
      </c>
      <c r="M42" s="0" t="s">
        <v>627</v>
      </c>
      <c r="N42" s="0" t="n">
        <f aca="false">H42</f>
        <v>2013</v>
      </c>
      <c r="O42" s="0" t="str">
        <f aca="false">I42</f>
        <v>_t1</v>
      </c>
      <c r="P42" s="0" t="str">
        <f aca="false">J42</f>
        <v>x=</v>
      </c>
      <c r="Q42" s="266" t="n">
        <f aca="false">Mínima!E101</f>
        <v>2518.73438600784</v>
      </c>
      <c r="R42" s="0" t="str">
        <f aca="false">L42</f>
        <v>;</v>
      </c>
      <c r="S42" s="0" t="s">
        <v>628</v>
      </c>
      <c r="T42" s="0" t="n">
        <f aca="false">N42</f>
        <v>2013</v>
      </c>
      <c r="U42" s="0" t="str">
        <f aca="false">O42</f>
        <v>_t1</v>
      </c>
      <c r="V42" s="0" t="str">
        <f aca="false">P42</f>
        <v>x=</v>
      </c>
      <c r="W42" s="266" t="n">
        <f aca="false">Mínima!K101</f>
        <v>18452.7406645147</v>
      </c>
      <c r="X42" s="0" t="str">
        <f aca="false">R42</f>
        <v>;</v>
      </c>
    </row>
    <row r="43" customFormat="false" ht="12" hidden="false" customHeight="false" outlineLevel="0" collapsed="false">
      <c r="A43" s="0" t="s">
        <v>622</v>
      </c>
      <c r="B43" s="0" t="n">
        <f aca="false">H43</f>
        <v>2013</v>
      </c>
      <c r="C43" s="0" t="str">
        <f aca="false">I43</f>
        <v>_t2</v>
      </c>
      <c r="D43" s="0" t="str">
        <f aca="false">J43</f>
        <v>x=</v>
      </c>
      <c r="E43" s="265" t="n">
        <f aca="false">Mínima!U846</f>
        <v>78.2358927137395</v>
      </c>
      <c r="F43" s="0" t="s">
        <v>623</v>
      </c>
      <c r="G43" s="0" t="s">
        <v>624</v>
      </c>
      <c r="H43" s="0" t="n">
        <f aca="false">H39+1</f>
        <v>2013</v>
      </c>
      <c r="I43" s="0" t="str">
        <f aca="false">I39</f>
        <v>_t2</v>
      </c>
      <c r="J43" s="0" t="s">
        <v>626</v>
      </c>
      <c r="K43" s="266" t="n">
        <f aca="false">Mínima!H102</f>
        <v>1341.62554488484</v>
      </c>
      <c r="L43" s="0" t="s">
        <v>623</v>
      </c>
      <c r="M43" s="0" t="s">
        <v>627</v>
      </c>
      <c r="N43" s="0" t="n">
        <f aca="false">H43</f>
        <v>2013</v>
      </c>
      <c r="O43" s="0" t="str">
        <f aca="false">I43</f>
        <v>_t2</v>
      </c>
      <c r="P43" s="0" t="str">
        <f aca="false">J43</f>
        <v>x=</v>
      </c>
      <c r="Q43" s="266" t="n">
        <f aca="false">Mínima!E102</f>
        <v>2839.75920444613</v>
      </c>
      <c r="R43" s="0" t="str">
        <f aca="false">L43</f>
        <v>;</v>
      </c>
      <c r="S43" s="0" t="s">
        <v>628</v>
      </c>
      <c r="T43" s="0" t="n">
        <f aca="false">N43</f>
        <v>2013</v>
      </c>
      <c r="U43" s="0" t="str">
        <f aca="false">O43</f>
        <v>_t2</v>
      </c>
      <c r="V43" s="0" t="str">
        <f aca="false">P43</f>
        <v>x=</v>
      </c>
      <c r="W43" s="266" t="n">
        <f aca="false">Mínima!K102</f>
        <v>20804.6661819534</v>
      </c>
      <c r="X43" s="0" t="str">
        <f aca="false">R43</f>
        <v>;</v>
      </c>
    </row>
    <row r="44" customFormat="false" ht="12" hidden="false" customHeight="false" outlineLevel="0" collapsed="false">
      <c r="A44" s="0" t="s">
        <v>622</v>
      </c>
      <c r="B44" s="0" t="n">
        <f aca="false">H44</f>
        <v>2013</v>
      </c>
      <c r="C44" s="0" t="str">
        <f aca="false">I44</f>
        <v>_t3</v>
      </c>
      <c r="D44" s="0" t="str">
        <f aca="false">J44</f>
        <v>x=</v>
      </c>
      <c r="E44" s="265" t="n">
        <f aca="false">Mínima!U849</f>
        <v>80.3256987476583</v>
      </c>
      <c r="F44" s="0" t="s">
        <v>623</v>
      </c>
      <c r="G44" s="0" t="s">
        <v>624</v>
      </c>
      <c r="H44" s="0" t="n">
        <f aca="false">H40+1</f>
        <v>2013</v>
      </c>
      <c r="I44" s="0" t="str">
        <f aca="false">I40</f>
        <v>_t3</v>
      </c>
      <c r="J44" s="0" t="s">
        <v>626</v>
      </c>
      <c r="K44" s="266" t="n">
        <f aca="false">Mínima!H103</f>
        <v>1307.37947062547</v>
      </c>
      <c r="L44" s="0" t="s">
        <v>623</v>
      </c>
      <c r="M44" s="0" t="s">
        <v>627</v>
      </c>
      <c r="N44" s="0" t="n">
        <f aca="false">H44</f>
        <v>2013</v>
      </c>
      <c r="O44" s="0" t="str">
        <f aca="false">I44</f>
        <v>_t3</v>
      </c>
      <c r="P44" s="0" t="str">
        <f aca="false">J44</f>
        <v>x=</v>
      </c>
      <c r="Q44" s="266" t="n">
        <f aca="false">Mínima!E103</f>
        <v>2767.27206005255</v>
      </c>
      <c r="R44" s="0" t="str">
        <f aca="false">L44</f>
        <v>;</v>
      </c>
      <c r="S44" s="0" t="s">
        <v>628</v>
      </c>
      <c r="T44" s="0" t="n">
        <f aca="false">N44</f>
        <v>2013</v>
      </c>
      <c r="U44" s="0" t="str">
        <f aca="false">O44</f>
        <v>_t3</v>
      </c>
      <c r="V44" s="0" t="str">
        <f aca="false">P44</f>
        <v>x=</v>
      </c>
      <c r="W44" s="266" t="n">
        <f aca="false">Mínima!K103</f>
        <v>20273.610295514</v>
      </c>
      <c r="X44" s="0" t="str">
        <f aca="false">R44</f>
        <v>;</v>
      </c>
    </row>
    <row r="45" customFormat="false" ht="12" hidden="false" customHeight="false" outlineLevel="0" collapsed="false">
      <c r="A45" s="0" t="s">
        <v>622</v>
      </c>
      <c r="B45" s="0" t="n">
        <f aca="false">H45</f>
        <v>2013</v>
      </c>
      <c r="C45" s="0" t="str">
        <f aca="false">I45</f>
        <v>_t4</v>
      </c>
      <c r="D45" s="0" t="str">
        <f aca="false">J45</f>
        <v>x=</v>
      </c>
      <c r="E45" s="265" t="n">
        <f aca="false">Mínima!U852</f>
        <v>87.3640119819393</v>
      </c>
      <c r="F45" s="0" t="s">
        <v>623</v>
      </c>
      <c r="G45" s="0" t="s">
        <v>624</v>
      </c>
      <c r="H45" s="0" t="n">
        <f aca="false">H41+1</f>
        <v>2013</v>
      </c>
      <c r="I45" s="0" t="str">
        <f aca="false">I41</f>
        <v>_t4</v>
      </c>
      <c r="J45" s="0" t="s">
        <v>626</v>
      </c>
      <c r="K45" s="266" t="n">
        <f aca="false">Mínima!H104</f>
        <v>1456.85629660846</v>
      </c>
      <c r="L45" s="0" t="s">
        <v>623</v>
      </c>
      <c r="M45" s="0" t="s">
        <v>627</v>
      </c>
      <c r="N45" s="0" t="n">
        <f aca="false">H45</f>
        <v>2013</v>
      </c>
      <c r="O45" s="0" t="str">
        <f aca="false">I45</f>
        <v>_t4</v>
      </c>
      <c r="P45" s="0" t="str">
        <f aca="false">J45</f>
        <v>x=</v>
      </c>
      <c r="Q45" s="266" t="n">
        <f aca="false">Mínima!E104</f>
        <v>3083.67065412202</v>
      </c>
      <c r="R45" s="0" t="str">
        <f aca="false">L45</f>
        <v>;</v>
      </c>
      <c r="S45" s="0" t="s">
        <v>628</v>
      </c>
      <c r="T45" s="0" t="n">
        <f aca="false">N45</f>
        <v>2013</v>
      </c>
      <c r="U45" s="0" t="str">
        <f aca="false">O45</f>
        <v>_t4</v>
      </c>
      <c r="V45" s="0" t="str">
        <f aca="false">P45</f>
        <v>x=</v>
      </c>
      <c r="W45" s="266" t="n">
        <f aca="false">Mínima!K104</f>
        <v>22591.5744063528</v>
      </c>
      <c r="X45" s="0" t="str">
        <f aca="false">R45</f>
        <v>;</v>
      </c>
    </row>
    <row r="46" customFormat="false" ht="12" hidden="false" customHeight="false" outlineLevel="0" collapsed="false">
      <c r="A46" s="0" t="s">
        <v>622</v>
      </c>
      <c r="B46" s="0" t="n">
        <f aca="false">H46</f>
        <v>2014</v>
      </c>
      <c r="C46" s="0" t="str">
        <f aca="false">I46</f>
        <v>_t1</v>
      </c>
      <c r="D46" s="0" t="str">
        <f aca="false">J46</f>
        <v>x=</v>
      </c>
      <c r="E46" s="265" t="n">
        <f aca="false">Mínima!U855</f>
        <v>92.5422546817853</v>
      </c>
      <c r="F46" s="0" t="s">
        <v>623</v>
      </c>
      <c r="G46" s="0" t="s">
        <v>624</v>
      </c>
      <c r="H46" s="0" t="n">
        <f aca="false">H42+1</f>
        <v>2014</v>
      </c>
      <c r="I46" s="0" t="str">
        <f aca="false">I42</f>
        <v>_t1</v>
      </c>
      <c r="J46" s="0" t="s">
        <v>626</v>
      </c>
      <c r="K46" s="266" t="n">
        <f aca="false">Mínima!H105</f>
        <v>1339.48747711119</v>
      </c>
      <c r="L46" s="0" t="s">
        <v>623</v>
      </c>
      <c r="M46" s="0" t="s">
        <v>627</v>
      </c>
      <c r="N46" s="0" t="n">
        <f aca="false">H46</f>
        <v>2014</v>
      </c>
      <c r="O46" s="0" t="str">
        <f aca="false">I46</f>
        <v>_t1</v>
      </c>
      <c r="P46" s="0" t="str">
        <f aca="false">J46</f>
        <v>x=</v>
      </c>
      <c r="Q46" s="266" t="n">
        <f aca="false">Mínima!E105</f>
        <v>2835.24067153883</v>
      </c>
      <c r="R46" s="0" t="str">
        <f aca="false">L46</f>
        <v>;</v>
      </c>
      <c r="S46" s="0" t="s">
        <v>628</v>
      </c>
      <c r="T46" s="0" t="n">
        <f aca="false">N46</f>
        <v>2014</v>
      </c>
      <c r="U46" s="0" t="str">
        <f aca="false">O46</f>
        <v>_t1</v>
      </c>
      <c r="V46" s="0" t="str">
        <f aca="false">P46</f>
        <v>x=</v>
      </c>
      <c r="W46" s="266" t="n">
        <f aca="false">Mínima!K105</f>
        <v>20771.5277587658</v>
      </c>
      <c r="X46" s="0" t="str">
        <f aca="false">R46</f>
        <v>;</v>
      </c>
    </row>
    <row r="47" customFormat="false" ht="12" hidden="false" customHeight="false" outlineLevel="0" collapsed="false">
      <c r="A47" s="0" t="s">
        <v>622</v>
      </c>
      <c r="B47" s="0" t="n">
        <f aca="false">H47</f>
        <v>2014</v>
      </c>
      <c r="C47" s="0" t="str">
        <f aca="false">I47</f>
        <v>_t2</v>
      </c>
      <c r="D47" s="0" t="str">
        <f aca="false">J47</f>
        <v>x=</v>
      </c>
      <c r="E47" s="265" t="n">
        <f aca="false">Mínima!U858</f>
        <v>96.348619912913</v>
      </c>
      <c r="F47" s="0" t="s">
        <v>623</v>
      </c>
      <c r="G47" s="0" t="s">
        <v>624</v>
      </c>
      <c r="H47" s="0" t="n">
        <f aca="false">H43+1</f>
        <v>2014</v>
      </c>
      <c r="I47" s="0" t="str">
        <f aca="false">I43</f>
        <v>_t2</v>
      </c>
      <c r="J47" s="0" t="s">
        <v>626</v>
      </c>
      <c r="K47" s="266" t="n">
        <f aca="false">Mínima!H106</f>
        <v>1407.55161464245</v>
      </c>
      <c r="L47" s="0" t="s">
        <v>623</v>
      </c>
      <c r="M47" s="0" t="s">
        <v>627</v>
      </c>
      <c r="N47" s="0" t="n">
        <f aca="false">H47</f>
        <v>2014</v>
      </c>
      <c r="O47" s="0" t="str">
        <f aca="false">I47</f>
        <v>_t2</v>
      </c>
      <c r="P47" s="0" t="str">
        <f aca="false">J47</f>
        <v>x=</v>
      </c>
      <c r="Q47" s="266" t="n">
        <f aca="false">Mínima!E106</f>
        <v>2979.32010569727</v>
      </c>
      <c r="R47" s="0" t="str">
        <f aca="false">L47</f>
        <v>;</v>
      </c>
      <c r="S47" s="0" t="s">
        <v>628</v>
      </c>
      <c r="T47" s="0" t="n">
        <f aca="false">N47</f>
        <v>2014</v>
      </c>
      <c r="U47" s="0" t="str">
        <f aca="false">O47</f>
        <v>_t2</v>
      </c>
      <c r="V47" s="0" t="str">
        <f aca="false">P47</f>
        <v>x=</v>
      </c>
      <c r="W47" s="266" t="n">
        <f aca="false">Mínima!K106</f>
        <v>21827.0562668447</v>
      </c>
      <c r="X47" s="0" t="str">
        <f aca="false">R47</f>
        <v>;</v>
      </c>
    </row>
    <row r="48" customFormat="false" ht="12" hidden="false" customHeight="false" outlineLevel="0" collapsed="false">
      <c r="A48" s="0" t="s">
        <v>622</v>
      </c>
      <c r="B48" s="0" t="n">
        <f aca="false">H48</f>
        <v>2014</v>
      </c>
      <c r="C48" s="0" t="str">
        <f aca="false">I48</f>
        <v>_t3</v>
      </c>
      <c r="D48" s="0" t="str">
        <f aca="false">J48</f>
        <v>x=</v>
      </c>
      <c r="E48" s="265" t="n">
        <f aca="false">Mínima!U861</f>
        <v>100</v>
      </c>
      <c r="F48" s="0" t="s">
        <v>623</v>
      </c>
      <c r="G48" s="0" t="s">
        <v>624</v>
      </c>
      <c r="H48" s="0" t="n">
        <f aca="false">H44+1</f>
        <v>2014</v>
      </c>
      <c r="I48" s="0" t="str">
        <f aca="false">I44</f>
        <v>_t3</v>
      </c>
      <c r="J48" s="0" t="s">
        <v>626</v>
      </c>
      <c r="K48" s="266" t="n">
        <f aca="false">Mínima!H107</f>
        <v>1351.94463727386</v>
      </c>
      <c r="L48" s="0" t="s">
        <v>623</v>
      </c>
      <c r="M48" s="0" t="s">
        <v>627</v>
      </c>
      <c r="N48" s="0" t="n">
        <f aca="false">H48</f>
        <v>2014</v>
      </c>
      <c r="O48" s="0" t="str">
        <f aca="false">I48</f>
        <v>_t3</v>
      </c>
      <c r="P48" s="0" t="str">
        <f aca="false">J48</f>
        <v>x=</v>
      </c>
      <c r="Q48" s="266" t="n">
        <f aca="false">Mínima!E107</f>
        <v>2861.61857065737</v>
      </c>
      <c r="R48" s="0" t="str">
        <f aca="false">L48</f>
        <v>;</v>
      </c>
      <c r="S48" s="0" t="s">
        <v>628</v>
      </c>
      <c r="T48" s="0" t="n">
        <f aca="false">N48</f>
        <v>2014</v>
      </c>
      <c r="U48" s="0" t="str">
        <f aca="false">O48</f>
        <v>_t3</v>
      </c>
      <c r="V48" s="0" t="str">
        <f aca="false">P48</f>
        <v>x=</v>
      </c>
      <c r="W48" s="266" t="n">
        <f aca="false">Mínima!K107</f>
        <v>20964.7528093891</v>
      </c>
      <c r="X48" s="0" t="str">
        <f aca="false">R48</f>
        <v>;</v>
      </c>
    </row>
    <row r="49" customFormat="false" ht="12" hidden="false" customHeight="false" outlineLevel="0" collapsed="false">
      <c r="A49" s="0" t="s">
        <v>622</v>
      </c>
      <c r="B49" s="0" t="n">
        <f aca="false">H49</f>
        <v>2014</v>
      </c>
      <c r="C49" s="0" t="str">
        <f aca="false">I49</f>
        <v>_t4</v>
      </c>
      <c r="D49" s="0" t="str">
        <f aca="false">J49</f>
        <v>x=</v>
      </c>
      <c r="E49" s="265" t="n">
        <f aca="false">Mínima!U864</f>
        <v>103.091038660253</v>
      </c>
      <c r="F49" s="0" t="s">
        <v>623</v>
      </c>
      <c r="G49" s="0" t="s">
        <v>624</v>
      </c>
      <c r="H49" s="0" t="n">
        <f aca="false">H45+1</f>
        <v>2014</v>
      </c>
      <c r="I49" s="0" t="str">
        <f aca="false">I45</f>
        <v>_t4</v>
      </c>
      <c r="J49" s="0" t="s">
        <v>626</v>
      </c>
      <c r="K49" s="266" t="n">
        <f aca="false">Mínima!H108</f>
        <v>1526.75</v>
      </c>
      <c r="L49" s="0" t="s">
        <v>623</v>
      </c>
      <c r="M49" s="0" t="s">
        <v>627</v>
      </c>
      <c r="N49" s="0" t="n">
        <f aca="false">H49</f>
        <v>2014</v>
      </c>
      <c r="O49" s="0" t="str">
        <f aca="false">I49</f>
        <v>_t4</v>
      </c>
      <c r="P49" s="0" t="str">
        <f aca="false">J49</f>
        <v>x=</v>
      </c>
      <c r="Q49" s="266" t="n">
        <f aca="false">Mínima!E108</f>
        <v>3231.63</v>
      </c>
      <c r="R49" s="0" t="str">
        <f aca="false">L49</f>
        <v>;</v>
      </c>
      <c r="S49" s="0" t="s">
        <v>628</v>
      </c>
      <c r="T49" s="0" t="n">
        <f aca="false">N49</f>
        <v>2014</v>
      </c>
      <c r="U49" s="0" t="str">
        <f aca="false">O49</f>
        <v>_t4</v>
      </c>
      <c r="V49" s="0" t="str">
        <f aca="false">P49</f>
        <v>x=</v>
      </c>
      <c r="W49" s="266" t="n">
        <f aca="false">Mínima!K108</f>
        <v>23675.54</v>
      </c>
      <c r="X49" s="0" t="str">
        <f aca="false">R49</f>
        <v>;</v>
      </c>
    </row>
    <row r="50" customFormat="false" ht="12" hidden="false" customHeight="false" outlineLevel="0" collapsed="false">
      <c r="A50" s="0" t="s">
        <v>622</v>
      </c>
      <c r="B50" s="0" t="n">
        <f aca="false">H50</f>
        <v>2015</v>
      </c>
      <c r="C50" s="0" t="str">
        <f aca="false">I50</f>
        <v>_t1</v>
      </c>
      <c r="D50" s="0" t="str">
        <f aca="false">J50</f>
        <v>x=</v>
      </c>
      <c r="E50" s="265" t="n">
        <f aca="false">Mínima!U867</f>
        <v>106.734366648851</v>
      </c>
      <c r="F50" s="0" t="s">
        <v>623</v>
      </c>
      <c r="G50" s="0" t="s">
        <v>624</v>
      </c>
      <c r="H50" s="0" t="n">
        <f aca="false">H46+1</f>
        <v>2015</v>
      </c>
      <c r="I50" s="0" t="str">
        <f aca="false">I46</f>
        <v>_t1</v>
      </c>
      <c r="J50" s="0" t="s">
        <v>626</v>
      </c>
      <c r="K50" s="266" t="n">
        <f aca="false">Mínima!H109</f>
        <v>1480.97256545407</v>
      </c>
      <c r="L50" s="0" t="s">
        <v>623</v>
      </c>
      <c r="M50" s="0" t="s">
        <v>627</v>
      </c>
      <c r="N50" s="0" t="n">
        <f aca="false">H50</f>
        <v>2015</v>
      </c>
      <c r="O50" s="0" t="str">
        <f aca="false">I50</f>
        <v>_t1</v>
      </c>
      <c r="P50" s="0" t="str">
        <f aca="false">J50</f>
        <v>x=</v>
      </c>
      <c r="Q50" s="266" t="n">
        <f aca="false">Mínima!E109</f>
        <v>3134.73415536162</v>
      </c>
      <c r="R50" s="0" t="str">
        <f aca="false">L50</f>
        <v>;</v>
      </c>
      <c r="S50" s="0" t="s">
        <v>628</v>
      </c>
      <c r="T50" s="0" t="n">
        <f aca="false">N50</f>
        <v>2015</v>
      </c>
      <c r="U50" s="0" t="str">
        <f aca="false">O50</f>
        <v>_t1</v>
      </c>
      <c r="V50" s="0" t="str">
        <f aca="false">P50</f>
        <v>x=</v>
      </c>
      <c r="W50" s="266" t="n">
        <f aca="false">Mínima!K109</f>
        <v>22965.6624937354</v>
      </c>
      <c r="X50" s="0" t="str">
        <f aca="false">R50</f>
        <v>;</v>
      </c>
    </row>
    <row r="51" customFormat="false" ht="12" hidden="false" customHeight="false" outlineLevel="0" collapsed="false">
      <c r="A51" s="0" t="s">
        <v>622</v>
      </c>
      <c r="B51" s="0" t="n">
        <f aca="false">H51</f>
        <v>2015</v>
      </c>
      <c r="C51" s="0" t="str">
        <f aca="false">I51</f>
        <v>_t2</v>
      </c>
      <c r="D51" s="0" t="str">
        <f aca="false">J51</f>
        <v>x=</v>
      </c>
      <c r="E51" s="265" t="n">
        <f aca="false">Mínima!U870</f>
        <v>110.484589346161</v>
      </c>
      <c r="F51" s="0" t="s">
        <v>623</v>
      </c>
      <c r="G51" s="0" t="s">
        <v>624</v>
      </c>
      <c r="H51" s="0" t="n">
        <f aca="false">H47+1</f>
        <v>2015</v>
      </c>
      <c r="I51" s="0" t="str">
        <f aca="false">I47</f>
        <v>_t2</v>
      </c>
      <c r="J51" s="0" t="s">
        <v>626</v>
      </c>
      <c r="K51" s="266" t="n">
        <f aca="false">Mínima!H110</f>
        <v>1691.61073109664</v>
      </c>
      <c r="L51" s="0" t="s">
        <v>623</v>
      </c>
      <c r="M51" s="0" t="s">
        <v>627</v>
      </c>
      <c r="N51" s="0" t="n">
        <f aca="false">H51</f>
        <v>2015</v>
      </c>
      <c r="O51" s="0" t="str">
        <f aca="false">I51</f>
        <v>_t2</v>
      </c>
      <c r="P51" s="0" t="str">
        <f aca="false">J51</f>
        <v>x=</v>
      </c>
      <c r="Q51" s="266" t="n">
        <f aca="false">Mínima!E110</f>
        <v>3580.59931397094</v>
      </c>
      <c r="R51" s="0" t="str">
        <f aca="false">L51</f>
        <v>;</v>
      </c>
      <c r="S51" s="0" t="s">
        <v>628</v>
      </c>
      <c r="T51" s="0" t="n">
        <f aca="false">N51</f>
        <v>2015</v>
      </c>
      <c r="U51" s="0" t="str">
        <f aca="false">O51</f>
        <v>_t2</v>
      </c>
      <c r="V51" s="0" t="str">
        <f aca="false">P51</f>
        <v>x=</v>
      </c>
      <c r="W51" s="266" t="n">
        <f aca="false">Mínima!K110</f>
        <v>26232.1226790184</v>
      </c>
      <c r="X51" s="0" t="str">
        <f aca="false">R51</f>
        <v>;</v>
      </c>
    </row>
    <row r="52" customFormat="false" ht="12" hidden="false" customHeight="false" outlineLevel="0" collapsed="false">
      <c r="A52" s="0" t="s">
        <v>622</v>
      </c>
      <c r="B52" s="0" t="n">
        <f aca="false">H52</f>
        <v>2015</v>
      </c>
      <c r="C52" s="0" t="str">
        <f aca="false">I52</f>
        <v>_t3</v>
      </c>
      <c r="D52" s="0" t="str">
        <f aca="false">J52</f>
        <v>x=</v>
      </c>
      <c r="E52" s="265" t="n">
        <f aca="false">Mínima!U873</f>
        <v>115.792410475681</v>
      </c>
      <c r="F52" s="0" t="s">
        <v>623</v>
      </c>
      <c r="G52" s="0" t="s">
        <v>624</v>
      </c>
      <c r="H52" s="0" t="n">
        <f aca="false">H48+1</f>
        <v>2015</v>
      </c>
      <c r="I52" s="0" t="str">
        <f aca="false">I48</f>
        <v>_t3</v>
      </c>
      <c r="J52" s="0" t="s">
        <v>626</v>
      </c>
      <c r="K52" s="266" t="n">
        <f aca="false">Mínima!H111</f>
        <v>1634.19171007015</v>
      </c>
      <c r="L52" s="0" t="s">
        <v>623</v>
      </c>
      <c r="M52" s="0" t="s">
        <v>627</v>
      </c>
      <c r="N52" s="0" t="n">
        <f aca="false">H52</f>
        <v>2015</v>
      </c>
      <c r="O52" s="0" t="str">
        <f aca="false">I52</f>
        <v>_t3</v>
      </c>
      <c r="P52" s="0" t="str">
        <f aca="false">J52</f>
        <v>x=</v>
      </c>
      <c r="Q52" s="266" t="n">
        <f aca="false">Mínima!E111</f>
        <v>3459.06159638797</v>
      </c>
      <c r="R52" s="0" t="str">
        <f aca="false">L52</f>
        <v>;</v>
      </c>
      <c r="S52" s="0" t="s">
        <v>628</v>
      </c>
      <c r="T52" s="0" t="n">
        <f aca="false">N52</f>
        <v>2015</v>
      </c>
      <c r="U52" s="0" t="str">
        <f aca="false">O52</f>
        <v>_t3</v>
      </c>
      <c r="V52" s="0" t="str">
        <f aca="false">P52</f>
        <v>x=</v>
      </c>
      <c r="W52" s="266" t="n">
        <f aca="false">Mínima!K111</f>
        <v>25341.7152253487</v>
      </c>
      <c r="X52" s="0" t="str">
        <f aca="false">R52</f>
        <v>;</v>
      </c>
    </row>
    <row r="53" customFormat="false" ht="12" hidden="false" customHeight="false" outlineLevel="0" collapsed="false">
      <c r="A53" s="0" t="s">
        <v>622</v>
      </c>
      <c r="B53" s="0" t="n">
        <f aca="false">H53</f>
        <v>2015</v>
      </c>
      <c r="C53" s="0" t="str">
        <f aca="false">I53</f>
        <v>_t4</v>
      </c>
      <c r="D53" s="0" t="str">
        <f aca="false">J53</f>
        <v>x=</v>
      </c>
      <c r="E53" s="265" t="n">
        <f aca="false">Mínima!U876</f>
        <v>131.118988386342</v>
      </c>
      <c r="F53" s="0" t="s">
        <v>623</v>
      </c>
      <c r="G53" s="0" t="s">
        <v>624</v>
      </c>
      <c r="H53" s="0" t="n">
        <f aca="false">H49+1</f>
        <v>2015</v>
      </c>
      <c r="I53" s="0" t="str">
        <f aca="false">I49</f>
        <v>_t4</v>
      </c>
      <c r="J53" s="0" t="s">
        <v>626</v>
      </c>
      <c r="K53" s="266" t="n">
        <f aca="false">Mínima!H112</f>
        <v>1754.03551204814</v>
      </c>
      <c r="L53" s="0" t="s">
        <v>623</v>
      </c>
      <c r="M53" s="0" t="s">
        <v>627</v>
      </c>
      <c r="N53" s="0" t="n">
        <f aca="false">H53</f>
        <v>2015</v>
      </c>
      <c r="O53" s="0" t="str">
        <f aca="false">I53</f>
        <v>_t4</v>
      </c>
      <c r="P53" s="0" t="str">
        <f aca="false">J53</f>
        <v>x=</v>
      </c>
      <c r="Q53" s="266" t="n">
        <f aca="false">Mínima!E112</f>
        <v>3712.73037873488</v>
      </c>
      <c r="R53" s="0" t="str">
        <f aca="false">L53</f>
        <v>;</v>
      </c>
      <c r="S53" s="0" t="s">
        <v>628</v>
      </c>
      <c r="T53" s="0" t="n">
        <f aca="false">N53</f>
        <v>2015</v>
      </c>
      <c r="U53" s="0" t="str">
        <f aca="false">O53</f>
        <v>_t4</v>
      </c>
      <c r="V53" s="0" t="str">
        <f aca="false">P53</f>
        <v>x=</v>
      </c>
      <c r="W53" s="266" t="n">
        <f aca="false">Mínima!K112</f>
        <v>27200.1678440011</v>
      </c>
      <c r="X53" s="0" t="str">
        <f aca="false">R53</f>
        <v>;</v>
      </c>
    </row>
    <row r="55" customFormat="false" ht="12" hidden="false" customHeight="false" outlineLevel="0" collapsed="false">
      <c r="G55" s="0" t="s">
        <v>632</v>
      </c>
      <c r="H55" s="0" t="n">
        <f aca="false">H4</f>
        <v>2003</v>
      </c>
      <c r="I55" s="0" t="str">
        <f aca="false">I4</f>
        <v>_t3</v>
      </c>
      <c r="J55" s="0" t="str">
        <f aca="false">J4</f>
        <v>x=</v>
      </c>
      <c r="K55" s="0" t="n">
        <f aca="false">Mínima!I63/Mínima!H63</f>
        <v>2.76360620338405</v>
      </c>
      <c r="L55" s="0" t="str">
        <f aca="false">L4</f>
        <v>;</v>
      </c>
    </row>
    <row r="56" customFormat="false" ht="12" hidden="false" customHeight="false" outlineLevel="0" collapsed="false">
      <c r="G56" s="0" t="s">
        <v>632</v>
      </c>
      <c r="H56" s="0" t="n">
        <f aca="false">H5</f>
        <v>2003</v>
      </c>
      <c r="I56" s="0" t="str">
        <f aca="false">I5</f>
        <v>_t4</v>
      </c>
      <c r="J56" s="0" t="str">
        <f aca="false">J5</f>
        <v>x=</v>
      </c>
      <c r="K56" s="0" t="n">
        <f aca="false">Mínima!I64/Mínima!H64</f>
        <v>2.78785703476591</v>
      </c>
      <c r="L56" s="0" t="str">
        <f aca="false">L5</f>
        <v>;</v>
      </c>
    </row>
    <row r="57" customFormat="false" ht="12" hidden="false" customHeight="false" outlineLevel="0" collapsed="false">
      <c r="G57" s="0" t="s">
        <v>632</v>
      </c>
      <c r="H57" s="0" t="n">
        <f aca="false">H6</f>
        <v>2004</v>
      </c>
      <c r="I57" s="0" t="str">
        <f aca="false">I6</f>
        <v>_t1</v>
      </c>
      <c r="J57" s="0" t="str">
        <f aca="false">J6</f>
        <v>x=</v>
      </c>
      <c r="K57" s="0" t="n">
        <f aca="false">Mínima!I65/Mínima!H65</f>
        <v>2.80834226005701</v>
      </c>
      <c r="L57" s="0" t="str">
        <f aca="false">L6</f>
        <v>;</v>
      </c>
    </row>
    <row r="58" customFormat="false" ht="12" hidden="false" customHeight="false" outlineLevel="0" collapsed="false">
      <c r="G58" s="0" t="s">
        <v>632</v>
      </c>
      <c r="H58" s="0" t="n">
        <f aca="false">H7</f>
        <v>2004</v>
      </c>
      <c r="I58" s="0" t="str">
        <f aca="false">I7</f>
        <v>_t2</v>
      </c>
      <c r="J58" s="0" t="str">
        <f aca="false">J7</f>
        <v>x=</v>
      </c>
      <c r="K58" s="0" t="n">
        <f aca="false">Mínima!I66/Mínima!H66</f>
        <v>2.87006046184515</v>
      </c>
      <c r="L58" s="0" t="str">
        <f aca="false">L7</f>
        <v>;</v>
      </c>
    </row>
    <row r="59" customFormat="false" ht="12" hidden="false" customHeight="false" outlineLevel="0" collapsed="false">
      <c r="G59" s="0" t="s">
        <v>632</v>
      </c>
      <c r="H59" s="0" t="n">
        <f aca="false">H8</f>
        <v>2004</v>
      </c>
      <c r="I59" s="0" t="str">
        <f aca="false">I8</f>
        <v>_t3</v>
      </c>
      <c r="J59" s="0" t="str">
        <f aca="false">J8</f>
        <v>x=</v>
      </c>
      <c r="K59" s="0" t="n">
        <f aca="false">Mínima!I67/Mínima!H67</f>
        <v>2.90956651005873</v>
      </c>
      <c r="L59" s="0" t="str">
        <f aca="false">L8</f>
        <v>;</v>
      </c>
    </row>
    <row r="60" customFormat="false" ht="12" hidden="false" customHeight="false" outlineLevel="0" collapsed="false">
      <c r="G60" s="0" t="s">
        <v>632</v>
      </c>
      <c r="H60" s="0" t="n">
        <f aca="false">H9</f>
        <v>2004</v>
      </c>
      <c r="I60" s="0" t="str">
        <f aca="false">I9</f>
        <v>_t4</v>
      </c>
      <c r="J60" s="0" t="str">
        <f aca="false">J9</f>
        <v>x=</v>
      </c>
      <c r="K60" s="0" t="n">
        <f aca="false">Mínima!I68/Mínima!H68</f>
        <v>2.87423147505799</v>
      </c>
      <c r="L60" s="0" t="str">
        <f aca="false">L9</f>
        <v>;</v>
      </c>
    </row>
    <row r="61" customFormat="false" ht="12" hidden="false" customHeight="false" outlineLevel="0" collapsed="false">
      <c r="G61" s="0" t="s">
        <v>632</v>
      </c>
      <c r="H61" s="0" t="n">
        <f aca="false">H10</f>
        <v>2005</v>
      </c>
      <c r="I61" s="0" t="str">
        <f aca="false">I10</f>
        <v>_t1</v>
      </c>
      <c r="J61" s="0" t="str">
        <f aca="false">J10</f>
        <v>x=</v>
      </c>
      <c r="K61" s="0" t="n">
        <f aca="false">Mínima!I69/Mínima!H69</f>
        <v>2.87069916769325</v>
      </c>
      <c r="L61" s="0" t="str">
        <f aca="false">L10</f>
        <v>;</v>
      </c>
    </row>
    <row r="62" customFormat="false" ht="12" hidden="false" customHeight="false" outlineLevel="0" collapsed="false">
      <c r="G62" s="0" t="s">
        <v>632</v>
      </c>
      <c r="H62" s="0" t="n">
        <f aca="false">H11</f>
        <v>2005</v>
      </c>
      <c r="I62" s="0" t="str">
        <f aca="false">I11</f>
        <v>_t2</v>
      </c>
      <c r="J62" s="0" t="str">
        <f aca="false">J11</f>
        <v>x=</v>
      </c>
      <c r="K62" s="0" t="n">
        <f aca="false">Mínima!I70/Mínima!H70</f>
        <v>2.84928920836837</v>
      </c>
      <c r="L62" s="0" t="str">
        <f aca="false">L11</f>
        <v>;</v>
      </c>
    </row>
    <row r="63" customFormat="false" ht="12" hidden="false" customHeight="false" outlineLevel="0" collapsed="false">
      <c r="G63" s="0" t="s">
        <v>632</v>
      </c>
      <c r="H63" s="0" t="n">
        <f aca="false">H12</f>
        <v>2005</v>
      </c>
      <c r="I63" s="0" t="str">
        <f aca="false">I12</f>
        <v>_t3</v>
      </c>
      <c r="J63" s="0" t="str">
        <f aca="false">J12</f>
        <v>x=</v>
      </c>
      <c r="K63" s="0" t="n">
        <f aca="false">Mínima!I71/Mínima!H71</f>
        <v>2.82025927259917</v>
      </c>
      <c r="L63" s="0" t="str">
        <f aca="false">L12</f>
        <v>;</v>
      </c>
    </row>
    <row r="64" customFormat="false" ht="12" hidden="false" customHeight="false" outlineLevel="0" collapsed="false">
      <c r="G64" s="0" t="s">
        <v>632</v>
      </c>
      <c r="H64" s="0" t="n">
        <f aca="false">H13</f>
        <v>2005</v>
      </c>
      <c r="I64" s="0" t="str">
        <f aca="false">I13</f>
        <v>_t4</v>
      </c>
      <c r="J64" s="0" t="str">
        <f aca="false">J13</f>
        <v>x=</v>
      </c>
      <c r="K64" s="0" t="n">
        <f aca="false">Mínima!I72/Mínima!H72</f>
        <v>2.81355766047523</v>
      </c>
      <c r="L64" s="0" t="str">
        <f aca="false">L13</f>
        <v>;</v>
      </c>
    </row>
    <row r="65" customFormat="false" ht="12" hidden="false" customHeight="false" outlineLevel="0" collapsed="false">
      <c r="G65" s="0" t="s">
        <v>632</v>
      </c>
      <c r="H65" s="0" t="n">
        <f aca="false">H14</f>
        <v>2006</v>
      </c>
      <c r="I65" s="0" t="str">
        <f aca="false">I14</f>
        <v>_t1</v>
      </c>
      <c r="J65" s="0" t="str">
        <f aca="false">J14</f>
        <v>x=</v>
      </c>
      <c r="K65" s="0" t="n">
        <f aca="false">Mínima!I73/Mínima!H73</f>
        <v>2.79674154524732</v>
      </c>
      <c r="L65" s="0" t="str">
        <f aca="false">L14</f>
        <v>;</v>
      </c>
    </row>
    <row r="66" customFormat="false" ht="12" hidden="false" customHeight="false" outlineLevel="0" collapsed="false">
      <c r="G66" s="0" t="s">
        <v>632</v>
      </c>
      <c r="H66" s="0" t="n">
        <f aca="false">H15</f>
        <v>2006</v>
      </c>
      <c r="I66" s="0" t="str">
        <f aca="false">I15</f>
        <v>_t2</v>
      </c>
      <c r="J66" s="0" t="str">
        <f aca="false">J15</f>
        <v>x=</v>
      </c>
      <c r="K66" s="0" t="n">
        <f aca="false">Mínima!I74/Mínima!H74</f>
        <v>2.77616143019884</v>
      </c>
      <c r="L66" s="0" t="str">
        <f aca="false">L15</f>
        <v>;</v>
      </c>
    </row>
    <row r="67" customFormat="false" ht="12" hidden="false" customHeight="false" outlineLevel="0" collapsed="false">
      <c r="G67" s="0" t="s">
        <v>632</v>
      </c>
      <c r="H67" s="0" t="n">
        <f aca="false">H16</f>
        <v>2006</v>
      </c>
      <c r="I67" s="0" t="str">
        <f aca="false">I16</f>
        <v>_t3</v>
      </c>
      <c r="J67" s="0" t="str">
        <f aca="false">J16</f>
        <v>x=</v>
      </c>
      <c r="K67" s="0" t="n">
        <f aca="false">Mínima!I75/Mínima!H75</f>
        <v>2.72902308551815</v>
      </c>
      <c r="L67" s="0" t="str">
        <f aca="false">L16</f>
        <v>;</v>
      </c>
    </row>
    <row r="68" customFormat="false" ht="12" hidden="false" customHeight="false" outlineLevel="0" collapsed="false">
      <c r="G68" s="0" t="s">
        <v>632</v>
      </c>
      <c r="H68" s="0" t="n">
        <f aca="false">H17</f>
        <v>2006</v>
      </c>
      <c r="I68" s="0" t="str">
        <f aca="false">I17</f>
        <v>_t4</v>
      </c>
      <c r="J68" s="0" t="str">
        <f aca="false">J17</f>
        <v>x=</v>
      </c>
      <c r="K68" s="0" t="n">
        <f aca="false">Mínima!I76/Mínima!H76</f>
        <v>2.70408733036636</v>
      </c>
      <c r="L68" s="0" t="str">
        <f aca="false">L17</f>
        <v>;</v>
      </c>
    </row>
    <row r="69" customFormat="false" ht="12" hidden="false" customHeight="false" outlineLevel="0" collapsed="false">
      <c r="G69" s="0" t="s">
        <v>632</v>
      </c>
      <c r="H69" s="0" t="n">
        <f aca="false">H18</f>
        <v>2007</v>
      </c>
      <c r="I69" s="0" t="str">
        <f aca="false">I18</f>
        <v>_t1</v>
      </c>
      <c r="J69" s="0" t="str">
        <f aca="false">J18</f>
        <v>x=</v>
      </c>
      <c r="K69" s="0" t="n">
        <f aca="false">Mínima!I77/Mínima!H77</f>
        <v>2.67837313348258</v>
      </c>
      <c r="L69" s="0" t="str">
        <f aca="false">L18</f>
        <v>;</v>
      </c>
    </row>
    <row r="70" customFormat="false" ht="12" hidden="false" customHeight="false" outlineLevel="0" collapsed="false">
      <c r="G70" s="0" t="s">
        <v>632</v>
      </c>
      <c r="H70" s="0" t="n">
        <f aca="false">H19</f>
        <v>2007</v>
      </c>
      <c r="I70" s="0" t="str">
        <f aca="false">I19</f>
        <v>_t2</v>
      </c>
      <c r="J70" s="0" t="str">
        <f aca="false">J19</f>
        <v>x=</v>
      </c>
      <c r="K70" s="0" t="n">
        <f aca="false">Mínima!I78/Mínima!H78</f>
        <v>2.63984694437745</v>
      </c>
      <c r="L70" s="0" t="str">
        <f aca="false">L19</f>
        <v>;</v>
      </c>
    </row>
    <row r="71" customFormat="false" ht="12" hidden="false" customHeight="false" outlineLevel="0" collapsed="false">
      <c r="G71" s="0" t="s">
        <v>632</v>
      </c>
      <c r="H71" s="0" t="n">
        <f aca="false">H20</f>
        <v>2007</v>
      </c>
      <c r="I71" s="0" t="str">
        <f aca="false">I20</f>
        <v>_t3</v>
      </c>
      <c r="J71" s="0" t="str">
        <f aca="false">J20</f>
        <v>x=</v>
      </c>
      <c r="K71" s="0" t="n">
        <f aca="false">Mínima!I79/Mínima!H79</f>
        <v>2.59145453829007</v>
      </c>
      <c r="L71" s="0" t="str">
        <f aca="false">L20</f>
        <v>;</v>
      </c>
    </row>
    <row r="72" customFormat="false" ht="12" hidden="false" customHeight="false" outlineLevel="0" collapsed="false">
      <c r="G72" s="0" t="s">
        <v>632</v>
      </c>
      <c r="H72" s="0" t="n">
        <f aca="false">H21</f>
        <v>2007</v>
      </c>
      <c r="I72" s="0" t="str">
        <f aca="false">I21</f>
        <v>_t4</v>
      </c>
      <c r="J72" s="0" t="str">
        <f aca="false">J21</f>
        <v>x=</v>
      </c>
      <c r="K72" s="0" t="n">
        <f aca="false">Mínima!I80/Mínima!H80</f>
        <v>2.56459174114845</v>
      </c>
      <c r="L72" s="0" t="str">
        <f aca="false">L21</f>
        <v>;</v>
      </c>
    </row>
    <row r="73" customFormat="false" ht="12" hidden="false" customHeight="false" outlineLevel="0" collapsed="false">
      <c r="G73" s="0" t="s">
        <v>632</v>
      </c>
      <c r="H73" s="0" t="n">
        <f aca="false">H22</f>
        <v>2008</v>
      </c>
      <c r="I73" s="0" t="str">
        <f aca="false">I22</f>
        <v>_t1</v>
      </c>
      <c r="J73" s="0" t="str">
        <f aca="false">J22</f>
        <v>x=</v>
      </c>
      <c r="K73" s="0" t="n">
        <f aca="false">Mínima!I81/Mínima!H81</f>
        <v>2.53765927265791</v>
      </c>
      <c r="L73" s="0" t="str">
        <f aca="false">L22</f>
        <v>;</v>
      </c>
    </row>
    <row r="74" customFormat="false" ht="12" hidden="false" customHeight="false" outlineLevel="0" collapsed="false">
      <c r="G74" s="0" t="s">
        <v>632</v>
      </c>
      <c r="H74" s="0" t="n">
        <f aca="false">H23</f>
        <v>2008</v>
      </c>
      <c r="I74" s="0" t="str">
        <f aca="false">I23</f>
        <v>_t2</v>
      </c>
      <c r="J74" s="0" t="str">
        <f aca="false">J23</f>
        <v>x=</v>
      </c>
      <c r="K74" s="0" t="n">
        <f aca="false">Mínima!I82/Mínima!H82</f>
        <v>2.51590105192262</v>
      </c>
      <c r="L74" s="0" t="str">
        <f aca="false">L23</f>
        <v>;</v>
      </c>
    </row>
    <row r="75" customFormat="false" ht="12" hidden="false" customHeight="false" outlineLevel="0" collapsed="false">
      <c r="G75" s="0" t="s">
        <v>632</v>
      </c>
      <c r="H75" s="0" t="n">
        <f aca="false">H24</f>
        <v>2008</v>
      </c>
      <c r="I75" s="0" t="str">
        <f aca="false">I24</f>
        <v>_t3</v>
      </c>
      <c r="J75" s="0" t="str">
        <f aca="false">J24</f>
        <v>x=</v>
      </c>
      <c r="K75" s="0" t="n">
        <f aca="false">Mínima!I83/Mínima!H83</f>
        <v>2.46857324135114</v>
      </c>
      <c r="L75" s="0" t="str">
        <f aca="false">L24</f>
        <v>;</v>
      </c>
    </row>
    <row r="76" customFormat="false" ht="12" hidden="false" customHeight="false" outlineLevel="0" collapsed="false">
      <c r="G76" s="0" t="s">
        <v>632</v>
      </c>
      <c r="H76" s="0" t="n">
        <f aca="false">H25</f>
        <v>2008</v>
      </c>
      <c r="I76" s="0" t="str">
        <f aca="false">I25</f>
        <v>_t4</v>
      </c>
      <c r="J76" s="0" t="str">
        <f aca="false">J25</f>
        <v>x=</v>
      </c>
      <c r="K76" s="0" t="n">
        <f aca="false">Mínima!I84/Mínima!H84</f>
        <v>2.41738645177176</v>
      </c>
      <c r="L76" s="0" t="str">
        <f aca="false">L25</f>
        <v>;</v>
      </c>
    </row>
    <row r="77" customFormat="false" ht="12" hidden="false" customHeight="false" outlineLevel="0" collapsed="false">
      <c r="G77" s="0" t="s">
        <v>632</v>
      </c>
      <c r="H77" s="0" t="n">
        <f aca="false">H26</f>
        <v>2009</v>
      </c>
      <c r="I77" s="0" t="str">
        <f aca="false">I26</f>
        <v>_t1</v>
      </c>
      <c r="J77" s="0" t="str">
        <f aca="false">J26</f>
        <v>x=</v>
      </c>
      <c r="K77" s="0" t="n">
        <f aca="false">Mínima!I85/Mínima!H85</f>
        <v>2.39453030169882</v>
      </c>
      <c r="L77" s="0" t="str">
        <f aca="false">L26</f>
        <v>;</v>
      </c>
    </row>
    <row r="78" customFormat="false" ht="12" hidden="false" customHeight="false" outlineLevel="0" collapsed="false">
      <c r="G78" s="0" t="s">
        <v>632</v>
      </c>
      <c r="H78" s="0" t="n">
        <f aca="false">H27</f>
        <v>2009</v>
      </c>
      <c r="I78" s="0" t="str">
        <f aca="false">I27</f>
        <v>_t2</v>
      </c>
      <c r="J78" s="0" t="str">
        <f aca="false">J27</f>
        <v>x=</v>
      </c>
      <c r="K78" s="0" t="n">
        <f aca="false">Mínima!I86/Mínima!H86</f>
        <v>2.17196065852706</v>
      </c>
      <c r="L78" s="0" t="str">
        <f aca="false">L27</f>
        <v>;</v>
      </c>
    </row>
    <row r="79" customFormat="false" ht="12" hidden="false" customHeight="false" outlineLevel="0" collapsed="false">
      <c r="G79" s="0" t="s">
        <v>632</v>
      </c>
      <c r="H79" s="0" t="n">
        <f aca="false">H28</f>
        <v>2009</v>
      </c>
      <c r="I79" s="0" t="str">
        <f aca="false">I28</f>
        <v>_t3</v>
      </c>
      <c r="J79" s="0" t="str">
        <f aca="false">J28</f>
        <v>x=</v>
      </c>
      <c r="K79" s="0" t="n">
        <f aca="false">Mínima!I87/Mínima!H87</f>
        <v>2.21291014303926</v>
      </c>
      <c r="L79" s="0" t="str">
        <f aca="false">L28</f>
        <v>;</v>
      </c>
    </row>
    <row r="80" customFormat="false" ht="12" hidden="false" customHeight="false" outlineLevel="0" collapsed="false">
      <c r="G80" s="0" t="s">
        <v>632</v>
      </c>
      <c r="H80" s="0" t="n">
        <f aca="false">H29</f>
        <v>2009</v>
      </c>
      <c r="I80" s="0" t="str">
        <f aca="false">I29</f>
        <v>_t4</v>
      </c>
      <c r="J80" s="0" t="str">
        <f aca="false">J29</f>
        <v>x=</v>
      </c>
      <c r="K80" s="0" t="n">
        <f aca="false">Mínima!I88/Mínima!H88</f>
        <v>2.11080238458144</v>
      </c>
      <c r="L80" s="0" t="str">
        <f aca="false">L29</f>
        <v>;</v>
      </c>
    </row>
    <row r="81" customFormat="false" ht="12" hidden="false" customHeight="false" outlineLevel="0" collapsed="false">
      <c r="G81" s="0" t="s">
        <v>632</v>
      </c>
      <c r="H81" s="0" t="n">
        <f aca="false">H30</f>
        <v>2010</v>
      </c>
      <c r="I81" s="0" t="str">
        <f aca="false">I30</f>
        <v>_t1</v>
      </c>
      <c r="J81" s="0" t="str">
        <f aca="false">J30</f>
        <v>x=</v>
      </c>
      <c r="K81" s="0" t="n">
        <f aca="false">Mínima!I89/Mínima!H89</f>
        <v>2.17947117713967</v>
      </c>
      <c r="L81" s="0" t="str">
        <f aca="false">L30</f>
        <v>;</v>
      </c>
    </row>
    <row r="82" customFormat="false" ht="12" hidden="false" customHeight="false" outlineLevel="0" collapsed="false">
      <c r="G82" s="0" t="s">
        <v>632</v>
      </c>
      <c r="H82" s="0" t="n">
        <f aca="false">H31</f>
        <v>2010</v>
      </c>
      <c r="I82" s="0" t="str">
        <f aca="false">I31</f>
        <v>_t2</v>
      </c>
      <c r="J82" s="0" t="str">
        <f aca="false">J31</f>
        <v>x=</v>
      </c>
      <c r="K82" s="0" t="n">
        <f aca="false">Mínima!I90/Mínima!H90</f>
        <v>2.06929440492193</v>
      </c>
      <c r="L82" s="0" t="str">
        <f aca="false">L31</f>
        <v>;</v>
      </c>
    </row>
    <row r="83" customFormat="false" ht="12" hidden="false" customHeight="false" outlineLevel="0" collapsed="false">
      <c r="G83" s="0" t="s">
        <v>632</v>
      </c>
      <c r="H83" s="0" t="n">
        <f aca="false">H32</f>
        <v>2010</v>
      </c>
      <c r="I83" s="0" t="str">
        <f aca="false">I32</f>
        <v>_t3</v>
      </c>
      <c r="J83" s="0" t="str">
        <f aca="false">J32</f>
        <v>x=</v>
      </c>
      <c r="K83" s="0" t="n">
        <f aca="false">Mínima!I91/Mínima!H91</f>
        <v>2.116712429875</v>
      </c>
      <c r="L83" s="0" t="str">
        <f aca="false">L32</f>
        <v>;</v>
      </c>
    </row>
    <row r="84" customFormat="false" ht="12" hidden="false" customHeight="false" outlineLevel="0" collapsed="false">
      <c r="G84" s="0" t="s">
        <v>632</v>
      </c>
      <c r="H84" s="0" t="n">
        <f aca="false">H33</f>
        <v>2010</v>
      </c>
      <c r="I84" s="0" t="str">
        <f aca="false">I33</f>
        <v>_t4</v>
      </c>
      <c r="J84" s="0" t="str">
        <f aca="false">J33</f>
        <v>x=</v>
      </c>
      <c r="K84" s="0" t="n">
        <f aca="false">Mínima!I92/Mínima!H92</f>
        <v>1.85258228451979</v>
      </c>
      <c r="L84" s="0" t="str">
        <f aca="false">L33</f>
        <v>;</v>
      </c>
    </row>
    <row r="85" customFormat="false" ht="12" hidden="false" customHeight="false" outlineLevel="0" collapsed="false">
      <c r="G85" s="0" t="s">
        <v>632</v>
      </c>
      <c r="H85" s="0" t="n">
        <f aca="false">H34</f>
        <v>2011</v>
      </c>
      <c r="I85" s="0" t="str">
        <f aca="false">I34</f>
        <v>_t1</v>
      </c>
      <c r="J85" s="0" t="str">
        <f aca="false">J34</f>
        <v>x=</v>
      </c>
      <c r="K85" s="0" t="n">
        <f aca="false">Mínima!I93/Mínima!H93</f>
        <v>1.89555688578042</v>
      </c>
      <c r="L85" s="0" t="str">
        <f aca="false">L34</f>
        <v>;</v>
      </c>
    </row>
    <row r="86" customFormat="false" ht="12" hidden="false" customHeight="false" outlineLevel="0" collapsed="false">
      <c r="G86" s="0" t="s">
        <v>632</v>
      </c>
      <c r="H86" s="0" t="n">
        <f aca="false">H35</f>
        <v>2011</v>
      </c>
      <c r="I86" s="0" t="str">
        <f aca="false">I35</f>
        <v>_t2</v>
      </c>
      <c r="J86" s="0" t="str">
        <f aca="false">J35</f>
        <v>x=</v>
      </c>
      <c r="K86" s="0" t="n">
        <f aca="false">Mínima!I94/Mínima!H94</f>
        <v>1.65491730197656</v>
      </c>
      <c r="L86" s="0" t="str">
        <f aca="false">L35</f>
        <v>;</v>
      </c>
    </row>
    <row r="87" customFormat="false" ht="12" hidden="false" customHeight="false" outlineLevel="0" collapsed="false">
      <c r="G87" s="0" t="s">
        <v>632</v>
      </c>
      <c r="H87" s="0" t="n">
        <f aca="false">H36</f>
        <v>2011</v>
      </c>
      <c r="I87" s="0" t="str">
        <f aca="false">I36</f>
        <v>_t3</v>
      </c>
      <c r="J87" s="0" t="str">
        <f aca="false">J36</f>
        <v>x=</v>
      </c>
      <c r="K87" s="0" t="n">
        <f aca="false">Mínima!I95/Mínima!H95</f>
        <v>1.69398656188188</v>
      </c>
      <c r="L87" s="0" t="str">
        <f aca="false">L36</f>
        <v>;</v>
      </c>
    </row>
    <row r="88" customFormat="false" ht="12" hidden="false" customHeight="false" outlineLevel="0" collapsed="false">
      <c r="G88" s="0" t="s">
        <v>632</v>
      </c>
      <c r="H88" s="0" t="n">
        <f aca="false">H37</f>
        <v>2011</v>
      </c>
      <c r="I88" s="0" t="str">
        <f aca="false">I37</f>
        <v>_t4</v>
      </c>
      <c r="J88" s="0" t="str">
        <f aca="false">J37</f>
        <v>x=</v>
      </c>
      <c r="K88" s="0" t="n">
        <f aca="false">Mínima!I96/Mínima!H96</f>
        <v>1.48010144640955</v>
      </c>
      <c r="L88" s="0" t="str">
        <f aca="false">L37</f>
        <v>;</v>
      </c>
    </row>
    <row r="89" customFormat="false" ht="12" hidden="false" customHeight="false" outlineLevel="0" collapsed="false">
      <c r="G89" s="0" t="s">
        <v>632</v>
      </c>
      <c r="H89" s="0" t="n">
        <f aca="false">H38</f>
        <v>2012</v>
      </c>
      <c r="I89" s="0" t="str">
        <f aca="false">I38</f>
        <v>_t1</v>
      </c>
      <c r="J89" s="0" t="str">
        <f aca="false">J38</f>
        <v>x=</v>
      </c>
      <c r="K89" s="0" t="n">
        <f aca="false">Mínima!I97/Mínima!H97</f>
        <v>1.5172855023696</v>
      </c>
      <c r="L89" s="0" t="str">
        <f aca="false">L38</f>
        <v>;</v>
      </c>
    </row>
    <row r="90" customFormat="false" ht="12" hidden="false" customHeight="false" outlineLevel="0" collapsed="false">
      <c r="G90" s="0" t="s">
        <v>632</v>
      </c>
      <c r="H90" s="0" t="n">
        <f aca="false">H39</f>
        <v>2012</v>
      </c>
      <c r="I90" s="0" t="str">
        <f aca="false">I39</f>
        <v>_t2</v>
      </c>
      <c r="J90" s="0" t="str">
        <f aca="false">J39</f>
        <v>x=</v>
      </c>
      <c r="K90" s="0" t="n">
        <f aca="false">Mínima!I98/Mínima!H98</f>
        <v>1.32359879238699</v>
      </c>
      <c r="L90" s="0" t="str">
        <f aca="false">L39</f>
        <v>;</v>
      </c>
    </row>
    <row r="91" customFormat="false" ht="12" hidden="false" customHeight="false" outlineLevel="0" collapsed="false">
      <c r="G91" s="0" t="s">
        <v>632</v>
      </c>
      <c r="H91" s="0" t="n">
        <f aca="false">H40</f>
        <v>2012</v>
      </c>
      <c r="I91" s="0" t="str">
        <f aca="false">I40</f>
        <v>_t3</v>
      </c>
      <c r="J91" s="0" t="str">
        <f aca="false">J40</f>
        <v>x=</v>
      </c>
      <c r="K91" s="0" t="n">
        <f aca="false">Mínima!I99/Mínima!H99</f>
        <v>1.3556809339875</v>
      </c>
      <c r="L91" s="0" t="str">
        <f aca="false">L40</f>
        <v>;</v>
      </c>
    </row>
    <row r="92" customFormat="false" ht="12" hidden="false" customHeight="false" outlineLevel="0" collapsed="false">
      <c r="G92" s="0" t="s">
        <v>632</v>
      </c>
      <c r="H92" s="0" t="n">
        <f aca="false">H41</f>
        <v>2012</v>
      </c>
      <c r="I92" s="0" t="str">
        <f aca="false">I41</f>
        <v>_t4</v>
      </c>
      <c r="J92" s="0" t="str">
        <f aca="false">J41</f>
        <v>x=</v>
      </c>
      <c r="K92" s="0" t="n">
        <f aca="false">Mínima!I100/Mínima!H100</f>
        <v>1.24938105978984</v>
      </c>
      <c r="L92" s="0" t="str">
        <f aca="false">L41</f>
        <v>;</v>
      </c>
    </row>
    <row r="93" customFormat="false" ht="12" hidden="false" customHeight="false" outlineLevel="0" collapsed="false">
      <c r="G93" s="0" t="s">
        <v>632</v>
      </c>
      <c r="H93" s="0" t="n">
        <f aca="false">H42</f>
        <v>2013</v>
      </c>
      <c r="I93" s="0" t="str">
        <f aca="false">I42</f>
        <v>_t1</v>
      </c>
      <c r="J93" s="0" t="str">
        <f aca="false">J42</f>
        <v>x=</v>
      </c>
      <c r="K93" s="0" t="n">
        <f aca="false">Mínima!I101/Mínima!H101</f>
        <v>1.28304374909816</v>
      </c>
      <c r="L93" s="0" t="str">
        <f aca="false">L42</f>
        <v>;</v>
      </c>
    </row>
    <row r="94" customFormat="false" ht="12" hidden="false" customHeight="false" outlineLevel="0" collapsed="false">
      <c r="G94" s="0" t="s">
        <v>632</v>
      </c>
      <c r="H94" s="0" t="n">
        <f aca="false">H43</f>
        <v>2013</v>
      </c>
      <c r="I94" s="0" t="str">
        <f aca="false">I43</f>
        <v>_t2</v>
      </c>
      <c r="J94" s="0" t="str">
        <f aca="false">J43</f>
        <v>x=</v>
      </c>
      <c r="K94" s="0" t="n">
        <f aca="false">Mínima!I102/Mínima!H102</f>
        <v>1.13797423409098</v>
      </c>
      <c r="L94" s="0" t="str">
        <f aca="false">L43</f>
        <v>;</v>
      </c>
    </row>
    <row r="95" customFormat="false" ht="12" hidden="false" customHeight="false" outlineLevel="0" collapsed="false">
      <c r="G95" s="0" t="s">
        <v>632</v>
      </c>
      <c r="H95" s="0" t="n">
        <f aca="false">H44</f>
        <v>2013</v>
      </c>
      <c r="I95" s="0" t="str">
        <f aca="false">I44</f>
        <v>_t3</v>
      </c>
      <c r="J95" s="0" t="str">
        <f aca="false">J44</f>
        <v>x=</v>
      </c>
      <c r="K95" s="0" t="n">
        <f aca="false">Mínima!I103/Mínima!H103</f>
        <v>1.1677828328961</v>
      </c>
      <c r="L95" s="0" t="str">
        <f aca="false">L44</f>
        <v>;</v>
      </c>
    </row>
    <row r="96" customFormat="false" ht="12" hidden="false" customHeight="false" outlineLevel="0" collapsed="false">
      <c r="G96" s="0" t="s">
        <v>632</v>
      </c>
      <c r="H96" s="0" t="n">
        <f aca="false">H45</f>
        <v>2013</v>
      </c>
      <c r="I96" s="0" t="str">
        <f aca="false">I45</f>
        <v>_t4</v>
      </c>
      <c r="J96" s="0" t="str">
        <f aca="false">J45</f>
        <v>x=</v>
      </c>
      <c r="K96" s="0" t="n">
        <f aca="false">Mínima!I104/Mínima!H104</f>
        <v>1.04798343140337</v>
      </c>
      <c r="L96" s="0" t="str">
        <f aca="false">L45</f>
        <v>;</v>
      </c>
    </row>
    <row r="97" customFormat="false" ht="12" hidden="false" customHeight="false" outlineLevel="0" collapsed="false">
      <c r="G97" s="0" t="s">
        <v>632</v>
      </c>
      <c r="H97" s="0" t="n">
        <f aca="false">H46</f>
        <v>2014</v>
      </c>
      <c r="I97" s="0" t="str">
        <f aca="false">I46</f>
        <v>_t1</v>
      </c>
      <c r="J97" s="0" t="str">
        <f aca="false">J46</f>
        <v>x=</v>
      </c>
      <c r="K97" s="0" t="n">
        <f aca="false">Mínima!I105/Mínima!H105</f>
        <v>1.13981002948532</v>
      </c>
      <c r="L97" s="0" t="str">
        <f aca="false">L46</f>
        <v>;</v>
      </c>
    </row>
    <row r="98" customFormat="false" ht="12" hidden="false" customHeight="false" outlineLevel="0" collapsed="false">
      <c r="G98" s="0" t="s">
        <v>632</v>
      </c>
      <c r="H98" s="0" t="n">
        <f aca="false">H47</f>
        <v>2014</v>
      </c>
      <c r="I98" s="0" t="str">
        <f aca="false">I47</f>
        <v>_t2</v>
      </c>
      <c r="J98" s="0" t="str">
        <f aca="false">J47</f>
        <v>x=</v>
      </c>
      <c r="K98" s="0" t="n">
        <f aca="false">Mínima!I106/Mínima!H106</f>
        <v>1.0846678438561</v>
      </c>
      <c r="L98" s="0" t="str">
        <f aca="false">L47</f>
        <v>;</v>
      </c>
    </row>
    <row r="99" customFormat="false" ht="12" hidden="false" customHeight="false" outlineLevel="0" collapsed="false">
      <c r="G99" s="0" t="s">
        <v>632</v>
      </c>
      <c r="H99" s="0" t="n">
        <f aca="false">H48</f>
        <v>2014</v>
      </c>
      <c r="I99" s="0" t="str">
        <f aca="false">I48</f>
        <v>_t3</v>
      </c>
      <c r="J99" s="0" t="str">
        <f aca="false">J48</f>
        <v>x=</v>
      </c>
      <c r="K99" s="0" t="n">
        <f aca="false">Mínima!I107/Mínima!H107</f>
        <v>1.12928143126407</v>
      </c>
      <c r="L99" s="0" t="str">
        <f aca="false">L48</f>
        <v>;</v>
      </c>
    </row>
    <row r="100" customFormat="false" ht="12" hidden="false" customHeight="false" outlineLevel="0" collapsed="false">
      <c r="G100" s="0" t="s">
        <v>632</v>
      </c>
      <c r="H100" s="0" t="n">
        <f aca="false">H49</f>
        <v>2014</v>
      </c>
      <c r="I100" s="0" t="str">
        <f aca="false">I49</f>
        <v>_t4</v>
      </c>
      <c r="J100" s="0" t="str">
        <f aca="false">J49</f>
        <v>x=</v>
      </c>
      <c r="K100" s="0" t="n">
        <f aca="false">Mínima!I108/Mínima!H108</f>
        <v>1</v>
      </c>
      <c r="L100" s="0" t="str">
        <f aca="false">L49</f>
        <v>;</v>
      </c>
    </row>
    <row r="101" customFormat="false" ht="12" hidden="false" customHeight="false" outlineLevel="0" collapsed="false">
      <c r="G101" s="0" t="s">
        <v>632</v>
      </c>
      <c r="H101" s="0" t="n">
        <f aca="false">H50</f>
        <v>2015</v>
      </c>
      <c r="I101" s="0" t="str">
        <f aca="false">I50</f>
        <v>_t1</v>
      </c>
      <c r="J101" s="0" t="str">
        <f aca="false">J50</f>
        <v>x=</v>
      </c>
      <c r="K101" s="0" t="n">
        <f aca="false">Mínima!I109/Mínima!H109</f>
        <v>1.03091038660253</v>
      </c>
      <c r="L101" s="0" t="str">
        <f aca="false">L50</f>
        <v>;</v>
      </c>
    </row>
    <row r="102" customFormat="false" ht="12" hidden="false" customHeight="false" outlineLevel="0" collapsed="false">
      <c r="G102" s="0" t="s">
        <v>632</v>
      </c>
      <c r="H102" s="0" t="n">
        <f aca="false">H51</f>
        <v>2015</v>
      </c>
      <c r="I102" s="0" t="str">
        <f aca="false">I51</f>
        <v>_t2</v>
      </c>
      <c r="J102" s="0" t="str">
        <f aca="false">J51</f>
        <v>x=</v>
      </c>
      <c r="K102" s="0" t="n">
        <f aca="false">Mínima!I110/Mínima!H110</f>
        <v>0.90253988372105</v>
      </c>
      <c r="L102" s="0" t="str">
        <f aca="false">L51</f>
        <v>;</v>
      </c>
    </row>
    <row r="103" customFormat="false" ht="12" hidden="false" customHeight="false" outlineLevel="0" collapsed="false">
      <c r="G103" s="0" t="s">
        <v>632</v>
      </c>
      <c r="H103" s="0" t="n">
        <f aca="false">H52</f>
        <v>2015</v>
      </c>
      <c r="I103" s="0" t="str">
        <f aca="false">I52</f>
        <v>_t3</v>
      </c>
      <c r="J103" s="0" t="str">
        <f aca="false">J52</f>
        <v>x=</v>
      </c>
      <c r="K103" s="0" t="n">
        <f aca="false">Mínima!I111/Mínima!H111</f>
        <v>0.934251558820908</v>
      </c>
      <c r="L103" s="0" t="str">
        <f aca="false">L52</f>
        <v>;</v>
      </c>
    </row>
    <row r="104" customFormat="false" ht="12" hidden="false" customHeight="false" outlineLevel="0" collapsed="false">
      <c r="G104" s="0" t="s">
        <v>632</v>
      </c>
      <c r="H104" s="0" t="n">
        <f aca="false">H53</f>
        <v>2015</v>
      </c>
      <c r="I104" s="0" t="str">
        <f aca="false">I53</f>
        <v>_t4</v>
      </c>
      <c r="J104" s="0" t="str">
        <f aca="false">J53</f>
        <v>x=</v>
      </c>
      <c r="K104" s="0" t="n">
        <f aca="false">Mínima!I112/Mínima!H112</f>
        <v>0.870418881555701</v>
      </c>
      <c r="L104" s="0" t="str">
        <f aca="false">L53</f>
        <v>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2015-07-17T15:39:01Z</dcterms:created>
  <dc:creator/>
  <dc:description/>
  <dc:language>fr</dc:language>
  <cp:lastModifiedBy>Leonardo Calcagno</cp:lastModifiedBy>
  <dcterms:modified xsi:type="dcterms:W3CDTF">2020-02-14T15:31:03Z</dcterms:modified>
  <cp:revision>78</cp:revision>
  <dc:subject/>
  <dc:title/>
</cp:coreProperties>
</file>