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omments11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5.wmf" ContentType="image/x-wmf"/>
  <Override PartName="/xl/media/image6.wmf" ContentType="image/x-wmf"/>
  <Override PartName="/xl/charts/chart29.xml" ContentType="application/vnd.openxmlformats-officedocument.drawingml.chart+xml"/>
  <Override PartName="/xl/charts/chart34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Optimist macro hypothesis" sheetId="6" state="visible" r:id="rId7"/>
    <sheet name="High scenario" sheetId="7" state="visible" r:id="rId8"/>
    <sheet name="Graphiques déficit" sheetId="8" state="visible" r:id="rId9"/>
    <sheet name="Bismarckian Deficit" sheetId="9" state="visible" r:id="rId10"/>
    <sheet name="Economic result" sheetId="10" state="visible" r:id="rId11"/>
    <sheet name="High pensions" sheetId="11" state="visible" r:id="rId12"/>
    <sheet name="Low pensions" sheetId="12" state="visible" r:id="rId13"/>
    <sheet name="Central pensions" sheetId="13" state="visible" r:id="rId14"/>
    <sheet name="Central SIPA income" sheetId="14" state="visible" r:id="rId15"/>
    <sheet name="Low SIPA income" sheetId="15" state="visible" r:id="rId16"/>
    <sheet name="High SIPA income" sheetId="16" state="visible" r:id="rId17"/>
    <sheet name="workers_and_wage_central" sheetId="17" state="visible" r:id="rId18"/>
    <sheet name="workers_and_wage_high" sheetId="18" state="visible" r:id="rId19"/>
    <sheet name="workers_and_wage_low" sheetId="19" state="visible" r:id="rId20"/>
    <sheet name="central_v2_m" sheetId="20" state="visible" r:id="rId21"/>
    <sheet name="low_v2_m" sheetId="21" state="visible" r:id="rId22"/>
    <sheet name="high_v2_m" sheetId="22" state="visible" r:id="rId23"/>
    <sheet name="central_v5_m" sheetId="23" state="visible" r:id="rId24"/>
    <sheet name="low_v5_m" sheetId="24" state="visible" r:id="rId25"/>
    <sheet name="high_v5_m" sheetId="25" state="visible" r:id="rId26"/>
    <sheet name="central_SIPA_income" sheetId="26" state="visible" r:id="rId27"/>
    <sheet name="low_SIPA_income" sheetId="27" state="visible" r:id="rId28"/>
    <sheet name="high_SIPA_income" sheetId="28" state="visible" r:id="rId29"/>
    <sheet name="temporary_pension_bonus_central" sheetId="29" state="visible" r:id="rId30"/>
    <sheet name="temporary_pension_bonus_low" sheetId="30" state="visible" r:id="rId31"/>
    <sheet name="temporary_pension_bonus_high" sheetId="31" state="visible" r:id="rId32"/>
  </sheets>
  <externalReferences>
    <externalReference r:id="rId3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<sst xmlns="http://schemas.openxmlformats.org/spreadsheetml/2006/main" count="817" uniqueCount="251">
  <si>
    <t xml:space="preserve">Central scenario</t>
  </si>
  <si>
    <t xml:space="preserve">High Scenario</t>
  </si>
  <si>
    <t xml:space="preserve">PIB en pesos constantes noviembre 2014</t>
  </si>
  <si>
    <t xml:space="preserve">Real GDP, base 2014 = 100</t>
  </si>
  <si>
    <t xml:space="preserve">Real GDP growth</t>
  </si>
  <si>
    <t xml:space="preserve">Wage share of GDP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</si>
  <si>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</si>
  <si>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</si>
  <si>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</si>
  <si>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</si>
  <si>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</si>
  <si>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</si>
  <si>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</si>
  <si>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</si>
  <si>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</si>
  <si>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</si>
  <si>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</si>
  <si>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</si>
  <si>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</si>
  <si>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</si>
  <si>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</si>
  <si>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</si>
  <si>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</si>
  <si>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</si>
  <si>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</si>
  <si>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</si>
  <si>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</si>
  <si>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</si>
  <si>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</si>
  <si>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</si>
  <si>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</si>
  <si>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</si>
  <si>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</si>
  <si>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</si>
  <si>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</si>
  <si>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</si>
  <si>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</si>
  <si>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</si>
  <si>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</si>
  <si>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</si>
  <si>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</si>
  <si>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</si>
  <si>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</si>
  <si>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</si>
  <si>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</si>
  <si>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</si>
  <si>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</si>
  <si>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</si>
  <si>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</si>
  <si>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</si>
  <si>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</si>
  <si>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</si>
  <si>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</si>
  <si>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</si>
  <si>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</si>
  <si>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</si>
  <si>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</si>
  <si>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</si>
  <si>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</si>
  <si>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</si>
  <si>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</si>
  <si>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</si>
  <si>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</si>
  <si>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</si>
  <si>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</si>
  <si>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</si>
  <si>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</si>
  <si>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</si>
  <si>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</si>
  <si>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</si>
  <si>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</si>
  <si>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</si>
  <si>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</si>
  <si>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Crecimiento real del PIB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</si>
  <si>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</si>
  <si>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</si>
  <si>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</si>
  <si>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</si>
  <si>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</si>
  <si>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</si>
  <si>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</si>
  <si>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</si>
  <si>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</si>
  <si>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</si>
  <si>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</si>
  <si>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</si>
  <si>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</si>
  <si>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</si>
  <si>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</si>
  <si>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</si>
  <si>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</si>
  <si>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</si>
  <si>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</si>
  <si>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</si>
  <si>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</si>
  <si>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</si>
  <si>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</si>
  <si>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</si>
  <si>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</si>
  <si>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</si>
  <si>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</si>
  <si>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</si>
  <si>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</si>
  <si>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</si>
  <si>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</si>
  <si>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Pesimista</t>
  </si>
  <si>
    <t xml:space="preserve">Pesimista, 20% menos que central</t>
  </si>
  <si>
    <t xml:space="preserve">Prestaciones seguridad social, harmonizadas</t>
  </si>
  <si>
    <t xml:space="preserve">Prestaciones seguridad social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</si>
  <si>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</si>
  <si>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</si>
  <si>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</si>
  <si>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</si>
  <si>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</si>
  <si>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</si>
  <si>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</si>
  <si>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</si>
  <si>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</si>
  <si>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</si>
  <si>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</si>
  <si>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</si>
  <si>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</si>
  <si>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</si>
  <si>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</si>
  <si>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</si>
  <si>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</si>
  <si>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</si>
  <si>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</si>
  <si>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</si>
  <si>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</si>
  <si>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</si>
  <si>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</si>
  <si>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</si>
  <si>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</si>
  <si>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</si>
  <si>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</si>
  <si>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</si>
  <si>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</si>
  <si>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</si>
  <si>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</si>
  <si>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</si>
  <si>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</si>
  <si>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</si>
  <si>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</si>
  <si>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</si>
  <si>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</si>
  <si>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</si>
  <si>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</si>
  <si>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</si>
  <si>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</si>
  <si>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</si>
  <si>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</si>
  <si>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Also, from 01/01/2018 ganancias stops funding ANSES, and instead comes the check tax. 33% of it can be deducted from the ganancias income tax, but this represents a stable proportion of the GDP. Law 27430 however allows the government to fully eliminate the check tax by 20% shares each year, a tax reduction that was stopped in 2018 as asked by the IMF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</si>
  <si>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</si>
  <si>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</si>
  <si>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</si>
  <si>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</si>
  <si>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</si>
  <si>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</si>
  <si>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</si>
  <si>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</si>
  <si>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</si>
  <si>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</si>
  <si>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</si>
  <si>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</si>
  <si>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</si>
  <si>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</si>
  <si>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</si>
  <si>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</si>
  <si>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</si>
  <si>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</si>
  <si>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</si>
  <si>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</si>
  <si>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</si>
  <si>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</si>
  <si>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</si>
  <si>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</si>
  <si>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</si>
  <si>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</si>
  <si>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</si>
  <si>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</si>
  <si>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</si>
  <si>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</si>
  <si>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</si>
  <si>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</si>
  <si>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</si>
  <si>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</si>
  <si>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</si>
  <si>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</si>
  <si>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</si>
  <si>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</si>
  <si>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</si>
  <si>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</si>
  <si>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Measured values (EPH)</t>
  </si>
  <si>
    <t xml:space="preserve">Average (2014-2015)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</si>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</sst>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"/>
    <numFmt numFmtId="166" formatCode="0.00%"/>
    <numFmt numFmtId="167" formatCode="0.00"/>
    <numFmt numFmtId="168" formatCode="0"/>
    <numFmt numFmtId="169" formatCode="#,##0.00"/>
    <numFmt numFmtId="170" formatCode="0%"/>
    <numFmt numFmtId="171" formatCode="General"/>
    <numFmt numFmtId="172" formatCode="0.00000"/>
    <numFmt numFmtId="173" formatCode="\ * #,##0.00&quot;    &quot;;\-* #,##0.00&quot;    &quot;;\ * \-#&quot;    &quot;;\ @\ 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b val="true"/>
      <i val="true"/>
      <sz val="10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D320"/>
        <bgColor rgb="FFFFFF00"/>
      </patternFill>
    </fill>
    <fill>
      <patternFill patternType="solid">
        <fgColor rgb="FFFFFFCC"/>
        <bgColor rgb="FFFFFFFF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0066CC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11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8" fontId="6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2" fontId="7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7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9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9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3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6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7" fillId="10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5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6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6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6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6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4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9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Normal 2" xfId="21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99FFFF"/>
      <rgbColor rgb="FFDDDDDD"/>
      <rgbColor rgb="FF3366FF"/>
      <rgbColor rgb="FF33CCCC"/>
      <rgbColor rgb="FF99FF33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externalLink" Target="externalLinks/externalLink1.xml"/><Relationship Id="rId34" Type="http://schemas.openxmlformats.org/officeDocument/2006/relationships/sharedStrings" Target="sharedStrings.xml"/>
</Relationships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95.7915449053094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96.4895707520439</c:v>
                </c:pt>
                <c:pt idx="9">
                  <c:v>108.315069267015</c:v>
                </c:pt>
                <c:pt idx="10">
                  <c:v>98.871778161006</c:v>
                </c:pt>
                <c:pt idx="11">
                  <c:v>98.6996414641739</c:v>
                </c:pt>
                <c:pt idx="12">
                  <c:v>97.0296026962822</c:v>
                </c:pt>
                <c:pt idx="13">
                  <c:v>110.835109696595</c:v>
                </c:pt>
                <c:pt idx="14">
                  <c:v>102.678943317884</c:v>
                </c:pt>
                <c:pt idx="15">
                  <c:v>103.173385136536</c:v>
                </c:pt>
                <c:pt idx="16">
                  <c:v>100.701257102506</c:v>
                </c:pt>
                <c:pt idx="17">
                  <c:v>106.423699285356</c:v>
                </c:pt>
                <c:pt idx="18">
                  <c:v>99.1691955091189</c:v>
                </c:pt>
                <c:pt idx="19">
                  <c:v>96.8095910775255</c:v>
                </c:pt>
                <c:pt idx="20">
                  <c:v>94.7551979671628</c:v>
                </c:pt>
                <c:pt idx="21">
                  <c:v>106.820085140098</c:v>
                </c:pt>
                <c:pt idx="22">
                  <c:v>97.3639002323239</c:v>
                </c:pt>
                <c:pt idx="23">
                  <c:v>95.7476935663244</c:v>
                </c:pt>
                <c:pt idx="24">
                  <c:v>89.6188116033155</c:v>
                </c:pt>
                <c:pt idx="25">
                  <c:v>84.0174853451584</c:v>
                </c:pt>
                <c:pt idx="26">
                  <c:v>83.0289823554798</c:v>
                </c:pt>
                <c:pt idx="27">
                  <c:v>89.1925879466952</c:v>
                </c:pt>
                <c:pt idx="28">
                  <c:v>88.7847995461266</c:v>
                </c:pt>
                <c:pt idx="29">
                  <c:v>102.657895354947</c:v>
                </c:pt>
                <c:pt idx="30">
                  <c:v>95.8275553637358</c:v>
                </c:pt>
                <c:pt idx="31">
                  <c:v>96.0954390409846</c:v>
                </c:pt>
                <c:pt idx="32">
                  <c:v>93.8682062092147</c:v>
                </c:pt>
                <c:pt idx="33">
                  <c:v>108.326391850051</c:v>
                </c:pt>
                <c:pt idx="34">
                  <c:v>100.396741478819</c:v>
                </c:pt>
                <c:pt idx="35">
                  <c:v>100.409430340008</c:v>
                </c:pt>
                <c:pt idx="36">
                  <c:v>98.0446994791452</c:v>
                </c:pt>
                <c:pt idx="37">
                  <c:v>112.739008832066</c:v>
                </c:pt>
                <c:pt idx="38">
                  <c:v>104.248337183163</c:v>
                </c:pt>
                <c:pt idx="39">
                  <c:v>104.0120687672</c:v>
                </c:pt>
                <c:pt idx="40">
                  <c:v>101.459176801247</c:v>
                </c:pt>
                <c:pt idx="41">
                  <c:v>116.100246198019</c:v>
                </c:pt>
                <c:pt idx="42">
                  <c:v>107.559308959141</c:v>
                </c:pt>
                <c:pt idx="43">
                  <c:v>107.262115417379</c:v>
                </c:pt>
                <c:pt idx="44">
                  <c:v>108.43048023376</c:v>
                </c:pt>
                <c:pt idx="45">
                  <c:v>109.484634279858</c:v>
                </c:pt>
                <c:pt idx="46">
                  <c:v>110.561140441094</c:v>
                </c:pt>
                <c:pt idx="47">
                  <c:v>111.363854300126</c:v>
                </c:pt>
                <c:pt idx="48">
                  <c:v>112.990762114734</c:v>
                </c:pt>
                <c:pt idx="49">
                  <c:v>114.433356734445</c:v>
                </c:pt>
                <c:pt idx="50">
                  <c:v>114.947260038666</c:v>
                </c:pt>
                <c:pt idx="51">
                  <c:v>115.359365082591</c:v>
                </c:pt>
                <c:pt idx="52">
                  <c:v>116.879611463458</c:v>
                </c:pt>
                <c:pt idx="53">
                  <c:v>116.796128945867</c:v>
                </c:pt>
                <c:pt idx="54">
                  <c:v>118.401430231587</c:v>
                </c:pt>
                <c:pt idx="55">
                  <c:v>118.63897205069</c:v>
                </c:pt>
                <c:pt idx="56">
                  <c:v>119.477520408487</c:v>
                </c:pt>
                <c:pt idx="57">
                  <c:v>120.359463480518</c:v>
                </c:pt>
                <c:pt idx="58">
                  <c:v>121.700247043205</c:v>
                </c:pt>
                <c:pt idx="59">
                  <c:v>122.183242512537</c:v>
                </c:pt>
                <c:pt idx="60">
                  <c:v>123.125587590075</c:v>
                </c:pt>
                <c:pt idx="61">
                  <c:v>124.01257320478</c:v>
                </c:pt>
                <c:pt idx="62">
                  <c:v>125.083273039833</c:v>
                </c:pt>
                <c:pt idx="63">
                  <c:v>126.46824096232</c:v>
                </c:pt>
                <c:pt idx="64">
                  <c:v>126.873197710041</c:v>
                </c:pt>
                <c:pt idx="65">
                  <c:v>127.815328627691</c:v>
                </c:pt>
                <c:pt idx="66">
                  <c:v>128.331180608444</c:v>
                </c:pt>
                <c:pt idx="67">
                  <c:v>128.832589654843</c:v>
                </c:pt>
                <c:pt idx="68">
                  <c:v>129.685271647487</c:v>
                </c:pt>
                <c:pt idx="69">
                  <c:v>130.370096324879</c:v>
                </c:pt>
                <c:pt idx="70">
                  <c:v>130.45144917243</c:v>
                </c:pt>
                <c:pt idx="71">
                  <c:v>130.449427303362</c:v>
                </c:pt>
                <c:pt idx="72">
                  <c:v>130.759222758341</c:v>
                </c:pt>
                <c:pt idx="73">
                  <c:v>131.34040073727</c:v>
                </c:pt>
                <c:pt idx="74">
                  <c:v>132.154894767411</c:v>
                </c:pt>
                <c:pt idx="75">
                  <c:v>133.078967025814</c:v>
                </c:pt>
                <c:pt idx="76">
                  <c:v>133.573140471989</c:v>
                </c:pt>
                <c:pt idx="77">
                  <c:v>134.611665881151</c:v>
                </c:pt>
                <c:pt idx="78">
                  <c:v>135.521765320423</c:v>
                </c:pt>
                <c:pt idx="79">
                  <c:v>136.261987386258</c:v>
                </c:pt>
                <c:pt idx="80">
                  <c:v>137.537092520934</c:v>
                </c:pt>
                <c:pt idx="81">
                  <c:v>137.30860246841</c:v>
                </c:pt>
                <c:pt idx="82">
                  <c:v>138.128839590626</c:v>
                </c:pt>
                <c:pt idx="83">
                  <c:v>138.888191613913</c:v>
                </c:pt>
                <c:pt idx="84">
                  <c:v>138.682276223253</c:v>
                </c:pt>
                <c:pt idx="85">
                  <c:v>138.865493229685</c:v>
                </c:pt>
                <c:pt idx="86">
                  <c:v>140.047162560704</c:v>
                </c:pt>
                <c:pt idx="87">
                  <c:v>141.684084879044</c:v>
                </c:pt>
                <c:pt idx="88">
                  <c:v>142.294260828276</c:v>
                </c:pt>
                <c:pt idx="89">
                  <c:v>143.015113350347</c:v>
                </c:pt>
                <c:pt idx="90">
                  <c:v>143.170685692632</c:v>
                </c:pt>
                <c:pt idx="91">
                  <c:v>144.726002453476</c:v>
                </c:pt>
                <c:pt idx="92">
                  <c:v>145.283117051303</c:v>
                </c:pt>
                <c:pt idx="93">
                  <c:v>146.086412432675</c:v>
                </c:pt>
                <c:pt idx="94">
                  <c:v>146.372485540236</c:v>
                </c:pt>
                <c:pt idx="95">
                  <c:v>146.458128630455</c:v>
                </c:pt>
                <c:pt idx="96">
                  <c:v>147.013501827432</c:v>
                </c:pt>
                <c:pt idx="97">
                  <c:v>147.207623577324</c:v>
                </c:pt>
                <c:pt idx="98">
                  <c:v>148.143705632672</c:v>
                </c:pt>
                <c:pt idx="99">
                  <c:v>149.024097048469</c:v>
                </c:pt>
                <c:pt idx="100">
                  <c:v>149.620264590264</c:v>
                </c:pt>
                <c:pt idx="101">
                  <c:v>150.220191102301</c:v>
                </c:pt>
                <c:pt idx="102">
                  <c:v>150.958634105008</c:v>
                </c:pt>
                <c:pt idx="103">
                  <c:v>151.991395431583</c:v>
                </c:pt>
                <c:pt idx="104">
                  <c:v>152.963420402424</c:v>
                </c:pt>
                <c:pt idx="105">
                  <c:v>152.934107528099</c:v>
                </c:pt>
                <c:pt idx="106">
                  <c:v>153.622336721468</c:v>
                </c:pt>
                <c:pt idx="107">
                  <c:v>154.238646691199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7902842"/>
        <c:axId val="49339024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Real GDP growth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0.0281850297283728</c:v>
                </c:pt>
                <c:pt idx="18">
                  <c:v>-0.0256535187698723</c:v>
                </c:pt>
                <c:pt idx="22">
                  <c:v>-0.0208801486349116</c:v>
                </c:pt>
                <c:pt idx="26">
                  <c:v>-0.12371581755656</c:v>
                </c:pt>
                <c:pt idx="30">
                  <c:v>0.108448659425643</c:v>
                </c:pt>
                <c:pt idx="34">
                  <c:v>0.0512176261987731</c:v>
                </c:pt>
                <c:pt idx="38">
                  <c:v>0.0398097115008853</c:v>
                </c:pt>
                <c:pt idx="42">
                  <c:v>0.031826561119259</c:v>
                </c:pt>
                <c:pt idx="46">
                  <c:v>0.0172516010464494</c:v>
                </c:pt>
                <c:pt idx="50">
                  <c:v>0.0406753143680041</c:v>
                </c:pt>
                <c:pt idx="54">
                  <c:v>0.0283690770004372</c:v>
                </c:pt>
                <c:pt idx="58">
                  <c:v>0.0276266938261049</c:v>
                </c:pt>
                <c:pt idx="62">
                  <c:v>0.0309459743261626</c:v>
                </c:pt>
                <c:pt idx="66">
                  <c:v>0.0263944141401555</c:v>
                </c:pt>
                <c:pt idx="70">
                  <c:v>0.0177862791816956</c:v>
                </c:pt>
                <c:pt idx="74">
                  <c:v>0.0122414135709892</c:v>
                </c:pt>
                <c:pt idx="78">
                  <c:v>0.0239603099811958</c:v>
                </c:pt>
                <c:pt idx="82">
                  <c:v>0.0220275179628433</c:v>
                </c:pt>
                <c:pt idx="86">
                  <c:v>0.0134386512202991</c:v>
                </c:pt>
                <c:pt idx="90">
                  <c:v>0.0249017842818851</c:v>
                </c:pt>
                <c:pt idx="94">
                  <c:v>0.0191799809048576</c:v>
                </c:pt>
                <c:pt idx="98">
                  <c:v>0.0123053451960093</c:v>
                </c:pt>
                <c:pt idx="102">
                  <c:v>0.0192792874566694</c:v>
                </c:pt>
                <c:pt idx="106">
                  <c:v>0.0181954201049843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252983"/>
        <c:axId val="1807823"/>
      </c:lineChart>
      <c:catAx>
        <c:axId val="979028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9339024"/>
        <c:crosses val="autoZero"/>
        <c:auto val="1"/>
        <c:lblAlgn val="ctr"/>
        <c:lblOffset val="100"/>
      </c:catAx>
      <c:valAx>
        <c:axId val="49339024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7902842"/>
        <c:crossesAt val="1"/>
        <c:crossBetween val="midCat"/>
      </c:valAx>
      <c:catAx>
        <c:axId val="625298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807823"/>
        <c:auto val="1"/>
        <c:lblAlgn val="ctr"/>
        <c:lblOffset val="100"/>
      </c:catAx>
      <c:valAx>
        <c:axId val="1807823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252983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95.7915449053094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96.4895707520439</c:v>
                </c:pt>
                <c:pt idx="9">
                  <c:v>108.315069267015</c:v>
                </c:pt>
                <c:pt idx="10">
                  <c:v>98.871778161006</c:v>
                </c:pt>
                <c:pt idx="11">
                  <c:v>98.6996414641739</c:v>
                </c:pt>
                <c:pt idx="12">
                  <c:v>97.0296026962822</c:v>
                </c:pt>
                <c:pt idx="13">
                  <c:v>110.835109696595</c:v>
                </c:pt>
                <c:pt idx="14">
                  <c:v>102.678943317884</c:v>
                </c:pt>
                <c:pt idx="15">
                  <c:v>103.173385136536</c:v>
                </c:pt>
                <c:pt idx="16">
                  <c:v>100.701257102506</c:v>
                </c:pt>
                <c:pt idx="17">
                  <c:v>106.423699285356</c:v>
                </c:pt>
                <c:pt idx="18">
                  <c:v>99.1691955091189</c:v>
                </c:pt>
                <c:pt idx="19">
                  <c:v>96.8095910775255</c:v>
                </c:pt>
                <c:pt idx="20">
                  <c:v>94.7551979671628</c:v>
                </c:pt>
                <c:pt idx="21">
                  <c:v>106.820085140098</c:v>
                </c:pt>
                <c:pt idx="22">
                  <c:v>97.3639002323239</c:v>
                </c:pt>
                <c:pt idx="23">
                  <c:v>95.7476935663244</c:v>
                </c:pt>
                <c:pt idx="24">
                  <c:v>89.6188116033155</c:v>
                </c:pt>
                <c:pt idx="25">
                  <c:v>85.2777476253357</c:v>
                </c:pt>
                <c:pt idx="26">
                  <c:v>84.6895620025892</c:v>
                </c:pt>
                <c:pt idx="27">
                  <c:v>90.9764397056291</c:v>
                </c:pt>
                <c:pt idx="28">
                  <c:v>91.8922675302409</c:v>
                </c:pt>
                <c:pt idx="29">
                  <c:v>105.994276953982</c:v>
                </c:pt>
                <c:pt idx="30">
                  <c:v>98.9419509130573</c:v>
                </c:pt>
                <c:pt idx="31">
                  <c:v>99.4587794074189</c:v>
                </c:pt>
                <c:pt idx="32">
                  <c:v>98.0922754886294</c:v>
                </c:pt>
                <c:pt idx="33">
                  <c:v>113.201079483304</c:v>
                </c:pt>
                <c:pt idx="34">
                  <c:v>104.663602991669</c:v>
                </c:pt>
                <c:pt idx="35">
                  <c:v>104.676831129458</c:v>
                </c:pt>
                <c:pt idx="36">
                  <c:v>103.437157950498</c:v>
                </c:pt>
                <c:pt idx="37">
                  <c:v>118.375959273669</c:v>
                </c:pt>
                <c:pt idx="38">
                  <c:v>109.460754042322</c:v>
                </c:pt>
                <c:pt idx="39">
                  <c:v>109.472702377478</c:v>
                </c:pt>
                <c:pt idx="40">
                  <c:v>107.546727409322</c:v>
                </c:pt>
                <c:pt idx="41">
                  <c:v>123.0662609699</c:v>
                </c:pt>
                <c:pt idx="42">
                  <c:v>113.475070951894</c:v>
                </c:pt>
                <c:pt idx="43">
                  <c:v>113.429687053878</c:v>
                </c:pt>
                <c:pt idx="44">
                  <c:v>114.692570073762</c:v>
                </c:pt>
                <c:pt idx="45">
                  <c:v>115.585793664682</c:v>
                </c:pt>
                <c:pt idx="46">
                  <c:v>117.271242339281</c:v>
                </c:pt>
                <c:pt idx="47">
                  <c:v>117.73890081914</c:v>
                </c:pt>
                <c:pt idx="48">
                  <c:v>118.555066893768</c:v>
                </c:pt>
                <c:pt idx="49">
                  <c:v>119.492491419169</c:v>
                </c:pt>
                <c:pt idx="50">
                  <c:v>121.294802729273</c:v>
                </c:pt>
                <c:pt idx="51">
                  <c:v>122.294984587535</c:v>
                </c:pt>
                <c:pt idx="52">
                  <c:v>123.287205478067</c:v>
                </c:pt>
                <c:pt idx="53">
                  <c:v>124.656410882628</c:v>
                </c:pt>
                <c:pt idx="54">
                  <c:v>126.134161372697</c:v>
                </c:pt>
                <c:pt idx="55">
                  <c:v>126.852832197441</c:v>
                </c:pt>
                <c:pt idx="56">
                  <c:v>128.070093042216</c:v>
                </c:pt>
                <c:pt idx="57">
                  <c:v>129.7615153485</c:v>
                </c:pt>
                <c:pt idx="58">
                  <c:v>130.852103125515</c:v>
                </c:pt>
                <c:pt idx="59">
                  <c:v>131.102089978409</c:v>
                </c:pt>
                <c:pt idx="60">
                  <c:v>132.372039439602</c:v>
                </c:pt>
                <c:pt idx="61">
                  <c:v>133.302598179325</c:v>
                </c:pt>
                <c:pt idx="62">
                  <c:v>134.310299568902</c:v>
                </c:pt>
                <c:pt idx="63">
                  <c:v>134.850007847139</c:v>
                </c:pt>
                <c:pt idx="64">
                  <c:v>136.433925657575</c:v>
                </c:pt>
                <c:pt idx="65">
                  <c:v>136.662685163637</c:v>
                </c:pt>
                <c:pt idx="66">
                  <c:v>137.592097197565</c:v>
                </c:pt>
                <c:pt idx="67">
                  <c:v>139.161077918733</c:v>
                </c:pt>
                <c:pt idx="68">
                  <c:v>139.861408798988</c:v>
                </c:pt>
                <c:pt idx="69">
                  <c:v>140.867929920208</c:v>
                </c:pt>
                <c:pt idx="70">
                  <c:v>141.632897154667</c:v>
                </c:pt>
                <c:pt idx="71">
                  <c:v>142.403816785495</c:v>
                </c:pt>
                <c:pt idx="72">
                  <c:v>143.357600306025</c:v>
                </c:pt>
                <c:pt idx="73">
                  <c:v>144.208135479223</c:v>
                </c:pt>
                <c:pt idx="74">
                  <c:v>145.998305527247</c:v>
                </c:pt>
                <c:pt idx="75">
                  <c:v>146.626347813231</c:v>
                </c:pt>
                <c:pt idx="76">
                  <c:v>147.292435751729</c:v>
                </c:pt>
                <c:pt idx="77">
                  <c:v>147.806691146923</c:v>
                </c:pt>
                <c:pt idx="78">
                  <c:v>149.225865516753</c:v>
                </c:pt>
                <c:pt idx="79">
                  <c:v>150.358974543541</c:v>
                </c:pt>
                <c:pt idx="80">
                  <c:v>151.347219039931</c:v>
                </c:pt>
                <c:pt idx="81">
                  <c:v>153.325817657701</c:v>
                </c:pt>
                <c:pt idx="82">
                  <c:v>154.250269006727</c:v>
                </c:pt>
                <c:pt idx="83">
                  <c:v>155.441669700692</c:v>
                </c:pt>
                <c:pt idx="84">
                  <c:v>156.126955143624</c:v>
                </c:pt>
                <c:pt idx="85">
                  <c:v>156.664393777665</c:v>
                </c:pt>
                <c:pt idx="86">
                  <c:v>157.703755185789</c:v>
                </c:pt>
                <c:pt idx="87">
                  <c:v>158.472358851133</c:v>
                </c:pt>
                <c:pt idx="88">
                  <c:v>159.410291735354</c:v>
                </c:pt>
                <c:pt idx="89">
                  <c:v>160.652898251723</c:v>
                </c:pt>
                <c:pt idx="90">
                  <c:v>161.896266824113</c:v>
                </c:pt>
                <c:pt idx="91">
                  <c:v>163.196543919136</c:v>
                </c:pt>
                <c:pt idx="92">
                  <c:v>164.6846700808</c:v>
                </c:pt>
                <c:pt idx="93">
                  <c:v>164.970895132402</c:v>
                </c:pt>
                <c:pt idx="94">
                  <c:v>165.627698845136</c:v>
                </c:pt>
                <c:pt idx="95">
                  <c:v>166.910489216086</c:v>
                </c:pt>
                <c:pt idx="96">
                  <c:v>168.061782806737</c:v>
                </c:pt>
                <c:pt idx="97">
                  <c:v>169.220504838185</c:v>
                </c:pt>
                <c:pt idx="98">
                  <c:v>170.140428732744</c:v>
                </c:pt>
                <c:pt idx="99">
                  <c:v>170.985451407512</c:v>
                </c:pt>
                <c:pt idx="100">
                  <c:v>172.054026918528</c:v>
                </c:pt>
                <c:pt idx="101">
                  <c:v>172.398567164278</c:v>
                </c:pt>
                <c:pt idx="102">
                  <c:v>173.062762446914</c:v>
                </c:pt>
                <c:pt idx="103">
                  <c:v>174.671290360417</c:v>
                </c:pt>
                <c:pt idx="104">
                  <c:v>175.611914573077</c:v>
                </c:pt>
                <c:pt idx="105">
                  <c:v>176.182269346781</c:v>
                </c:pt>
                <c:pt idx="106">
                  <c:v>177.301162848498</c:v>
                </c:pt>
                <c:pt idx="107">
                  <c:v>178.417115377429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3717911"/>
        <c:axId val="71106259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0.0281850297283728</c:v>
                </c:pt>
                <c:pt idx="18">
                  <c:v>-0.0256535187698723</c:v>
                </c:pt>
                <c:pt idx="22">
                  <c:v>-0.0208801486349116</c:v>
                </c:pt>
                <c:pt idx="26">
                  <c:v>-0.111795751393979</c:v>
                </c:pt>
                <c:pt idx="30">
                  <c:v>0.130432393423964</c:v>
                </c:pt>
                <c:pt idx="34">
                  <c:v>0.0614365280852347</c:v>
                </c:pt>
                <c:pt idx="38">
                  <c:v>0.0478154277483811</c:v>
                </c:pt>
                <c:pt idx="42">
                  <c:v>0.0380517370841205</c:v>
                </c:pt>
                <c:pt idx="46">
                  <c:v>0.0169846100468682</c:v>
                </c:pt>
                <c:pt idx="50">
                  <c:v>0.0351369924048095</c:v>
                </c:pt>
                <c:pt idx="54">
                  <c:v>0.0400576584771715</c:v>
                </c:pt>
                <c:pt idx="58">
                  <c:v>0.037640326204881</c:v>
                </c:pt>
                <c:pt idx="62">
                  <c:v>0.0289525868099014</c:v>
                </c:pt>
                <c:pt idx="66">
                  <c:v>0.0280737843365131</c:v>
                </c:pt>
                <c:pt idx="70">
                  <c:v>0.0271278940236666</c:v>
                </c:pt>
                <c:pt idx="74">
                  <c:v>0.0273110191268366</c:v>
                </c:pt>
                <c:pt idx="78">
                  <c:v>0.0249807271972569</c:v>
                </c:pt>
                <c:pt idx="82">
                  <c:v>0.0330949034102086</c:v>
                </c:pt>
                <c:pt idx="86">
                  <c:v>0.0237684245322274</c:v>
                </c:pt>
                <c:pt idx="90">
                  <c:v>0.0257382753886441</c:v>
                </c:pt>
                <c:pt idx="94">
                  <c:v>0.026408732965068</c:v>
                </c:pt>
                <c:pt idx="98">
                  <c:v>0.0244859067766439</c:v>
                </c:pt>
                <c:pt idx="102">
                  <c:v>0.0203100135865744</c:v>
                </c:pt>
                <c:pt idx="106">
                  <c:v>0.0221411599378638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4639449"/>
        <c:axId val="65094095"/>
      </c:lineChart>
      <c:catAx>
        <c:axId val="737179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1106259"/>
        <c:crosses val="autoZero"/>
        <c:auto val="1"/>
        <c:lblAlgn val="ctr"/>
        <c:lblOffset val="100"/>
      </c:catAx>
      <c:valAx>
        <c:axId val="71106259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3717911"/>
        <c:crossesAt val="1"/>
        <c:crossBetween val="midCat"/>
      </c:valAx>
      <c:catAx>
        <c:axId val="1463944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5094095"/>
        <c:auto val="1"/>
        <c:lblAlgn val="ctr"/>
        <c:lblOffset val="100"/>
      </c:catAx>
      <c:valAx>
        <c:axId val="65094095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463944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95.7915449053094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96.4895707520439</c:v>
                </c:pt>
                <c:pt idx="9">
                  <c:v>108.315069267015</c:v>
                </c:pt>
                <c:pt idx="10">
                  <c:v>98.871778161006</c:v>
                </c:pt>
                <c:pt idx="11">
                  <c:v>98.6996414641739</c:v>
                </c:pt>
                <c:pt idx="12">
                  <c:v>97.0296026962822</c:v>
                </c:pt>
                <c:pt idx="13">
                  <c:v>110.835109696595</c:v>
                </c:pt>
                <c:pt idx="14">
                  <c:v>102.678943317884</c:v>
                </c:pt>
                <c:pt idx="15">
                  <c:v>103.173385136536</c:v>
                </c:pt>
                <c:pt idx="16">
                  <c:v>100.701257102506</c:v>
                </c:pt>
                <c:pt idx="17">
                  <c:v>106.423699285356</c:v>
                </c:pt>
                <c:pt idx="18">
                  <c:v>99.1691955091189</c:v>
                </c:pt>
                <c:pt idx="19">
                  <c:v>96.8095910775255</c:v>
                </c:pt>
                <c:pt idx="20">
                  <c:v>94.7551979671628</c:v>
                </c:pt>
                <c:pt idx="21">
                  <c:v>106.820085140098</c:v>
                </c:pt>
                <c:pt idx="22">
                  <c:v>97.3639002323239</c:v>
                </c:pt>
                <c:pt idx="23">
                  <c:v>95.7476935663244</c:v>
                </c:pt>
                <c:pt idx="24">
                  <c:v>89.6188116033155</c:v>
                </c:pt>
                <c:pt idx="25">
                  <c:v>85.0705970368447</c:v>
                </c:pt>
                <c:pt idx="26">
                  <c:v>85.4282032435042</c:v>
                </c:pt>
                <c:pt idx="27">
                  <c:v>89.4066419955341</c:v>
                </c:pt>
                <c:pt idx="28">
                  <c:v>86.3624419963633</c:v>
                </c:pt>
                <c:pt idx="29">
                  <c:v>99.4316490890608</c:v>
                </c:pt>
                <c:pt idx="30">
                  <c:v>93.5670043626741</c:v>
                </c:pt>
                <c:pt idx="31">
                  <c:v>93.7349984625919</c:v>
                </c:pt>
                <c:pt idx="32">
                  <c:v>90.5732086461014</c:v>
                </c:pt>
                <c:pt idx="33">
                  <c:v>104.523877542159</c:v>
                </c:pt>
                <c:pt idx="34">
                  <c:v>96.3680321108262</c:v>
                </c:pt>
                <c:pt idx="35">
                  <c:v>95.8756033560771</c:v>
                </c:pt>
                <c:pt idx="36">
                  <c:v>98.5448927676212</c:v>
                </c:pt>
                <c:pt idx="37">
                  <c:v>113.31416787551</c:v>
                </c:pt>
                <c:pt idx="38">
                  <c:v>104.780179484388</c:v>
                </c:pt>
                <c:pt idx="39">
                  <c:v>104.542705701111</c:v>
                </c:pt>
                <c:pt idx="40">
                  <c:v>101.976789681493</c:v>
                </c:pt>
                <c:pt idx="41">
                  <c:v>116.692553219685</c:v>
                </c:pt>
                <c:pt idx="42">
                  <c:v>108.108042799321</c:v>
                </c:pt>
                <c:pt idx="43">
                  <c:v>107.809333069374</c:v>
                </c:pt>
                <c:pt idx="44">
                  <c:v>109.25989796142</c:v>
                </c:pt>
                <c:pt idx="45">
                  <c:v>110.056386945449</c:v>
                </c:pt>
                <c:pt idx="46">
                  <c:v>110.9188111633</c:v>
                </c:pt>
                <c:pt idx="47">
                  <c:v>112.206706586574</c:v>
                </c:pt>
                <c:pt idx="48">
                  <c:v>113.034923950184</c:v>
                </c:pt>
                <c:pt idx="49">
                  <c:v>114.215552640829</c:v>
                </c:pt>
                <c:pt idx="50">
                  <c:v>115.306609375682</c:v>
                </c:pt>
                <c:pt idx="51">
                  <c:v>116.112181158059</c:v>
                </c:pt>
                <c:pt idx="52">
                  <c:v>117.070054112745</c:v>
                </c:pt>
                <c:pt idx="53">
                  <c:v>118.350638955982</c:v>
                </c:pt>
                <c:pt idx="54">
                  <c:v>119.537125049745</c:v>
                </c:pt>
                <c:pt idx="55">
                  <c:v>120.794943792007</c:v>
                </c:pt>
                <c:pt idx="56">
                  <c:v>121.957128990153</c:v>
                </c:pt>
                <c:pt idx="57">
                  <c:v>122.719095250943</c:v>
                </c:pt>
                <c:pt idx="58">
                  <c:v>123.032428458562</c:v>
                </c:pt>
                <c:pt idx="59">
                  <c:v>123.114444493944</c:v>
                </c:pt>
                <c:pt idx="60">
                  <c:v>123.573858062304</c:v>
                </c:pt>
                <c:pt idx="61">
                  <c:v>124.214121116384</c:v>
                </c:pt>
                <c:pt idx="62">
                  <c:v>124.598165495361</c:v>
                </c:pt>
                <c:pt idx="63">
                  <c:v>125.565981578479</c:v>
                </c:pt>
                <c:pt idx="64">
                  <c:v>126.180994976431</c:v>
                </c:pt>
                <c:pt idx="65">
                  <c:v>125.466484705208</c:v>
                </c:pt>
                <c:pt idx="66">
                  <c:v>125.426100357291</c:v>
                </c:pt>
                <c:pt idx="67">
                  <c:v>126.204865700301</c:v>
                </c:pt>
                <c:pt idx="68">
                  <c:v>126.907331702147</c:v>
                </c:pt>
                <c:pt idx="69">
                  <c:v>126.620428279845</c:v>
                </c:pt>
                <c:pt idx="70">
                  <c:v>126.380991531772</c:v>
                </c:pt>
                <c:pt idx="71">
                  <c:v>126.339813677842</c:v>
                </c:pt>
                <c:pt idx="72">
                  <c:v>126.620459559202</c:v>
                </c:pt>
                <c:pt idx="73">
                  <c:v>126.782220410472</c:v>
                </c:pt>
                <c:pt idx="74">
                  <c:v>127.497674968168</c:v>
                </c:pt>
                <c:pt idx="75">
                  <c:v>127.782534661881</c:v>
                </c:pt>
                <c:pt idx="76">
                  <c:v>128.104263412117</c:v>
                </c:pt>
                <c:pt idx="77">
                  <c:v>128.408179888133</c:v>
                </c:pt>
                <c:pt idx="78">
                  <c:v>128.85274623378</c:v>
                </c:pt>
                <c:pt idx="79">
                  <c:v>129.511961658993</c:v>
                </c:pt>
                <c:pt idx="80">
                  <c:v>129.524815811174</c:v>
                </c:pt>
                <c:pt idx="81">
                  <c:v>129.598344751058</c:v>
                </c:pt>
                <c:pt idx="82">
                  <c:v>129.579359789728</c:v>
                </c:pt>
                <c:pt idx="83">
                  <c:v>129.619925077166</c:v>
                </c:pt>
                <c:pt idx="84">
                  <c:v>129.782689772743</c:v>
                </c:pt>
                <c:pt idx="85">
                  <c:v>130.43758091561</c:v>
                </c:pt>
                <c:pt idx="86">
                  <c:v>130.854742678463</c:v>
                </c:pt>
                <c:pt idx="87">
                  <c:v>130.084566231712</c:v>
                </c:pt>
                <c:pt idx="88">
                  <c:v>131.085813037587</c:v>
                </c:pt>
                <c:pt idx="89">
                  <c:v>130.822907808193</c:v>
                </c:pt>
                <c:pt idx="90">
                  <c:v>130.994721102354</c:v>
                </c:pt>
                <c:pt idx="91">
                  <c:v>131.103171820155</c:v>
                </c:pt>
                <c:pt idx="92">
                  <c:v>131.891279833483</c:v>
                </c:pt>
                <c:pt idx="93">
                  <c:v>132.143749289969</c:v>
                </c:pt>
                <c:pt idx="94">
                  <c:v>133.097546514245</c:v>
                </c:pt>
                <c:pt idx="95">
                  <c:v>133.729373430398</c:v>
                </c:pt>
                <c:pt idx="96">
                  <c:v>133.874434314227</c:v>
                </c:pt>
                <c:pt idx="97">
                  <c:v>133.669677495244</c:v>
                </c:pt>
                <c:pt idx="98">
                  <c:v>134.126192357094</c:v>
                </c:pt>
                <c:pt idx="99">
                  <c:v>134.273914331733</c:v>
                </c:pt>
                <c:pt idx="100">
                  <c:v>134.271901358607</c:v>
                </c:pt>
                <c:pt idx="101">
                  <c:v>134.324598609895</c:v>
                </c:pt>
                <c:pt idx="102">
                  <c:v>135.506534824778</c:v>
                </c:pt>
                <c:pt idx="103">
                  <c:v>135.023913526807</c:v>
                </c:pt>
                <c:pt idx="104">
                  <c:v>134.887080296336</c:v>
                </c:pt>
                <c:pt idx="105">
                  <c:v>135.501145618625</c:v>
                </c:pt>
                <c:pt idx="106">
                  <c:v>135.591577824174</c:v>
                </c:pt>
                <c:pt idx="107">
                  <c:v>135.155742314422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4270073"/>
        <c:axId val="88975455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Real GDP growth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0.0281850297283728</c:v>
                </c:pt>
                <c:pt idx="18">
                  <c:v>-0.0256535187698723</c:v>
                </c:pt>
                <c:pt idx="22">
                  <c:v>-0.0208801486349116</c:v>
                </c:pt>
                <c:pt idx="26">
                  <c:v>-0.114426462264863</c:v>
                </c:pt>
                <c:pt idx="30">
                  <c:v>0.0674397835625984</c:v>
                </c:pt>
                <c:pt idx="34">
                  <c:v>0.038179514545879</c:v>
                </c:pt>
                <c:pt idx="38">
                  <c:v>0.087368103278318</c:v>
                </c:pt>
                <c:pt idx="42">
                  <c:v>0.0318265611192561</c:v>
                </c:pt>
                <c:pt idx="46">
                  <c:v>0.0180748365000751</c:v>
                </c:pt>
                <c:pt idx="50">
                  <c:v>0.0366770598315294</c:v>
                </c:pt>
                <c:pt idx="54">
                  <c:v>0.0372457803698421</c:v>
                </c:pt>
                <c:pt idx="58">
                  <c:v>0.0316768214284364</c:v>
                </c:pt>
                <c:pt idx="62">
                  <c:v>0.0145246405470501</c:v>
                </c:pt>
                <c:pt idx="66">
                  <c:v>0.0106964489273023</c:v>
                </c:pt>
                <c:pt idx="70">
                  <c:v>0.00590154312691116</c:v>
                </c:pt>
                <c:pt idx="74">
                  <c:v>0.00480855566908445</c:v>
                </c:pt>
                <c:pt idx="78">
                  <c:v>0.0121770590675345</c:v>
                </c:pt>
                <c:pt idx="82">
                  <c:v>0.00669148791730256</c:v>
                </c:pt>
                <c:pt idx="86">
                  <c:v>0.00547368572289475</c:v>
                </c:pt>
                <c:pt idx="90">
                  <c:v>0.00546288369476722</c:v>
                </c:pt>
                <c:pt idx="94">
                  <c:v>0.0130825358300504</c:v>
                </c:pt>
                <c:pt idx="98">
                  <c:v>0.0095736178475887</c:v>
                </c:pt>
                <c:pt idx="102">
                  <c:v>0.00593854679635553</c:v>
                </c:pt>
                <c:pt idx="106">
                  <c:v>0.00372564892133109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1269429"/>
        <c:axId val="43723995"/>
      </c:lineChart>
      <c:catAx>
        <c:axId val="942700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8975455"/>
        <c:crosses val="autoZero"/>
        <c:auto val="1"/>
        <c:lblAlgn val="ctr"/>
        <c:lblOffset val="100"/>
      </c:catAx>
      <c:valAx>
        <c:axId val="88975455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4270073"/>
        <c:crossesAt val="1"/>
        <c:crossBetween val="midCat"/>
      </c:valAx>
      <c:catAx>
        <c:axId val="5126942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3723995"/>
        <c:auto val="1"/>
        <c:lblAlgn val="ctr"/>
        <c:lblOffset val="100"/>
      </c:catAx>
      <c:valAx>
        <c:axId val="43723995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126942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hypothesis'!$J$7:$J$35</c:f>
              <c:numCache>
                <c:formatCode>General</c:formatCode>
                <c:ptCount val="29"/>
                <c:pt idx="0">
                  <c:v>114.922401124344</c:v>
                </c:pt>
                <c:pt idx="1">
                  <c:v>112.271498025757</c:v>
                </c:pt>
                <c:pt idx="2">
                  <c:v>118.521906296147</c:v>
                </c:pt>
                <c:pt idx="3">
                  <c:v>110.210599329491</c:v>
                </c:pt>
                <c:pt idx="4">
                  <c:v>107.931444330153</c:v>
                </c:pt>
                <c:pt idx="5">
                  <c:v>105.721144664783</c:v>
                </c:pt>
                <c:pt idx="6">
                  <c:v>118.524391509242</c:v>
                </c:pt>
                <c:pt idx="7">
                  <c:v>108.273849668748</c:v>
                </c:pt>
                <c:pt idx="8">
                  <c:v>106.70580334374</c:v>
                </c:pt>
                <c:pt idx="9">
                  <c:v>100</c:v>
                </c:pt>
                <c:pt idx="10">
                  <c:v>93.7498320297412</c:v>
                </c:pt>
                <c:pt idx="11">
                  <c:v>92.6468236635354</c:v>
                </c:pt>
                <c:pt idx="12">
                  <c:v>99.524403806528</c:v>
                </c:pt>
                <c:pt idx="13">
                  <c:v>99.0693783567667</c:v>
                </c:pt>
                <c:pt idx="14">
                  <c:v>114.54949415012</c:v>
                </c:pt>
                <c:pt idx="15">
                  <c:v>106.927946989414</c:v>
                </c:pt>
                <c:pt idx="16">
                  <c:v>107.226861550382</c:v>
                </c:pt>
                <c:pt idx="17">
                  <c:v>104.741632398239</c:v>
                </c:pt>
                <c:pt idx="18">
                  <c:v>120.874613166644</c:v>
                </c:pt>
                <c:pt idx="19">
                  <c:v>112.02641463626</c:v>
                </c:pt>
                <c:pt idx="20">
                  <c:v>112.040573339061</c:v>
                </c:pt>
                <c:pt idx="21">
                  <c:v>109.40191877697</c:v>
                </c:pt>
                <c:pt idx="22">
                  <c:v>125.798375157091</c:v>
                </c:pt>
                <c:pt idx="23">
                  <c:v>116.324168238922</c:v>
                </c:pt>
                <c:pt idx="24">
                  <c:v>116.060531161241</c:v>
                </c:pt>
                <c:pt idx="25">
                  <c:v>113.21191944649</c:v>
                </c:pt>
                <c:pt idx="26">
                  <c:v>129.548968705276</c:v>
                </c:pt>
                <c:pt idx="27">
                  <c:v>120.018673574067</c:v>
                </c:pt>
                <c:pt idx="28">
                  <c:v>119.687053977193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93.9655435739437</c:v>
                </c:pt>
                <c:pt idx="9">
                  <c:v>100</c:v>
                </c:pt>
                <c:pt idx="10">
                  <c:v>95.6230733890959</c:v>
                </c:pt>
                <c:pt idx="11">
                  <c:v>89.6970987546507</c:v>
                </c:pt>
                <c:pt idx="12">
                  <c:v>91.7304577030087</c:v>
                </c:pt>
                <c:pt idx="13">
                  <c:v>94.5099823018676</c:v>
                </c:pt>
                <c:pt idx="14">
                  <c:v>97.3737292755965</c:v>
                </c:pt>
                <c:pt idx="15">
                  <c:v>98.8416504161423</c:v>
                </c:pt>
                <c:pt idx="16">
                  <c:v>100.331700651372</c:v>
                </c:pt>
                <c:pt idx="17">
                  <c:v>101.086071193327</c:v>
                </c:pt>
                <c:pt idx="18">
                  <c:v>101.846113670582</c:v>
                </c:pt>
                <c:pt idx="19">
                  <c:v>102.611870729088</c:v>
                </c:pt>
                <c:pt idx="20">
                  <c:v>103.383385335443</c:v>
                </c:pt>
                <c:pt idx="21">
                  <c:v>104.030316326616</c:v>
                </c:pt>
                <c:pt idx="22">
                  <c:v>104.677247317788</c:v>
                </c:pt>
                <c:pt idx="23">
                  <c:v>105.324178308961</c:v>
                </c:pt>
                <c:pt idx="24">
                  <c:v>105.971109300134</c:v>
                </c:pt>
                <c:pt idx="25">
                  <c:v>106.618040291306</c:v>
                </c:pt>
                <c:pt idx="26">
                  <c:v>107.264971282479</c:v>
                </c:pt>
                <c:pt idx="27">
                  <c:v>107.911902273652</c:v>
                </c:pt>
                <c:pt idx="28">
                  <c:v>108.558833264824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0515847"/>
        <c:axId val="69304885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60.3025021968473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92.7647876053628</c:v>
                </c:pt>
                <c:pt idx="9">
                  <c:v>100</c:v>
                </c:pt>
                <c:pt idx="10">
                  <c:v>104.917520156177</c:v>
                </c:pt>
                <c:pt idx="11">
                  <c:v>113.535193459757</c:v>
                </c:pt>
                <c:pt idx="12">
                  <c:v>124.490344966397</c:v>
                </c:pt>
                <c:pt idx="13">
                  <c:v>134.449572563709</c:v>
                </c:pt>
                <c:pt idx="14">
                  <c:v>144.40880016102</c:v>
                </c:pt>
                <c:pt idx="15">
                  <c:v>154.368027758332</c:v>
                </c:pt>
                <c:pt idx="16">
                  <c:v>164.327255355644</c:v>
                </c:pt>
                <c:pt idx="17">
                  <c:v>174.885281512244</c:v>
                </c:pt>
                <c:pt idx="18">
                  <c:v>185.443307668844</c:v>
                </c:pt>
                <c:pt idx="19">
                  <c:v>196.001333825444</c:v>
                </c:pt>
                <c:pt idx="20">
                  <c:v>206.559359982044</c:v>
                </c:pt>
                <c:pt idx="21">
                  <c:v>216.887327981146</c:v>
                </c:pt>
                <c:pt idx="22">
                  <c:v>227.215295980249</c:v>
                </c:pt>
                <c:pt idx="23">
                  <c:v>237.543263979351</c:v>
                </c:pt>
                <c:pt idx="24">
                  <c:v>247.871231978453</c:v>
                </c:pt>
                <c:pt idx="25">
                  <c:v>257.166403177645</c:v>
                </c:pt>
                <c:pt idx="26">
                  <c:v>266.461574376837</c:v>
                </c:pt>
                <c:pt idx="27">
                  <c:v>275.756745576029</c:v>
                </c:pt>
                <c:pt idx="28">
                  <c:v>285.051916775221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804369"/>
        <c:axId val="21822582"/>
      </c:lineChart>
      <c:catAx>
        <c:axId val="4051584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9304885"/>
        <c:crosses val="autoZero"/>
        <c:auto val="1"/>
        <c:lblAlgn val="ctr"/>
        <c:lblOffset val="100"/>
      </c:catAx>
      <c:valAx>
        <c:axId val="69304885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0515847"/>
        <c:crossesAt val="1"/>
        <c:crossBetween val="midCat"/>
      </c:valAx>
      <c:catAx>
        <c:axId val="680436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1822582"/>
        <c:auto val="1"/>
        <c:lblAlgn val="ctr"/>
        <c:lblOffset val="100"/>
      </c:catAx>
      <c:valAx>
        <c:axId val="21822582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80436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hypothesis'!$J$7:$J$35</c:f>
              <c:numCache>
                <c:formatCode>General</c:formatCode>
                <c:ptCount val="29"/>
                <c:pt idx="0">
                  <c:v>114.922401124344</c:v>
                </c:pt>
                <c:pt idx="1">
                  <c:v>112.271498025757</c:v>
                </c:pt>
                <c:pt idx="2">
                  <c:v>118.521906296147</c:v>
                </c:pt>
                <c:pt idx="3">
                  <c:v>110.210599329491</c:v>
                </c:pt>
                <c:pt idx="4">
                  <c:v>107.931444330153</c:v>
                </c:pt>
                <c:pt idx="5">
                  <c:v>105.721144664783</c:v>
                </c:pt>
                <c:pt idx="6">
                  <c:v>118.524391509242</c:v>
                </c:pt>
                <c:pt idx="7">
                  <c:v>108.273849668748</c:v>
                </c:pt>
                <c:pt idx="8">
                  <c:v>106.70580334374</c:v>
                </c:pt>
                <c:pt idx="9">
                  <c:v>100</c:v>
                </c:pt>
                <c:pt idx="10">
                  <c:v>94.9249331863461</c:v>
                </c:pt>
                <c:pt idx="11">
                  <c:v>95.3239634794975</c:v>
                </c:pt>
                <c:pt idx="12">
                  <c:v>99.7632532679405</c:v>
                </c:pt>
                <c:pt idx="13">
                  <c:v>96.3664217939355</c:v>
                </c:pt>
                <c:pt idx="14">
                  <c:v>110.949528687326</c:v>
                </c:pt>
                <c:pt idx="15">
                  <c:v>104.405540185954</c:v>
                </c:pt>
                <c:pt idx="16">
                  <c:v>104.592994244887</c:v>
                </c:pt>
                <c:pt idx="17">
                  <c:v>101.06495168337</c:v>
                </c:pt>
                <c:pt idx="18">
                  <c:v>116.631626409887</c:v>
                </c:pt>
                <c:pt idx="19">
                  <c:v>107.531031026594</c:v>
                </c:pt>
                <c:pt idx="20">
                  <c:v>106.981560724613</c:v>
                </c:pt>
                <c:pt idx="21">
                  <c:v>109.960053034195</c:v>
                </c:pt>
                <c:pt idx="22">
                  <c:v>126.440158989252</c:v>
                </c:pt>
                <c:pt idx="23">
                  <c:v>116.917617640571</c:v>
                </c:pt>
                <c:pt idx="24">
                  <c:v>116.652635569253</c:v>
                </c:pt>
                <c:pt idx="25">
                  <c:v>113.789491131481</c:v>
                </c:pt>
                <c:pt idx="26">
                  <c:v>130.209886888712</c:v>
                </c:pt>
                <c:pt idx="27">
                  <c:v>120.630971182529</c:v>
                </c:pt>
                <c:pt idx="28">
                  <c:v>120.297659766541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93.9655435739437</c:v>
                </c:pt>
                <c:pt idx="9">
                  <c:v>100</c:v>
                </c:pt>
                <c:pt idx="10">
                  <c:v>95.1557074390026</c:v>
                </c:pt>
                <c:pt idx="11">
                  <c:v>87.542052546561</c:v>
                </c:pt>
                <c:pt idx="12">
                  <c:v>88.20026072199</c:v>
                </c:pt>
                <c:pt idx="13">
                  <c:v>89.5298906774065</c:v>
                </c:pt>
                <c:pt idx="14">
                  <c:v>90.8795649706047</c:v>
                </c:pt>
                <c:pt idx="15">
                  <c:v>91.5628671197207</c:v>
                </c:pt>
                <c:pt idx="16">
                  <c:v>92.2513068575468</c:v>
                </c:pt>
                <c:pt idx="17">
                  <c:v>92.5283376242913</c:v>
                </c:pt>
                <c:pt idx="18">
                  <c:v>92.8062003147054</c:v>
                </c:pt>
                <c:pt idx="19">
                  <c:v>93.0848974270566</c:v>
                </c:pt>
                <c:pt idx="20">
                  <c:v>93.3644314671149</c:v>
                </c:pt>
                <c:pt idx="21">
                  <c:v>94.0113624582876</c:v>
                </c:pt>
                <c:pt idx="22">
                  <c:v>94.6582934494603</c:v>
                </c:pt>
                <c:pt idx="23">
                  <c:v>95.3052244406329</c:v>
                </c:pt>
                <c:pt idx="24">
                  <c:v>95.9521554318056</c:v>
                </c:pt>
                <c:pt idx="25">
                  <c:v>96.5990864229782</c:v>
                </c:pt>
                <c:pt idx="26">
                  <c:v>97.2460174141509</c:v>
                </c:pt>
                <c:pt idx="27">
                  <c:v>97.8929484053235</c:v>
                </c:pt>
                <c:pt idx="28">
                  <c:v>98.5398793964962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11389"/>
        <c:axId val="15588172"/>
      </c:lineChart>
      <c:lineChart>
        <c:grouping val="standard"/>
        <c:varyColors val="0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60.3025021968473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92.7647876053628</c:v>
                </c:pt>
                <c:pt idx="9">
                  <c:v>100</c:v>
                </c:pt>
                <c:pt idx="10">
                  <c:v>105.432832141227</c:v>
                </c:pt>
                <c:pt idx="11">
                  <c:v>116.330119795532</c:v>
                </c:pt>
                <c:pt idx="12">
                  <c:v>130.148997010324</c:v>
                </c:pt>
                <c:pt idx="13">
                  <c:v>142.545688975557</c:v>
                </c:pt>
                <c:pt idx="14">
                  <c:v>154.942380940791</c:v>
                </c:pt>
                <c:pt idx="15">
                  <c:v>167.339072906024</c:v>
                </c:pt>
                <c:pt idx="16">
                  <c:v>179.735764871257</c:v>
                </c:pt>
                <c:pt idx="17">
                  <c:v>194.024758178522</c:v>
                </c:pt>
                <c:pt idx="18">
                  <c:v>208.313751485787</c:v>
                </c:pt>
                <c:pt idx="19">
                  <c:v>222.602744793052</c:v>
                </c:pt>
                <c:pt idx="20">
                  <c:v>236.891738100317</c:v>
                </c:pt>
                <c:pt idx="21">
                  <c:v>251.105242386336</c:v>
                </c:pt>
                <c:pt idx="22">
                  <c:v>265.318746672355</c:v>
                </c:pt>
                <c:pt idx="23">
                  <c:v>279.532250958374</c:v>
                </c:pt>
                <c:pt idx="24">
                  <c:v>293.745755244393</c:v>
                </c:pt>
                <c:pt idx="25">
                  <c:v>306.964314230391</c:v>
                </c:pt>
                <c:pt idx="26">
                  <c:v>320.182873216389</c:v>
                </c:pt>
                <c:pt idx="27">
                  <c:v>333.401432202387</c:v>
                </c:pt>
                <c:pt idx="28">
                  <c:v>346.619991188384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3225728"/>
        <c:axId val="60060760"/>
      </c:lineChart>
      <c:catAx>
        <c:axId val="21138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5588172"/>
        <c:crosses val="autoZero"/>
        <c:auto val="1"/>
        <c:lblAlgn val="ctr"/>
        <c:lblOffset val="100"/>
      </c:catAx>
      <c:valAx>
        <c:axId val="15588172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11389"/>
        <c:crossesAt val="1"/>
        <c:crossBetween val="midCat"/>
      </c:valAx>
      <c:catAx>
        <c:axId val="2322572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0060760"/>
        <c:auto val="1"/>
        <c:lblAlgn val="ctr"/>
        <c:lblOffset val="100"/>
      </c:catAx>
      <c:valAx>
        <c:axId val="60060760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322572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hypothesis'!$J$7:$J$35</c:f>
              <c:numCache>
                <c:formatCode>General</c:formatCode>
                <c:ptCount val="29"/>
                <c:pt idx="0">
                  <c:v>114.922401124344</c:v>
                </c:pt>
                <c:pt idx="1">
                  <c:v>112.271498025757</c:v>
                </c:pt>
                <c:pt idx="2">
                  <c:v>118.521906296147</c:v>
                </c:pt>
                <c:pt idx="3">
                  <c:v>110.210599329491</c:v>
                </c:pt>
                <c:pt idx="4">
                  <c:v>107.931444330153</c:v>
                </c:pt>
                <c:pt idx="5">
                  <c:v>105.721144664783</c:v>
                </c:pt>
                <c:pt idx="6">
                  <c:v>118.524391509242</c:v>
                </c:pt>
                <c:pt idx="7">
                  <c:v>108.273849668748</c:v>
                </c:pt>
                <c:pt idx="8">
                  <c:v>106.70580334374</c:v>
                </c:pt>
                <c:pt idx="9">
                  <c:v>100</c:v>
                </c:pt>
                <c:pt idx="10">
                  <c:v>95.1560795101873</c:v>
                </c:pt>
                <c:pt idx="11">
                  <c:v>94.4997601368061</c:v>
                </c:pt>
                <c:pt idx="12">
                  <c:v>101.514891882659</c:v>
                </c:pt>
                <c:pt idx="13">
                  <c:v>102.536806599254</c:v>
                </c:pt>
                <c:pt idx="14">
                  <c:v>118.272352709999</c:v>
                </c:pt>
                <c:pt idx="15">
                  <c:v>110.40310526657</c:v>
                </c:pt>
                <c:pt idx="16">
                  <c:v>110.979801704645</c:v>
                </c:pt>
                <c:pt idx="17">
                  <c:v>109.455005856159</c:v>
                </c:pt>
                <c:pt idx="18">
                  <c:v>126.313970759143</c:v>
                </c:pt>
                <c:pt idx="19">
                  <c:v>116.787537258301</c:v>
                </c:pt>
                <c:pt idx="20">
                  <c:v>116.802297705971</c:v>
                </c:pt>
                <c:pt idx="21">
                  <c:v>115.419024309704</c:v>
                </c:pt>
                <c:pt idx="22">
                  <c:v>132.088293914946</c:v>
                </c:pt>
                <c:pt idx="23">
                  <c:v>122.140376650869</c:v>
                </c:pt>
                <c:pt idx="24">
                  <c:v>122.153709047206</c:v>
                </c:pt>
                <c:pt idx="25">
                  <c:v>120.004634613279</c:v>
                </c:pt>
                <c:pt idx="26">
                  <c:v>137.321906827592</c:v>
                </c:pt>
                <c:pt idx="27">
                  <c:v>126.61970062064</c:v>
                </c:pt>
                <c:pt idx="28">
                  <c:v>126.569059580881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93.9655435739437</c:v>
                </c:pt>
                <c:pt idx="9">
                  <c:v>100</c:v>
                </c:pt>
                <c:pt idx="10">
                  <c:v>95.9057031626598</c:v>
                </c:pt>
                <c:pt idx="11">
                  <c:v>91.9171576861127</c:v>
                </c:pt>
                <c:pt idx="12">
                  <c:v>95.4073167927059</c:v>
                </c:pt>
                <c:pt idx="13">
                  <c:v>99.0299996945945</c:v>
                </c:pt>
                <c:pt idx="14">
                  <c:v>102.790238413467</c:v>
                </c:pt>
                <c:pt idx="15">
                  <c:v>105.904885427633</c:v>
                </c:pt>
                <c:pt idx="16">
                  <c:v>109.113909360976</c:v>
                </c:pt>
                <c:pt idx="17">
                  <c:v>110.758815183831</c:v>
                </c:pt>
                <c:pt idx="18">
                  <c:v>112.428518167579</c:v>
                </c:pt>
                <c:pt idx="19">
                  <c:v>113.273841845247</c:v>
                </c:pt>
                <c:pt idx="20">
                  <c:v>114.125521313525</c:v>
                </c:pt>
                <c:pt idx="21">
                  <c:v>114.522705698738</c:v>
                </c:pt>
                <c:pt idx="22">
                  <c:v>114.91989008395</c:v>
                </c:pt>
                <c:pt idx="23">
                  <c:v>115.317074469163</c:v>
                </c:pt>
                <c:pt idx="24">
                  <c:v>115.714258854376</c:v>
                </c:pt>
                <c:pt idx="25">
                  <c:v>116.111443239588</c:v>
                </c:pt>
                <c:pt idx="26">
                  <c:v>116.508627624801</c:v>
                </c:pt>
                <c:pt idx="27">
                  <c:v>116.905812010013</c:v>
                </c:pt>
                <c:pt idx="28">
                  <c:v>117.302996395226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0819303"/>
        <c:axId val="7430433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60.3025021968473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92.7647876053628</c:v>
                </c:pt>
                <c:pt idx="9">
                  <c:v>100</c:v>
                </c:pt>
                <c:pt idx="10">
                  <c:v>104.608332965147</c:v>
                </c:pt>
                <c:pt idx="11">
                  <c:v>110.792997915195</c:v>
                </c:pt>
                <c:pt idx="12">
                  <c:v>118.83169292247</c:v>
                </c:pt>
                <c:pt idx="13">
                  <c:v>126.5260450392</c:v>
                </c:pt>
                <c:pt idx="14">
                  <c:v>134.22039715593</c:v>
                </c:pt>
                <c:pt idx="15">
                  <c:v>141.91474927266</c:v>
                </c:pt>
                <c:pt idx="16">
                  <c:v>149.609101389389</c:v>
                </c:pt>
                <c:pt idx="17">
                  <c:v>156.93994735747</c:v>
                </c:pt>
                <c:pt idx="18">
                  <c:v>164.27079332555</c:v>
                </c:pt>
                <c:pt idx="19">
                  <c:v>171.60163929363</c:v>
                </c:pt>
                <c:pt idx="20">
                  <c:v>178.93248526171</c:v>
                </c:pt>
                <c:pt idx="21">
                  <c:v>186.537115885332</c:v>
                </c:pt>
                <c:pt idx="22">
                  <c:v>194.141746508955</c:v>
                </c:pt>
                <c:pt idx="23">
                  <c:v>201.746377132578</c:v>
                </c:pt>
                <c:pt idx="24">
                  <c:v>209.3510077562</c:v>
                </c:pt>
                <c:pt idx="25">
                  <c:v>215.631537988886</c:v>
                </c:pt>
                <c:pt idx="26">
                  <c:v>221.912068221572</c:v>
                </c:pt>
                <c:pt idx="27">
                  <c:v>228.192598454258</c:v>
                </c:pt>
                <c:pt idx="28">
                  <c:v>234.473128686944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8690195"/>
        <c:axId val="44422559"/>
      </c:lineChart>
      <c:catAx>
        <c:axId val="4081930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430433"/>
        <c:crosses val="autoZero"/>
        <c:auto val="1"/>
        <c:lblAlgn val="ctr"/>
        <c:lblOffset val="100"/>
      </c:catAx>
      <c:valAx>
        <c:axId val="7430433"/>
        <c:scaling>
          <c:orientation val="minMax"/>
          <c:max val="14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0819303"/>
        <c:crossesAt val="1"/>
        <c:crossBetween val="midCat"/>
      </c:valAx>
      <c:catAx>
        <c:axId val="1869019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4422559"/>
        <c:auto val="1"/>
        <c:lblAlgn val="ctr"/>
        <c:lblOffset val="100"/>
      </c:catAx>
      <c:valAx>
        <c:axId val="44422559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8690195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-0.0328930718673195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-0.0364739405503579</c:v>
                </c:pt>
                <c:pt idx="5">
                  <c:v>-0.0381144041741324</c:v>
                </c:pt>
                <c:pt idx="6">
                  <c:v>-0.0515029926946884</c:v>
                </c:pt>
                <c:pt idx="7">
                  <c:v>-0.0407407509632709</c:v>
                </c:pt>
                <c:pt idx="8">
                  <c:v>-0.0366835905554745</c:v>
                </c:pt>
                <c:pt idx="9">
                  <c:v>-0.0362034569926751</c:v>
                </c:pt>
                <c:pt idx="10">
                  <c:v>-0.0366572317919385</c:v>
                </c:pt>
                <c:pt idx="11">
                  <c:v>-0.0366419651248515</c:v>
                </c:pt>
                <c:pt idx="12">
                  <c:v>-0.0357505153689931</c:v>
                </c:pt>
                <c:pt idx="13">
                  <c:v>-0.0343102102842686</c:v>
                </c:pt>
                <c:pt idx="14">
                  <c:v>-0.0317325111045941</c:v>
                </c:pt>
                <c:pt idx="15">
                  <c:v>-0.0292899724706241</c:v>
                </c:pt>
                <c:pt idx="16">
                  <c:v>-0.0271444828454345</c:v>
                </c:pt>
                <c:pt idx="17">
                  <c:v>-0.0257060356644168</c:v>
                </c:pt>
                <c:pt idx="18">
                  <c:v>-0.0250147299861016</c:v>
                </c:pt>
                <c:pt idx="19">
                  <c:v>-0.0230187201322957</c:v>
                </c:pt>
                <c:pt idx="20">
                  <c:v>-0.0217171480068305</c:v>
                </c:pt>
                <c:pt idx="21">
                  <c:v>-0.0209603498508651</c:v>
                </c:pt>
                <c:pt idx="22">
                  <c:v>-0.0190669566218657</c:v>
                </c:pt>
                <c:pt idx="23">
                  <c:v>-0.0177542484939815</c:v>
                </c:pt>
                <c:pt idx="24">
                  <c:v>-0.0172884346481096</c:v>
                </c:pt>
                <c:pt idx="25">
                  <c:v>-0.0165847310650515</c:v>
                </c:pt>
                <c:pt idx="26">
                  <c:v>-0.0155275818091952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-0.0328930718673195</c:v>
                </c:pt>
                <c:pt idx="2">
                  <c:v>-0.0328368529053518</c:v>
                </c:pt>
                <c:pt idx="3">
                  <c:v>-0.0370800402140634</c:v>
                </c:pt>
                <c:pt idx="4">
                  <c:v>-0.0374251146354997</c:v>
                </c:pt>
                <c:pt idx="5">
                  <c:v>-0.0389795692086536</c:v>
                </c:pt>
                <c:pt idx="6">
                  <c:v>-0.0528904422415102</c:v>
                </c:pt>
                <c:pt idx="7">
                  <c:v>-0.0424208245955757</c:v>
                </c:pt>
                <c:pt idx="8">
                  <c:v>-0.0386786855450347</c:v>
                </c:pt>
                <c:pt idx="9">
                  <c:v>-0.0384526366908634</c:v>
                </c:pt>
                <c:pt idx="10">
                  <c:v>-0.0392810506228493</c:v>
                </c:pt>
                <c:pt idx="11">
                  <c:v>-0.0402571542511697</c:v>
                </c:pt>
                <c:pt idx="12">
                  <c:v>-0.0405047409962165</c:v>
                </c:pt>
                <c:pt idx="13">
                  <c:v>-0.0398126712828152</c:v>
                </c:pt>
                <c:pt idx="14">
                  <c:v>-0.0380975545118882</c:v>
                </c:pt>
                <c:pt idx="15">
                  <c:v>-0.0365093041018639</c:v>
                </c:pt>
                <c:pt idx="16">
                  <c:v>-0.0350033084669001</c:v>
                </c:pt>
                <c:pt idx="17">
                  <c:v>-0.0342297157541257</c:v>
                </c:pt>
                <c:pt idx="18">
                  <c:v>-0.0345007067756091</c:v>
                </c:pt>
                <c:pt idx="19">
                  <c:v>-0.0334017449399823</c:v>
                </c:pt>
                <c:pt idx="20">
                  <c:v>-0.0326972347213099</c:v>
                </c:pt>
                <c:pt idx="21">
                  <c:v>-0.0326770009435375</c:v>
                </c:pt>
                <c:pt idx="22">
                  <c:v>-0.0313987437795608</c:v>
                </c:pt>
                <c:pt idx="23">
                  <c:v>-0.0307770381611097</c:v>
                </c:pt>
                <c:pt idx="24">
                  <c:v>-0.031048098592006</c:v>
                </c:pt>
                <c:pt idx="25">
                  <c:v>-0.0309345573360221</c:v>
                </c:pt>
                <c:pt idx="26">
                  <c:v>-0.0304029786066124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-0.0328930718673195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-0.0364739405503579</c:v>
                </c:pt>
                <c:pt idx="5">
                  <c:v>-0.0380692254714671</c:v>
                </c:pt>
                <c:pt idx="6">
                  <c:v>-0.0506682354077672</c:v>
                </c:pt>
                <c:pt idx="7">
                  <c:v>-0.0440856478508908</c:v>
                </c:pt>
                <c:pt idx="8">
                  <c:v>-0.0415096673264043</c:v>
                </c:pt>
                <c:pt idx="9">
                  <c:v>-0.0394831001179344</c:v>
                </c:pt>
                <c:pt idx="10">
                  <c:v>-0.0405373570109086</c:v>
                </c:pt>
                <c:pt idx="11">
                  <c:v>-0.0408326658558619</c:v>
                </c:pt>
                <c:pt idx="12">
                  <c:v>-0.0406961967695087</c:v>
                </c:pt>
                <c:pt idx="13">
                  <c:v>-0.0400671867953806</c:v>
                </c:pt>
                <c:pt idx="14">
                  <c:v>-0.0383015070908254</c:v>
                </c:pt>
                <c:pt idx="15">
                  <c:v>-0.0372954558194354</c:v>
                </c:pt>
                <c:pt idx="16">
                  <c:v>-0.037033137379765</c:v>
                </c:pt>
                <c:pt idx="17">
                  <c:v>-0.0369650236658735</c:v>
                </c:pt>
                <c:pt idx="18">
                  <c:v>-0.0369077008556598</c:v>
                </c:pt>
                <c:pt idx="19">
                  <c:v>-0.0356203083889648</c:v>
                </c:pt>
                <c:pt idx="20">
                  <c:v>-0.0350732717291691</c:v>
                </c:pt>
                <c:pt idx="21">
                  <c:v>-0.0349791945881037</c:v>
                </c:pt>
                <c:pt idx="22">
                  <c:v>-0.0347986853669469</c:v>
                </c:pt>
                <c:pt idx="23">
                  <c:v>-0.0335275948920706</c:v>
                </c:pt>
                <c:pt idx="24">
                  <c:v>-0.0326994376494808</c:v>
                </c:pt>
                <c:pt idx="25">
                  <c:v>-0.0320733098902052</c:v>
                </c:pt>
                <c:pt idx="26">
                  <c:v>-0.0325312941465073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-0.0328930718673195</c:v>
                </c:pt>
                <c:pt idx="2">
                  <c:v>-0.0328368529053518</c:v>
                </c:pt>
                <c:pt idx="3">
                  <c:v>-0.0370800402140634</c:v>
                </c:pt>
                <c:pt idx="4">
                  <c:v>-0.0374251146354997</c:v>
                </c:pt>
                <c:pt idx="5">
                  <c:v>-0.0389343905059882</c:v>
                </c:pt>
                <c:pt idx="6">
                  <c:v>-0.0520331105239449</c:v>
                </c:pt>
                <c:pt idx="7">
                  <c:v>-0.0457581507072793</c:v>
                </c:pt>
                <c:pt idx="8">
                  <c:v>-0.0435118245646299</c:v>
                </c:pt>
                <c:pt idx="9">
                  <c:v>-0.0416380706426048</c:v>
                </c:pt>
                <c:pt idx="10">
                  <c:v>-0.0430988936184467</c:v>
                </c:pt>
                <c:pt idx="11">
                  <c:v>-0.0443757448011956</c:v>
                </c:pt>
                <c:pt idx="12">
                  <c:v>-0.0453657261235108</c:v>
                </c:pt>
                <c:pt idx="13">
                  <c:v>-0.0455569453567704</c:v>
                </c:pt>
                <c:pt idx="14">
                  <c:v>-0.0447310742617939</c:v>
                </c:pt>
                <c:pt idx="15">
                  <c:v>-0.0445987756501545</c:v>
                </c:pt>
                <c:pt idx="16">
                  <c:v>-0.0450691669504588</c:v>
                </c:pt>
                <c:pt idx="17">
                  <c:v>-0.045673405826716</c:v>
                </c:pt>
                <c:pt idx="18">
                  <c:v>-0.0466416711138905</c:v>
                </c:pt>
                <c:pt idx="19">
                  <c:v>-0.0461520755796287</c:v>
                </c:pt>
                <c:pt idx="20">
                  <c:v>-0.0463517788479958</c:v>
                </c:pt>
                <c:pt idx="21">
                  <c:v>-0.0470241851012154</c:v>
                </c:pt>
                <c:pt idx="22">
                  <c:v>-0.0475411268995366</c:v>
                </c:pt>
                <c:pt idx="23">
                  <c:v>-0.0472033180110539</c:v>
                </c:pt>
                <c:pt idx="24">
                  <c:v>-0.0473841376552192</c:v>
                </c:pt>
                <c:pt idx="25">
                  <c:v>-0.0476614154543209</c:v>
                </c:pt>
                <c:pt idx="26">
                  <c:v>-0.0491087822627227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-0.0328930718673195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-0.0364739405503579</c:v>
                </c:pt>
                <c:pt idx="5">
                  <c:v>-0.0380690808139321</c:v>
                </c:pt>
                <c:pt idx="6">
                  <c:v>-0.0508311433023446</c:v>
                </c:pt>
                <c:pt idx="7">
                  <c:v>-0.0370526764672001</c:v>
                </c:pt>
                <c:pt idx="8">
                  <c:v>-0.0307866134761713</c:v>
                </c:pt>
                <c:pt idx="9">
                  <c:v>-0.0298087723886164</c:v>
                </c:pt>
                <c:pt idx="10">
                  <c:v>-0.0298964955895053</c:v>
                </c:pt>
                <c:pt idx="11">
                  <c:v>-0.0281408306502814</c:v>
                </c:pt>
                <c:pt idx="12">
                  <c:v>-0.0273071104575376</c:v>
                </c:pt>
                <c:pt idx="13">
                  <c:v>-0.0244638907310994</c:v>
                </c:pt>
                <c:pt idx="14">
                  <c:v>-0.021608631870553</c:v>
                </c:pt>
                <c:pt idx="15">
                  <c:v>-0.0196418228046954</c:v>
                </c:pt>
                <c:pt idx="16">
                  <c:v>-0.0184088473971456</c:v>
                </c:pt>
                <c:pt idx="17">
                  <c:v>-0.0169620209443758</c:v>
                </c:pt>
                <c:pt idx="18">
                  <c:v>-0.0152669029064532</c:v>
                </c:pt>
                <c:pt idx="19">
                  <c:v>-0.0129711507019421</c:v>
                </c:pt>
                <c:pt idx="20">
                  <c:v>-0.0104105711137425</c:v>
                </c:pt>
                <c:pt idx="21">
                  <c:v>-0.00882585556729106</c:v>
                </c:pt>
                <c:pt idx="22">
                  <c:v>-0.00694246184920671</c:v>
                </c:pt>
                <c:pt idx="23">
                  <c:v>-0.00578199260119508</c:v>
                </c:pt>
                <c:pt idx="24">
                  <c:v>-0.00452850721490448</c:v>
                </c:pt>
                <c:pt idx="25">
                  <c:v>-0.00344316005042731</c:v>
                </c:pt>
                <c:pt idx="26">
                  <c:v>-0.00204155145879591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-0.0328930718673195</c:v>
                </c:pt>
                <c:pt idx="2">
                  <c:v>-0.0328368529053518</c:v>
                </c:pt>
                <c:pt idx="3">
                  <c:v>-0.0370800402140634</c:v>
                </c:pt>
                <c:pt idx="4">
                  <c:v>-0.0374251146354997</c:v>
                </c:pt>
                <c:pt idx="5">
                  <c:v>-0.0389342458484532</c:v>
                </c:pt>
                <c:pt idx="6">
                  <c:v>-0.0522200383258732</c:v>
                </c:pt>
                <c:pt idx="7">
                  <c:v>-0.0386953950160256</c:v>
                </c:pt>
                <c:pt idx="8">
                  <c:v>-0.0327128994145214</c:v>
                </c:pt>
                <c:pt idx="9">
                  <c:v>-0.0319922666401423</c:v>
                </c:pt>
                <c:pt idx="10">
                  <c:v>-0.0323775627325609</c:v>
                </c:pt>
                <c:pt idx="11">
                  <c:v>-0.031568433412842</c:v>
                </c:pt>
                <c:pt idx="12">
                  <c:v>-0.0318890732755808</c:v>
                </c:pt>
                <c:pt idx="13">
                  <c:v>-0.0298862878932786</c:v>
                </c:pt>
                <c:pt idx="14">
                  <c:v>-0.0276420445961948</c:v>
                </c:pt>
                <c:pt idx="15">
                  <c:v>-0.0263309500688973</c:v>
                </c:pt>
                <c:pt idx="16">
                  <c:v>-0.0257892811515464</c:v>
                </c:pt>
                <c:pt idx="17">
                  <c:v>-0.0247771352093014</c:v>
                </c:pt>
                <c:pt idx="18">
                  <c:v>-0.0236569374500132</c:v>
                </c:pt>
                <c:pt idx="19">
                  <c:v>-0.0220025329069644</c:v>
                </c:pt>
                <c:pt idx="20">
                  <c:v>-0.0199330477683023</c:v>
                </c:pt>
                <c:pt idx="21">
                  <c:v>-0.0190066090693535</c:v>
                </c:pt>
                <c:pt idx="22">
                  <c:v>-0.0176765253741254</c:v>
                </c:pt>
                <c:pt idx="23">
                  <c:v>-0.0171823594779712</c:v>
                </c:pt>
                <c:pt idx="24">
                  <c:v>-0.0164227518153192</c:v>
                </c:pt>
                <c:pt idx="25">
                  <c:v>-0.0159128325422254</c:v>
                </c:pt>
                <c:pt idx="26">
                  <c:v>-0.0148139441941322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4467385"/>
        <c:axId val="50781234"/>
      </c:lineChart>
      <c:catAx>
        <c:axId val="244673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781234"/>
        <c:crosses val="autoZero"/>
        <c:auto val="1"/>
        <c:lblAlgn val="ctr"/>
        <c:lblOffset val="100"/>
      </c:catAx>
      <c:valAx>
        <c:axId val="50781234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4673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-0.0328930718673195</c:v>
                </c:pt>
                <c:pt idx="24">
                  <c:v>-0.0327968849329026</c:v>
                </c:pt>
                <c:pt idx="25">
                  <c:v>-0.0365372181621095</c:v>
                </c:pt>
                <c:pt idx="26">
                  <c:v>-0.0364739405503579</c:v>
                </c:pt>
                <c:pt idx="27">
                  <c:v>-0.0381144041741324</c:v>
                </c:pt>
                <c:pt idx="28">
                  <c:v>-0.0515029926946884</c:v>
                </c:pt>
                <c:pt idx="29">
                  <c:v>-0.0407407509632709</c:v>
                </c:pt>
                <c:pt idx="30">
                  <c:v>-0.0366835905554745</c:v>
                </c:pt>
                <c:pt idx="31">
                  <c:v>-0.0362034569926751</c:v>
                </c:pt>
                <c:pt idx="32">
                  <c:v>-0.0366572317919385</c:v>
                </c:pt>
                <c:pt idx="33">
                  <c:v>-0.0366419651248515</c:v>
                </c:pt>
                <c:pt idx="34">
                  <c:v>-0.0357505153689931</c:v>
                </c:pt>
                <c:pt idx="35">
                  <c:v>-0.0343102102842686</c:v>
                </c:pt>
                <c:pt idx="36">
                  <c:v>-0.0317325111045941</c:v>
                </c:pt>
                <c:pt idx="37">
                  <c:v>-0.0292899724706241</c:v>
                </c:pt>
                <c:pt idx="38">
                  <c:v>-0.0271444828454345</c:v>
                </c:pt>
                <c:pt idx="39">
                  <c:v>-0.0257060356644168</c:v>
                </c:pt>
                <c:pt idx="40">
                  <c:v>-0.0250147299861016</c:v>
                </c:pt>
                <c:pt idx="41">
                  <c:v>-0.0230187201322957</c:v>
                </c:pt>
                <c:pt idx="42">
                  <c:v>-0.0217171480068305</c:v>
                </c:pt>
                <c:pt idx="43">
                  <c:v>-0.0209603498508651</c:v>
                </c:pt>
                <c:pt idx="44">
                  <c:v>-0.0190669566218657</c:v>
                </c:pt>
                <c:pt idx="45">
                  <c:v>-0.0177542484939815</c:v>
                </c:pt>
                <c:pt idx="46">
                  <c:v>-0.0172884346481096</c:v>
                </c:pt>
                <c:pt idx="47">
                  <c:v>-0.0165847310650515</c:v>
                </c:pt>
                <c:pt idx="48">
                  <c:v>-0.0155275818091952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-0.0328368529053518</c:v>
                </c:pt>
                <c:pt idx="25">
                  <c:v>-0.0370800402140634</c:v>
                </c:pt>
                <c:pt idx="26">
                  <c:v>-0.0374251146354997</c:v>
                </c:pt>
                <c:pt idx="27">
                  <c:v>-0.0389795692086536</c:v>
                </c:pt>
                <c:pt idx="28">
                  <c:v>-0.0528904422415102</c:v>
                </c:pt>
                <c:pt idx="29">
                  <c:v>-0.0424208245955757</c:v>
                </c:pt>
                <c:pt idx="30">
                  <c:v>-0.0386786855450347</c:v>
                </c:pt>
                <c:pt idx="31">
                  <c:v>-0.0384526366908634</c:v>
                </c:pt>
                <c:pt idx="32">
                  <c:v>-0.0392810506228493</c:v>
                </c:pt>
                <c:pt idx="33">
                  <c:v>-0.0402571542511697</c:v>
                </c:pt>
                <c:pt idx="34">
                  <c:v>-0.0405047409962165</c:v>
                </c:pt>
                <c:pt idx="35">
                  <c:v>-0.0398126712828152</c:v>
                </c:pt>
                <c:pt idx="36">
                  <c:v>-0.0380975545118882</c:v>
                </c:pt>
                <c:pt idx="37">
                  <c:v>-0.0365093041018639</c:v>
                </c:pt>
                <c:pt idx="38">
                  <c:v>-0.0350033084669001</c:v>
                </c:pt>
                <c:pt idx="39">
                  <c:v>-0.0342297157541257</c:v>
                </c:pt>
                <c:pt idx="40">
                  <c:v>-0.0345007067756091</c:v>
                </c:pt>
                <c:pt idx="41">
                  <c:v>-0.0334017449399823</c:v>
                </c:pt>
                <c:pt idx="42">
                  <c:v>-0.0326972347213099</c:v>
                </c:pt>
                <c:pt idx="43">
                  <c:v>-0.0326770009435375</c:v>
                </c:pt>
                <c:pt idx="44">
                  <c:v>-0.0313987437795608</c:v>
                </c:pt>
                <c:pt idx="45">
                  <c:v>-0.0307770381611097</c:v>
                </c:pt>
                <c:pt idx="46">
                  <c:v>-0.031048098592006</c:v>
                </c:pt>
                <c:pt idx="47">
                  <c:v>-0.0309345573360221</c:v>
                </c:pt>
                <c:pt idx="48">
                  <c:v>-0.0304029786066124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-0.0365372181621095</c:v>
                </c:pt>
                <c:pt idx="26">
                  <c:v>-0.0364739405503579</c:v>
                </c:pt>
                <c:pt idx="27">
                  <c:v>-0.0380692254714671</c:v>
                </c:pt>
                <c:pt idx="28">
                  <c:v>-0.0506682354077672</c:v>
                </c:pt>
                <c:pt idx="29">
                  <c:v>-0.0440856478508908</c:v>
                </c:pt>
                <c:pt idx="30">
                  <c:v>-0.0415096673264043</c:v>
                </c:pt>
                <c:pt idx="31">
                  <c:v>-0.0394831001179344</c:v>
                </c:pt>
                <c:pt idx="32">
                  <c:v>-0.0405373570109086</c:v>
                </c:pt>
                <c:pt idx="33">
                  <c:v>-0.0408326658558619</c:v>
                </c:pt>
                <c:pt idx="34">
                  <c:v>-0.0406961967695087</c:v>
                </c:pt>
                <c:pt idx="35">
                  <c:v>-0.0400671867953806</c:v>
                </c:pt>
                <c:pt idx="36">
                  <c:v>-0.0383015070908254</c:v>
                </c:pt>
                <c:pt idx="37">
                  <c:v>-0.0372954558194354</c:v>
                </c:pt>
                <c:pt idx="38">
                  <c:v>-0.037033137379765</c:v>
                </c:pt>
                <c:pt idx="39">
                  <c:v>-0.0369650236658735</c:v>
                </c:pt>
                <c:pt idx="40">
                  <c:v>-0.0369077008556598</c:v>
                </c:pt>
                <c:pt idx="41">
                  <c:v>-0.0356203083889648</c:v>
                </c:pt>
                <c:pt idx="42">
                  <c:v>-0.0350732717291691</c:v>
                </c:pt>
                <c:pt idx="43">
                  <c:v>-0.0349791945881037</c:v>
                </c:pt>
                <c:pt idx="44">
                  <c:v>-0.0347986853669469</c:v>
                </c:pt>
                <c:pt idx="45">
                  <c:v>-0.0335275948920706</c:v>
                </c:pt>
                <c:pt idx="46">
                  <c:v>-0.0326994376494808</c:v>
                </c:pt>
                <c:pt idx="47">
                  <c:v>-0.0320733098902052</c:v>
                </c:pt>
                <c:pt idx="48">
                  <c:v>-0.0325312941465073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-0.0370800402140634</c:v>
                </c:pt>
                <c:pt idx="26">
                  <c:v>-0.0374251146354997</c:v>
                </c:pt>
                <c:pt idx="27">
                  <c:v>-0.0389343905059882</c:v>
                </c:pt>
                <c:pt idx="28">
                  <c:v>-0.0520331105239449</c:v>
                </c:pt>
                <c:pt idx="29">
                  <c:v>-0.0457581507072793</c:v>
                </c:pt>
                <c:pt idx="30">
                  <c:v>-0.0435118245646299</c:v>
                </c:pt>
                <c:pt idx="31">
                  <c:v>-0.0416380706426048</c:v>
                </c:pt>
                <c:pt idx="32">
                  <c:v>-0.0430988936184467</c:v>
                </c:pt>
                <c:pt idx="33">
                  <c:v>-0.0443757448011956</c:v>
                </c:pt>
                <c:pt idx="34">
                  <c:v>-0.0453657261235108</c:v>
                </c:pt>
                <c:pt idx="35">
                  <c:v>-0.0455569453567704</c:v>
                </c:pt>
                <c:pt idx="36">
                  <c:v>-0.0447310742617939</c:v>
                </c:pt>
                <c:pt idx="37">
                  <c:v>-0.0445987756501545</c:v>
                </c:pt>
                <c:pt idx="38">
                  <c:v>-0.0450691669504588</c:v>
                </c:pt>
                <c:pt idx="39">
                  <c:v>-0.045673405826716</c:v>
                </c:pt>
                <c:pt idx="40">
                  <c:v>-0.0466416711138905</c:v>
                </c:pt>
                <c:pt idx="41">
                  <c:v>-0.0461520755796287</c:v>
                </c:pt>
                <c:pt idx="42">
                  <c:v>-0.0463517788479958</c:v>
                </c:pt>
                <c:pt idx="43">
                  <c:v>-0.0470241851012154</c:v>
                </c:pt>
                <c:pt idx="44">
                  <c:v>-0.0475411268995366</c:v>
                </c:pt>
                <c:pt idx="45">
                  <c:v>-0.0472033180110539</c:v>
                </c:pt>
                <c:pt idx="46">
                  <c:v>-0.0473841376552192</c:v>
                </c:pt>
                <c:pt idx="47">
                  <c:v>-0.0476614154543209</c:v>
                </c:pt>
                <c:pt idx="48">
                  <c:v>-0.0491087822627227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-0.0365372181621095</c:v>
                </c:pt>
                <c:pt idx="26">
                  <c:v>-0.0364739405503579</c:v>
                </c:pt>
                <c:pt idx="27">
                  <c:v>-0.0380690808139321</c:v>
                </c:pt>
                <c:pt idx="28">
                  <c:v>-0.0508311433023446</c:v>
                </c:pt>
                <c:pt idx="29">
                  <c:v>-0.0370526764672001</c:v>
                </c:pt>
                <c:pt idx="30">
                  <c:v>-0.0307866134761713</c:v>
                </c:pt>
                <c:pt idx="31">
                  <c:v>-0.0298087723886164</c:v>
                </c:pt>
                <c:pt idx="32">
                  <c:v>-0.0298964955895053</c:v>
                </c:pt>
                <c:pt idx="33">
                  <c:v>-0.0281408306502814</c:v>
                </c:pt>
                <c:pt idx="34">
                  <c:v>-0.0273071104575376</c:v>
                </c:pt>
                <c:pt idx="35">
                  <c:v>-0.0244638907310994</c:v>
                </c:pt>
                <c:pt idx="36">
                  <c:v>-0.021608631870553</c:v>
                </c:pt>
                <c:pt idx="37">
                  <c:v>-0.0196418228046954</c:v>
                </c:pt>
                <c:pt idx="38">
                  <c:v>-0.0184088473971456</c:v>
                </c:pt>
                <c:pt idx="39">
                  <c:v>-0.0169620209443758</c:v>
                </c:pt>
                <c:pt idx="40">
                  <c:v>-0.0152669029064532</c:v>
                </c:pt>
                <c:pt idx="41">
                  <c:v>-0.0129711507019421</c:v>
                </c:pt>
                <c:pt idx="42">
                  <c:v>-0.0104105711137425</c:v>
                </c:pt>
                <c:pt idx="43">
                  <c:v>-0.00882585556729106</c:v>
                </c:pt>
                <c:pt idx="44">
                  <c:v>-0.00694246184920671</c:v>
                </c:pt>
                <c:pt idx="45">
                  <c:v>-0.00578199260119508</c:v>
                </c:pt>
                <c:pt idx="46">
                  <c:v>-0.00452850721490448</c:v>
                </c:pt>
                <c:pt idx="47">
                  <c:v>-0.00344316005042731</c:v>
                </c:pt>
                <c:pt idx="48">
                  <c:v>-0.00204155145879591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-0.0370800402140634</c:v>
                </c:pt>
                <c:pt idx="26">
                  <c:v>-0.0374251146354997</c:v>
                </c:pt>
                <c:pt idx="27">
                  <c:v>-0.0389342458484532</c:v>
                </c:pt>
                <c:pt idx="28">
                  <c:v>-0.0522200383258732</c:v>
                </c:pt>
                <c:pt idx="29">
                  <c:v>-0.0386953950160256</c:v>
                </c:pt>
                <c:pt idx="30">
                  <c:v>-0.0327128994145214</c:v>
                </c:pt>
                <c:pt idx="31">
                  <c:v>-0.0319922666401423</c:v>
                </c:pt>
                <c:pt idx="32">
                  <c:v>-0.0323775627325609</c:v>
                </c:pt>
                <c:pt idx="33">
                  <c:v>-0.031568433412842</c:v>
                </c:pt>
                <c:pt idx="34">
                  <c:v>-0.0318890732755808</c:v>
                </c:pt>
                <c:pt idx="35">
                  <c:v>-0.0298862878932786</c:v>
                </c:pt>
                <c:pt idx="36">
                  <c:v>-0.0276420445961948</c:v>
                </c:pt>
                <c:pt idx="37">
                  <c:v>-0.0263309500688973</c:v>
                </c:pt>
                <c:pt idx="38">
                  <c:v>-0.0257892811515464</c:v>
                </c:pt>
                <c:pt idx="39">
                  <c:v>-0.0247771352093014</c:v>
                </c:pt>
                <c:pt idx="40">
                  <c:v>-0.0236569374500132</c:v>
                </c:pt>
                <c:pt idx="41">
                  <c:v>-0.0220025329069644</c:v>
                </c:pt>
                <c:pt idx="42">
                  <c:v>-0.0199330477683023</c:v>
                </c:pt>
                <c:pt idx="43">
                  <c:v>-0.0190066090693535</c:v>
                </c:pt>
                <c:pt idx="44">
                  <c:v>-0.0176765253741254</c:v>
                </c:pt>
                <c:pt idx="45">
                  <c:v>-0.0171823594779712</c:v>
                </c:pt>
                <c:pt idx="46">
                  <c:v>-0.0164227518153192</c:v>
                </c:pt>
                <c:pt idx="47">
                  <c:v>-0.0159128325422254</c:v>
                </c:pt>
                <c:pt idx="48">
                  <c:v>-0.0148139441941322</c:v>
                </c:pt>
              </c:numCache>
            </c:numRef>
          </c:yVal>
          <c:smooth val="0"/>
        </c:ser>
        <c:axId val="21364757"/>
        <c:axId val="85880836"/>
      </c:scatterChart>
      <c:valAx>
        <c:axId val="2136475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5880836"/>
        <c:crosses val="autoZero"/>
        <c:crossBetween val="midCat"/>
      </c:valAx>
      <c:valAx>
        <c:axId val="858808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1364757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1">
                  <c:v>-0.000446069275463893</c:v>
                </c:pt>
                <c:pt idx="2">
                  <c:v>-0.0130853294610615</c:v>
                </c:pt>
                <c:pt idx="3">
                  <c:v>-0.00637934959758819</c:v>
                </c:pt>
                <c:pt idx="4">
                  <c:v>-0.00528730473079139</c:v>
                </c:pt>
                <c:pt idx="5">
                  <c:v>-0.00315594528811225</c:v>
                </c:pt>
                <c:pt idx="6">
                  <c:v>-0.00266006212398561</c:v>
                </c:pt>
                <c:pt idx="7">
                  <c:v>-0.0077596880146275</c:v>
                </c:pt>
                <c:pt idx="8">
                  <c:v>-0.00673854445377408</c:v>
                </c:pt>
                <c:pt idx="9">
                  <c:v>-0.0101649287372602</c:v>
                </c:pt>
                <c:pt idx="10">
                  <c:v>-0.0114398617982835</c:v>
                </c:pt>
                <c:pt idx="11">
                  <c:v>-0.00492707399415027</c:v>
                </c:pt>
                <c:pt idx="12">
                  <c:v>0.00382133245719463</c:v>
                </c:pt>
                <c:pt idx="13">
                  <c:v>0.00757769102751198</c:v>
                </c:pt>
                <c:pt idx="14">
                  <c:v>0.00917791831736937</c:v>
                </c:pt>
                <c:pt idx="15">
                  <c:v>0.0108470293692913</c:v>
                </c:pt>
                <c:pt idx="16">
                  <c:v>0.00473047402209589</c:v>
                </c:pt>
                <c:pt idx="17">
                  <c:v>0.00347884656778641</c:v>
                </c:pt>
                <c:pt idx="18">
                  <c:v>0.00411235591593429</c:v>
                </c:pt>
                <c:pt idx="19">
                  <c:v>0.00326307905881009</c:v>
                </c:pt>
                <c:pt idx="20">
                  <c:v>0.00105161751029002</c:v>
                </c:pt>
                <c:pt idx="21">
                  <c:v>-0.000951668558161176</c:v>
                </c:pt>
                <c:pt idx="22">
                  <c:v>-0.00129286375596846</c:v>
                </c:pt>
                <c:pt idx="23">
                  <c:v>-0.00750733306177321</c:v>
                </c:pt>
                <c:pt idx="24">
                  <c:v>-0.0203467996958489</c:v>
                </c:pt>
                <c:pt idx="25">
                  <c:v>-0.0239156686325395</c:v>
                </c:pt>
                <c:pt idx="26">
                  <c:v>-0.019363098915625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2">
                  <c:v>0.00115825366281495</c:v>
                </c:pt>
                <c:pt idx="23">
                  <c:v>-0.0116513100764573</c:v>
                </c:pt>
                <c:pt idx="24">
                  <c:v>-0.0153813483661032</c:v>
                </c:pt>
                <c:pt idx="25">
                  <c:v>-0.0181552597891607</c:v>
                </c:pt>
                <c:pt idx="26">
                  <c:v>-0.00905067992232211</c:v>
                </c:pt>
                <c:pt idx="27">
                  <c:v>-0.0143847161683464</c:v>
                </c:pt>
                <c:pt idx="28">
                  <c:v>-0.0277733046889024</c:v>
                </c:pt>
                <c:pt idx="29">
                  <c:v>-0.0170110629574849</c:v>
                </c:pt>
                <c:pt idx="30">
                  <c:v>-0.0129539025496884</c:v>
                </c:pt>
                <c:pt idx="31">
                  <c:v>-0.0124737689868891</c:v>
                </c:pt>
                <c:pt idx="32">
                  <c:v>-0.0129275437861525</c:v>
                </c:pt>
                <c:pt idx="33">
                  <c:v>-0.0129122771190655</c:v>
                </c:pt>
                <c:pt idx="34">
                  <c:v>-0.0120208273632071</c:v>
                </c:pt>
                <c:pt idx="35">
                  <c:v>-0.0105805222784826</c:v>
                </c:pt>
                <c:pt idx="36">
                  <c:v>-0.00800282309880809</c:v>
                </c:pt>
                <c:pt idx="37">
                  <c:v>-0.00556028446483812</c:v>
                </c:pt>
                <c:pt idx="38">
                  <c:v>-0.00341479483964848</c:v>
                </c:pt>
                <c:pt idx="39">
                  <c:v>-0.00197634765863082</c:v>
                </c:pt>
                <c:pt idx="40">
                  <c:v>-0.00128504198031562</c:v>
                </c:pt>
                <c:pt idx="41">
                  <c:v>0.000710967873490287</c:v>
                </c:pt>
                <c:pt idx="42">
                  <c:v>0.00201253999895549</c:v>
                </c:pt>
                <c:pt idx="43">
                  <c:v>0.00276933815492093</c:v>
                </c:pt>
                <c:pt idx="44">
                  <c:v>0.00466273138392034</c:v>
                </c:pt>
                <c:pt idx="45">
                  <c:v>0.00597543951180448</c:v>
                </c:pt>
                <c:pt idx="46">
                  <c:v>0.00644125335767643</c:v>
                </c:pt>
                <c:pt idx="47">
                  <c:v>0.00714495694073451</c:v>
                </c:pt>
                <c:pt idx="48">
                  <c:v>0.00820210619659076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Central scenario, including universal pension and without coparticipation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4">
                  <c:v>-0.019225393959937</c:v>
                </c:pt>
                <c:pt idx="25">
                  <c:v>-0.0260235820966923</c:v>
                </c:pt>
                <c:pt idx="26">
                  <c:v>-0.0215448478775357</c:v>
                </c:pt>
                <c:pt idx="27">
                  <c:v>-0.0276916092479832</c:v>
                </c:pt>
                <c:pt idx="28">
                  <c:v>-0.0447129142921187</c:v>
                </c:pt>
                <c:pt idx="29">
                  <c:v>-0.0342432966461843</c:v>
                </c:pt>
                <c:pt idx="30">
                  <c:v>-0.0305011575956433</c:v>
                </c:pt>
                <c:pt idx="31">
                  <c:v>-0.030275108741472</c:v>
                </c:pt>
                <c:pt idx="32">
                  <c:v>-0.0311035226734579</c:v>
                </c:pt>
                <c:pt idx="33">
                  <c:v>-0.0320796263017783</c:v>
                </c:pt>
                <c:pt idx="34">
                  <c:v>-0.0323272130468251</c:v>
                </c:pt>
                <c:pt idx="35">
                  <c:v>-0.0316351433334238</c:v>
                </c:pt>
                <c:pt idx="36">
                  <c:v>-0.0299200265624968</c:v>
                </c:pt>
                <c:pt idx="37">
                  <c:v>-0.0283317761524725</c:v>
                </c:pt>
                <c:pt idx="38">
                  <c:v>-0.0268257805175087</c:v>
                </c:pt>
                <c:pt idx="39">
                  <c:v>-0.0260521878047343</c:v>
                </c:pt>
                <c:pt idx="40">
                  <c:v>-0.0263231788262177</c:v>
                </c:pt>
                <c:pt idx="41">
                  <c:v>-0.0252242169905909</c:v>
                </c:pt>
                <c:pt idx="42">
                  <c:v>-0.0245197067719185</c:v>
                </c:pt>
                <c:pt idx="43">
                  <c:v>-0.024499472994146</c:v>
                </c:pt>
                <c:pt idx="44">
                  <c:v>-0.0232212158301694</c:v>
                </c:pt>
                <c:pt idx="45">
                  <c:v>-0.0225995102117183</c:v>
                </c:pt>
                <c:pt idx="46">
                  <c:v>-0.0228705706426146</c:v>
                </c:pt>
                <c:pt idx="47">
                  <c:v>-0.0227570293866307</c:v>
                </c:pt>
                <c:pt idx="48">
                  <c:v>-0.022225450657221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7">
                  <c:v>-0.0143395374656811</c:v>
                </c:pt>
                <c:pt idx="28">
                  <c:v>-0.0269385474019812</c:v>
                </c:pt>
                <c:pt idx="29">
                  <c:v>-0.0203559598451048</c:v>
                </c:pt>
                <c:pt idx="30">
                  <c:v>-0.0177799793206183</c:v>
                </c:pt>
                <c:pt idx="31">
                  <c:v>-0.0157534121121484</c:v>
                </c:pt>
                <c:pt idx="32">
                  <c:v>-0.0168076690051226</c:v>
                </c:pt>
                <c:pt idx="33">
                  <c:v>-0.0171029778500759</c:v>
                </c:pt>
                <c:pt idx="34">
                  <c:v>-0.0169665087637227</c:v>
                </c:pt>
                <c:pt idx="35">
                  <c:v>-0.0163374987895946</c:v>
                </c:pt>
                <c:pt idx="36">
                  <c:v>-0.0145718190850394</c:v>
                </c:pt>
                <c:pt idx="37">
                  <c:v>-0.0135657678136494</c:v>
                </c:pt>
                <c:pt idx="38">
                  <c:v>-0.013303449373979</c:v>
                </c:pt>
                <c:pt idx="39">
                  <c:v>-0.0132353356600875</c:v>
                </c:pt>
                <c:pt idx="40">
                  <c:v>-0.0131780128498738</c:v>
                </c:pt>
                <c:pt idx="41">
                  <c:v>-0.0118906203831788</c:v>
                </c:pt>
                <c:pt idx="42">
                  <c:v>-0.011343583723383</c:v>
                </c:pt>
                <c:pt idx="43">
                  <c:v>-0.0112495065823177</c:v>
                </c:pt>
                <c:pt idx="44">
                  <c:v>-0.0110689973611609</c:v>
                </c:pt>
                <c:pt idx="45">
                  <c:v>-0.00979790688628462</c:v>
                </c:pt>
                <c:pt idx="46">
                  <c:v>-0.00896974964369481</c:v>
                </c:pt>
                <c:pt idx="47">
                  <c:v>-0.00834362188441923</c:v>
                </c:pt>
                <c:pt idx="48">
                  <c:v>-0.0088016061407213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Low scenario, including universal pension and without coparticipation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7">
                  <c:v>-0.0276464305453179</c:v>
                </c:pt>
                <c:pt idx="28">
                  <c:v>-0.0438555825745535</c:v>
                </c:pt>
                <c:pt idx="29">
                  <c:v>-0.0375806227578879</c:v>
                </c:pt>
                <c:pt idx="30">
                  <c:v>-0.0353342966152385</c:v>
                </c:pt>
                <c:pt idx="31">
                  <c:v>-0.0334605426932134</c:v>
                </c:pt>
                <c:pt idx="32">
                  <c:v>-0.0349213656690553</c:v>
                </c:pt>
                <c:pt idx="33">
                  <c:v>-0.0361982168518042</c:v>
                </c:pt>
                <c:pt idx="34">
                  <c:v>-0.0371881981741194</c:v>
                </c:pt>
                <c:pt idx="35">
                  <c:v>-0.037379417407379</c:v>
                </c:pt>
                <c:pt idx="36">
                  <c:v>-0.0365535463124025</c:v>
                </c:pt>
                <c:pt idx="37">
                  <c:v>-0.0364212477007631</c:v>
                </c:pt>
                <c:pt idx="38">
                  <c:v>-0.0368916390010674</c:v>
                </c:pt>
                <c:pt idx="39">
                  <c:v>-0.0374958778773246</c:v>
                </c:pt>
                <c:pt idx="40">
                  <c:v>-0.0384641431644991</c:v>
                </c:pt>
                <c:pt idx="41">
                  <c:v>-0.0379745476302373</c:v>
                </c:pt>
                <c:pt idx="42">
                  <c:v>-0.0381742508986044</c:v>
                </c:pt>
                <c:pt idx="43">
                  <c:v>-0.038846657151824</c:v>
                </c:pt>
                <c:pt idx="44">
                  <c:v>-0.0393635989501452</c:v>
                </c:pt>
                <c:pt idx="45">
                  <c:v>-0.0390257900616624</c:v>
                </c:pt>
                <c:pt idx="46">
                  <c:v>-0.0392066097058278</c:v>
                </c:pt>
                <c:pt idx="47">
                  <c:v>-0.0394838875049295</c:v>
                </c:pt>
                <c:pt idx="48">
                  <c:v>-0.0409312543133313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7">
                  <c:v>-0.0143393928081461</c:v>
                </c:pt>
                <c:pt idx="28">
                  <c:v>-0.0271014552965586</c:v>
                </c:pt>
                <c:pt idx="29">
                  <c:v>-0.0133229884614141</c:v>
                </c:pt>
                <c:pt idx="30">
                  <c:v>-0.0070569254703853</c:v>
                </c:pt>
                <c:pt idx="31">
                  <c:v>-0.00607908438283038</c:v>
                </c:pt>
                <c:pt idx="32">
                  <c:v>-0.00616680758371928</c:v>
                </c:pt>
                <c:pt idx="33">
                  <c:v>-0.00441114264449538</c:v>
                </c:pt>
                <c:pt idx="34">
                  <c:v>-0.00357742245175162</c:v>
                </c:pt>
                <c:pt idx="35">
                  <c:v>-0.00073420272531342</c:v>
                </c:pt>
                <c:pt idx="36">
                  <c:v>0.00212105613523302</c:v>
                </c:pt>
                <c:pt idx="37">
                  <c:v>0.00408786520109057</c:v>
                </c:pt>
                <c:pt idx="38">
                  <c:v>0.00532084060864041</c:v>
                </c:pt>
                <c:pt idx="39">
                  <c:v>0.00676766706141016</c:v>
                </c:pt>
                <c:pt idx="40">
                  <c:v>0.00846278509933284</c:v>
                </c:pt>
                <c:pt idx="41">
                  <c:v>0.0107585373038439</c:v>
                </c:pt>
                <c:pt idx="42">
                  <c:v>0.0133191168920435</c:v>
                </c:pt>
                <c:pt idx="43">
                  <c:v>0.0149038324384949</c:v>
                </c:pt>
                <c:pt idx="44">
                  <c:v>0.0167872261565793</c:v>
                </c:pt>
                <c:pt idx="45">
                  <c:v>0.0179476954045909</c:v>
                </c:pt>
                <c:pt idx="46">
                  <c:v>0.0192011807908815</c:v>
                </c:pt>
                <c:pt idx="47">
                  <c:v>0.0202865279553587</c:v>
                </c:pt>
                <c:pt idx="48">
                  <c:v>0.0216881365469901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High scenario, including universal pension and without coparticipation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7">
                  <c:v>-0.0276462858877829</c:v>
                </c:pt>
                <c:pt idx="28">
                  <c:v>-0.0440425103764818</c:v>
                </c:pt>
                <c:pt idx="29">
                  <c:v>-0.0305178670666342</c:v>
                </c:pt>
                <c:pt idx="30">
                  <c:v>-0.02453537146513</c:v>
                </c:pt>
                <c:pt idx="31">
                  <c:v>-0.0238147386907509</c:v>
                </c:pt>
                <c:pt idx="32">
                  <c:v>-0.0242000347831695</c:v>
                </c:pt>
                <c:pt idx="33">
                  <c:v>-0.0233909054634506</c:v>
                </c:pt>
                <c:pt idx="34">
                  <c:v>-0.0237115453261894</c:v>
                </c:pt>
                <c:pt idx="35">
                  <c:v>-0.0217087599438872</c:v>
                </c:pt>
                <c:pt idx="36">
                  <c:v>-0.0194645166468034</c:v>
                </c:pt>
                <c:pt idx="37">
                  <c:v>-0.0181534221195059</c:v>
                </c:pt>
                <c:pt idx="38">
                  <c:v>-0.017611753202155</c:v>
                </c:pt>
                <c:pt idx="39">
                  <c:v>-0.01659960725991</c:v>
                </c:pt>
                <c:pt idx="40">
                  <c:v>-0.0154794095006218</c:v>
                </c:pt>
                <c:pt idx="41">
                  <c:v>-0.013825004957573</c:v>
                </c:pt>
                <c:pt idx="42">
                  <c:v>-0.0117555198189109</c:v>
                </c:pt>
                <c:pt idx="43">
                  <c:v>-0.0108290811199621</c:v>
                </c:pt>
                <c:pt idx="44">
                  <c:v>-0.00949899742473397</c:v>
                </c:pt>
                <c:pt idx="45">
                  <c:v>-0.00900483152857981</c:v>
                </c:pt>
                <c:pt idx="46">
                  <c:v>-0.00824522386592783</c:v>
                </c:pt>
                <c:pt idx="47">
                  <c:v>-0.007735304592834</c:v>
                </c:pt>
                <c:pt idx="48">
                  <c:v>-0.00663641624474083</c:v>
                </c:pt>
              </c:numCache>
            </c:numRef>
          </c:yVal>
          <c:smooth val="0"/>
        </c:ser>
        <c:axId val="75431924"/>
        <c:axId val="92888810"/>
      </c:scatterChart>
      <c:valAx>
        <c:axId val="754319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2888810"/>
        <c:crosses val="autoZero"/>
        <c:crossBetween val="midCat"/>
      </c:valAx>
      <c:valAx>
        <c:axId val="928888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5431924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result'!$C$146</c:f>
              <c:strCache>
                <c:ptCount val="1"/>
                <c:pt idx="0">
                  <c:v>Family benefits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result'!$C$147:$C$173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-0.0155187056640414</c:v>
                </c:pt>
                <c:pt idx="4">
                  <c:v>-0.0143643444472167</c:v>
                </c:pt>
                <c:pt idx="5">
                  <c:v>-0.0136307839432169</c:v>
                </c:pt>
                <c:pt idx="6">
                  <c:v>-0.0160276769707763</c:v>
                </c:pt>
                <c:pt idx="7">
                  <c:v>-0.0139564588317504</c:v>
                </c:pt>
                <c:pt idx="8">
                  <c:v>-0.0131187472211459</c:v>
                </c:pt>
                <c:pt idx="9">
                  <c:v>-0.0127292696268143</c:v>
                </c:pt>
                <c:pt idx="10">
                  <c:v>-0.0127102275560236</c:v>
                </c:pt>
                <c:pt idx="11">
                  <c:v>-0.0128579987843264</c:v>
                </c:pt>
                <c:pt idx="12">
                  <c:v>-0.0125156773883246</c:v>
                </c:pt>
                <c:pt idx="13">
                  <c:v>-0.0120639716448268</c:v>
                </c:pt>
                <c:pt idx="14">
                  <c:v>-0.0114124237344616</c:v>
                </c:pt>
                <c:pt idx="15">
                  <c:v>-0.0108236295861483</c:v>
                </c:pt>
                <c:pt idx="16">
                  <c:v>-0.0103452771092487</c:v>
                </c:pt>
                <c:pt idx="17">
                  <c:v>-0.00979876965139054</c:v>
                </c:pt>
                <c:pt idx="18">
                  <c:v>-0.00963166415754557</c:v>
                </c:pt>
                <c:pt idx="19">
                  <c:v>-0.00916348701828013</c:v>
                </c:pt>
                <c:pt idx="20">
                  <c:v>-0.00892503211377541</c:v>
                </c:pt>
                <c:pt idx="21">
                  <c:v>-0.00872914144591469</c:v>
                </c:pt>
                <c:pt idx="22">
                  <c:v>-0.00861511699800117</c:v>
                </c:pt>
                <c:pt idx="23">
                  <c:v>-0.00834855036604625</c:v>
                </c:pt>
                <c:pt idx="24">
                  <c:v>-0.00813032337413917</c:v>
                </c:pt>
                <c:pt idx="25">
                  <c:v>-0.00788802113303264</c:v>
                </c:pt>
                <c:pt idx="26">
                  <c:v>-0.00749989940492569</c:v>
                </c:pt>
              </c:numCache>
            </c:numRef>
          </c:val>
        </c:ser>
        <c:ser>
          <c:idx val="1"/>
          <c:order val="1"/>
          <c:tx>
            <c:strRef>
              <c:f>'Economic result'!$D$146</c:f>
              <c:strCache>
                <c:ptCount val="1"/>
                <c:pt idx="0">
                  <c:v>Pensions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result'!$D$147:$D$173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-0.0829481034514564</c:v>
                </c:pt>
                <c:pt idx="2">
                  <c:v>-0.0821174703482335</c:v>
                </c:pt>
                <c:pt idx="3">
                  <c:v>-0.0847525809514075</c:v>
                </c:pt>
                <c:pt idx="4">
                  <c:v>-0.0820642873195171</c:v>
                </c:pt>
                <c:pt idx="5">
                  <c:v>-0.0767147567851072</c:v>
                </c:pt>
                <c:pt idx="6">
                  <c:v>-0.0948730058569795</c:v>
                </c:pt>
                <c:pt idx="7">
                  <c:v>-0.0851000308604799</c:v>
                </c:pt>
                <c:pt idx="8">
                  <c:v>-0.0836735456521746</c:v>
                </c:pt>
                <c:pt idx="9">
                  <c:v>-0.0844215793628033</c:v>
                </c:pt>
                <c:pt idx="10">
                  <c:v>-0.0860861042418379</c:v>
                </c:pt>
                <c:pt idx="11">
                  <c:v>-0.0888786134229235</c:v>
                </c:pt>
                <c:pt idx="12">
                  <c:v>-0.0900756495546848</c:v>
                </c:pt>
                <c:pt idx="13">
                  <c:v>-0.0901755727816746</c:v>
                </c:pt>
                <c:pt idx="14">
                  <c:v>-0.0895158613510858</c:v>
                </c:pt>
                <c:pt idx="15">
                  <c:v>-0.0889488112133698</c:v>
                </c:pt>
                <c:pt idx="16">
                  <c:v>-0.0883890846540966</c:v>
                </c:pt>
                <c:pt idx="17">
                  <c:v>-0.0882123105711818</c:v>
                </c:pt>
                <c:pt idx="18">
                  <c:v>-0.0889116669189347</c:v>
                </c:pt>
                <c:pt idx="19">
                  <c:v>-0.0885132656541726</c:v>
                </c:pt>
                <c:pt idx="20">
                  <c:v>-0.0883440054662173</c:v>
                </c:pt>
                <c:pt idx="21">
                  <c:v>-0.0888317819887132</c:v>
                </c:pt>
                <c:pt idx="22">
                  <c:v>-0.0881160318287841</c:v>
                </c:pt>
                <c:pt idx="23">
                  <c:v>-0.0879833046752472</c:v>
                </c:pt>
                <c:pt idx="24">
                  <c:v>-0.0886370010949762</c:v>
                </c:pt>
                <c:pt idx="25">
                  <c:v>-0.0889404704025689</c:v>
                </c:pt>
                <c:pt idx="26">
                  <c:v>-0.0889627321993422</c:v>
                </c:pt>
              </c:numCache>
            </c:numRef>
          </c:val>
        </c:ser>
        <c:ser>
          <c:idx val="2"/>
          <c:order val="2"/>
          <c:tx>
            <c:strRef>
              <c:f>'Economic result'!$E$146</c:f>
              <c:strCache>
                <c:ptCount val="1"/>
                <c:pt idx="0">
                  <c:v>Social security contributions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result'!$E$147:$E$173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0.0607890100036003</c:v>
                </c:pt>
                <c:pt idx="2">
                  <c:v>0.0613721775203611</c:v>
                </c:pt>
                <c:pt idx="3">
                  <c:v>0.0631912464013855</c:v>
                </c:pt>
                <c:pt idx="4">
                  <c:v>0.059003517131234</c:v>
                </c:pt>
                <c:pt idx="5">
                  <c:v>0.0513659715196705</c:v>
                </c:pt>
                <c:pt idx="6">
                  <c:v>0.0580102405862457</c:v>
                </c:pt>
                <c:pt idx="7">
                  <c:v>0.0566356650966546</c:v>
                </c:pt>
                <c:pt idx="8">
                  <c:v>0.0581136073282858</c:v>
                </c:pt>
                <c:pt idx="9">
                  <c:v>0.0586982122987541</c:v>
                </c:pt>
                <c:pt idx="10">
                  <c:v>0.0595152811750121</c:v>
                </c:pt>
                <c:pt idx="11">
                  <c:v>0.0614794579560802</c:v>
                </c:pt>
                <c:pt idx="12">
                  <c:v>0.0620865859467929</c:v>
                </c:pt>
                <c:pt idx="13">
                  <c:v>0.0624268731436862</c:v>
                </c:pt>
                <c:pt idx="14">
                  <c:v>0.0628307305736592</c:v>
                </c:pt>
                <c:pt idx="15">
                  <c:v>0.0632631366976542</c:v>
                </c:pt>
                <c:pt idx="16">
                  <c:v>0.0637310532964452</c:v>
                </c:pt>
                <c:pt idx="17">
                  <c:v>0.0637813644684466</c:v>
                </c:pt>
                <c:pt idx="18">
                  <c:v>0.0640426243008712</c:v>
                </c:pt>
                <c:pt idx="19">
                  <c:v>0.0642750077324705</c:v>
                </c:pt>
                <c:pt idx="20">
                  <c:v>0.0645718028586829</c:v>
                </c:pt>
                <c:pt idx="21">
                  <c:v>0.0648839224910905</c:v>
                </c:pt>
                <c:pt idx="22">
                  <c:v>0.0653324050472245</c:v>
                </c:pt>
                <c:pt idx="23">
                  <c:v>0.0655548168801837</c:v>
                </c:pt>
                <c:pt idx="24">
                  <c:v>0.0657192258771093</c:v>
                </c:pt>
                <c:pt idx="25">
                  <c:v>0.0658939341995795</c:v>
                </c:pt>
                <c:pt idx="26">
                  <c:v>0.0660596529976554</c:v>
                </c:pt>
              </c:numCache>
            </c:numRef>
          </c:val>
        </c:ser>
        <c:ser>
          <c:idx val="3"/>
          <c:order val="3"/>
          <c:tx>
            <c:strRef>
              <c:f>'Economic result'!$F$146</c:f>
              <c:strCache>
                <c:ptCount val="1"/>
                <c:pt idx="0">
                  <c:v>Fiscal income net of non-simulated expenses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result'!$F$147:$F$173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0.0112879599606704</c:v>
                </c:pt>
                <c:pt idx="6">
                  <c:v>0.0141775279493914</c:v>
                </c:pt>
                <c:pt idx="7">
                  <c:v>0.0141775279493914</c:v>
                </c:pt>
                <c:pt idx="8">
                  <c:v>0.0141775279493914</c:v>
                </c:pt>
                <c:pt idx="9">
                  <c:v>0.0141775279493914</c:v>
                </c:pt>
                <c:pt idx="10">
                  <c:v>0.0141775279493914</c:v>
                </c:pt>
                <c:pt idx="11">
                  <c:v>0.0141775279493914</c:v>
                </c:pt>
                <c:pt idx="12">
                  <c:v>0.0141775279493914</c:v>
                </c:pt>
                <c:pt idx="13">
                  <c:v>0.0141775279493914</c:v>
                </c:pt>
                <c:pt idx="14">
                  <c:v>0.0141775279493914</c:v>
                </c:pt>
                <c:pt idx="15">
                  <c:v>0.0141775279493914</c:v>
                </c:pt>
                <c:pt idx="16">
                  <c:v>0.0141775279493914</c:v>
                </c:pt>
                <c:pt idx="17">
                  <c:v>0.0141775279493914</c:v>
                </c:pt>
                <c:pt idx="18">
                  <c:v>0.0141775279493914</c:v>
                </c:pt>
                <c:pt idx="19">
                  <c:v>0.0141775279493914</c:v>
                </c:pt>
                <c:pt idx="20">
                  <c:v>0.0141775279493914</c:v>
                </c:pt>
                <c:pt idx="21">
                  <c:v>0.0141775279493914</c:v>
                </c:pt>
                <c:pt idx="22">
                  <c:v>0.0141775279493914</c:v>
                </c:pt>
                <c:pt idx="23">
                  <c:v>0.0141775279493914</c:v>
                </c:pt>
                <c:pt idx="24">
                  <c:v>0.0141775279493914</c:v>
                </c:pt>
                <c:pt idx="25">
                  <c:v>0.0141775279493914</c:v>
                </c:pt>
                <c:pt idx="26">
                  <c:v>0.0141775279493914</c:v>
                </c:pt>
              </c:numCache>
            </c:numRef>
          </c:val>
        </c:ser>
        <c:gapWidth val="100"/>
        <c:overlap val="100"/>
        <c:axId val="28087516"/>
        <c:axId val="41863665"/>
      </c:barChart>
      <c:lineChart>
        <c:grouping val="stacked"/>
        <c:varyColors val="0"/>
        <c:ser>
          <c:idx val="4"/>
          <c:order val="4"/>
          <c:tx>
            <c:strRef>
              <c:f>'Economic result'!$G$146</c:f>
              <c:strCache>
                <c:ptCount val="1"/>
                <c:pt idx="0">
                  <c:v>Economic result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result'!$G$147:$G$173</c:f>
              <c:numCache>
                <c:formatCode>General</c:formatCode>
                <c:ptCount val="27"/>
                <c:pt idx="0">
                  <c:v>0.00115825366281494</c:v>
                </c:pt>
                <c:pt idx="1">
                  <c:v>-0.0116513100764572</c:v>
                </c:pt>
                <c:pt idx="2">
                  <c:v>-0.019225393959937</c:v>
                </c:pt>
                <c:pt idx="3">
                  <c:v>-0.0260235820966923</c:v>
                </c:pt>
                <c:pt idx="4">
                  <c:v>-0.0215448478775357</c:v>
                </c:pt>
                <c:pt idx="5">
                  <c:v>-0.0276916092479831</c:v>
                </c:pt>
                <c:pt idx="6">
                  <c:v>-0.0387129142921188</c:v>
                </c:pt>
                <c:pt idx="7">
                  <c:v>-0.0282432966461843</c:v>
                </c:pt>
                <c:pt idx="8">
                  <c:v>-0.0245011575956433</c:v>
                </c:pt>
                <c:pt idx="9">
                  <c:v>-0.024275108741472</c:v>
                </c:pt>
                <c:pt idx="10">
                  <c:v>-0.0251035226734579</c:v>
                </c:pt>
                <c:pt idx="11">
                  <c:v>-0.0260796263017783</c:v>
                </c:pt>
                <c:pt idx="12">
                  <c:v>-0.0263272130468251</c:v>
                </c:pt>
                <c:pt idx="13">
                  <c:v>-0.0256351433334238</c:v>
                </c:pt>
                <c:pt idx="14">
                  <c:v>-0.0239200265624968</c:v>
                </c:pt>
                <c:pt idx="15">
                  <c:v>-0.0223317761524726</c:v>
                </c:pt>
                <c:pt idx="16">
                  <c:v>-0.0208257805175087</c:v>
                </c:pt>
                <c:pt idx="17">
                  <c:v>-0.0200521878047343</c:v>
                </c:pt>
                <c:pt idx="18">
                  <c:v>-0.0203231788262177</c:v>
                </c:pt>
                <c:pt idx="19">
                  <c:v>-0.0192242169905909</c:v>
                </c:pt>
                <c:pt idx="20">
                  <c:v>-0.0185197067719185</c:v>
                </c:pt>
                <c:pt idx="21">
                  <c:v>-0.0184994729941461</c:v>
                </c:pt>
                <c:pt idx="22">
                  <c:v>-0.0172212158301694</c:v>
                </c:pt>
                <c:pt idx="23">
                  <c:v>-0.0165995102117183</c:v>
                </c:pt>
                <c:pt idx="24">
                  <c:v>-0.0168705706426147</c:v>
                </c:pt>
                <c:pt idx="25">
                  <c:v>-0.0167570293866307</c:v>
                </c:pt>
                <c:pt idx="26">
                  <c:v>-0.016225450657221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8087516"/>
        <c:axId val="41863665"/>
      </c:lineChart>
      <c:catAx>
        <c:axId val="280875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1863665"/>
        <c:crosses val="autoZero"/>
        <c:auto val="1"/>
        <c:lblAlgn val="ctr"/>
        <c:lblOffset val="100"/>
      </c:catAx>
      <c:valAx>
        <c:axId val="418636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8087516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1">
                  <c:v>-0.000446069275463893</c:v>
                </c:pt>
                <c:pt idx="2">
                  <c:v>-0.0130853294610615</c:v>
                </c:pt>
                <c:pt idx="3">
                  <c:v>-0.00637934959758819</c:v>
                </c:pt>
                <c:pt idx="4">
                  <c:v>-0.00528730473079139</c:v>
                </c:pt>
                <c:pt idx="5">
                  <c:v>-0.00315594528811225</c:v>
                </c:pt>
                <c:pt idx="6">
                  <c:v>-0.00266006212398561</c:v>
                </c:pt>
                <c:pt idx="7">
                  <c:v>-0.0077596880146275</c:v>
                </c:pt>
                <c:pt idx="8">
                  <c:v>-0.00673854445377408</c:v>
                </c:pt>
                <c:pt idx="9">
                  <c:v>-0.0101649287372602</c:v>
                </c:pt>
                <c:pt idx="10">
                  <c:v>-0.0114398617982835</c:v>
                </c:pt>
                <c:pt idx="11">
                  <c:v>-0.00492707399415027</c:v>
                </c:pt>
                <c:pt idx="12">
                  <c:v>0.00382133245719463</c:v>
                </c:pt>
                <c:pt idx="13">
                  <c:v>0.00757769102751198</c:v>
                </c:pt>
                <c:pt idx="14">
                  <c:v>0.00917791831736937</c:v>
                </c:pt>
                <c:pt idx="15">
                  <c:v>0.0108470293692913</c:v>
                </c:pt>
                <c:pt idx="16">
                  <c:v>0.00473047402209589</c:v>
                </c:pt>
                <c:pt idx="17">
                  <c:v>0.00347884656778641</c:v>
                </c:pt>
                <c:pt idx="18">
                  <c:v>0.00411235591593429</c:v>
                </c:pt>
                <c:pt idx="19">
                  <c:v>0.00326307905881009</c:v>
                </c:pt>
                <c:pt idx="20">
                  <c:v>0.00105161751029002</c:v>
                </c:pt>
                <c:pt idx="21">
                  <c:v>-0.000951668558161176</c:v>
                </c:pt>
                <c:pt idx="22">
                  <c:v>-0.00129286375596846</c:v>
                </c:pt>
                <c:pt idx="23">
                  <c:v>-0.00750733306177321</c:v>
                </c:pt>
                <c:pt idx="24">
                  <c:v>-0.0203467996958489</c:v>
                </c:pt>
                <c:pt idx="25">
                  <c:v>-0.0239156686325395</c:v>
                </c:pt>
                <c:pt idx="26">
                  <c:v>-0.019363098915625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Central scenario, including universal pension and without coparticipation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4">
                  <c:v>-0.019225393959937</c:v>
                </c:pt>
                <c:pt idx="25">
                  <c:v>-0.0260235820966923</c:v>
                </c:pt>
                <c:pt idx="26">
                  <c:v>-0.0215448478775357</c:v>
                </c:pt>
                <c:pt idx="27">
                  <c:v>-0.0276916092479832</c:v>
                </c:pt>
                <c:pt idx="28">
                  <c:v>-0.0447129142921187</c:v>
                </c:pt>
                <c:pt idx="29">
                  <c:v>-0.0342432966461843</c:v>
                </c:pt>
                <c:pt idx="30">
                  <c:v>-0.0305011575956433</c:v>
                </c:pt>
                <c:pt idx="31">
                  <c:v>-0.030275108741472</c:v>
                </c:pt>
                <c:pt idx="32">
                  <c:v>-0.0311035226734579</c:v>
                </c:pt>
                <c:pt idx="33">
                  <c:v>-0.0320796263017783</c:v>
                </c:pt>
                <c:pt idx="34">
                  <c:v>-0.0323272130468251</c:v>
                </c:pt>
                <c:pt idx="35">
                  <c:v>-0.0316351433334238</c:v>
                </c:pt>
                <c:pt idx="36">
                  <c:v>-0.0299200265624968</c:v>
                </c:pt>
                <c:pt idx="37">
                  <c:v>-0.0283317761524725</c:v>
                </c:pt>
                <c:pt idx="38">
                  <c:v>-0.0268257805175087</c:v>
                </c:pt>
                <c:pt idx="39">
                  <c:v>-0.0260521878047343</c:v>
                </c:pt>
                <c:pt idx="40">
                  <c:v>-0.0263231788262177</c:v>
                </c:pt>
                <c:pt idx="41">
                  <c:v>-0.0252242169905909</c:v>
                </c:pt>
                <c:pt idx="42">
                  <c:v>-0.0245197067719185</c:v>
                </c:pt>
                <c:pt idx="43">
                  <c:v>-0.024499472994146</c:v>
                </c:pt>
                <c:pt idx="44">
                  <c:v>-0.0232212158301694</c:v>
                </c:pt>
                <c:pt idx="45">
                  <c:v>-0.0225995102117183</c:v>
                </c:pt>
                <c:pt idx="46">
                  <c:v>-0.0228705706426146</c:v>
                </c:pt>
                <c:pt idx="47">
                  <c:v>-0.0227570293866307</c:v>
                </c:pt>
                <c:pt idx="48">
                  <c:v>-0.022225450657221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Low scenario, including universal pension and without coparticipation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7">
                  <c:v>-0.0276464305453179</c:v>
                </c:pt>
                <c:pt idx="28">
                  <c:v>-0.0438555825745535</c:v>
                </c:pt>
                <c:pt idx="29">
                  <c:v>-0.0375806227578879</c:v>
                </c:pt>
                <c:pt idx="30">
                  <c:v>-0.0353342966152385</c:v>
                </c:pt>
                <c:pt idx="31">
                  <c:v>-0.0334605426932134</c:v>
                </c:pt>
                <c:pt idx="32">
                  <c:v>-0.0349213656690553</c:v>
                </c:pt>
                <c:pt idx="33">
                  <c:v>-0.0361982168518042</c:v>
                </c:pt>
                <c:pt idx="34">
                  <c:v>-0.0371881981741194</c:v>
                </c:pt>
                <c:pt idx="35">
                  <c:v>-0.037379417407379</c:v>
                </c:pt>
                <c:pt idx="36">
                  <c:v>-0.0365535463124025</c:v>
                </c:pt>
                <c:pt idx="37">
                  <c:v>-0.0364212477007631</c:v>
                </c:pt>
                <c:pt idx="38">
                  <c:v>-0.0368916390010674</c:v>
                </c:pt>
                <c:pt idx="39">
                  <c:v>-0.0374958778773246</c:v>
                </c:pt>
                <c:pt idx="40">
                  <c:v>-0.0384641431644991</c:v>
                </c:pt>
                <c:pt idx="41">
                  <c:v>-0.0379745476302373</c:v>
                </c:pt>
                <c:pt idx="42">
                  <c:v>-0.0381742508986044</c:v>
                </c:pt>
                <c:pt idx="43">
                  <c:v>-0.038846657151824</c:v>
                </c:pt>
                <c:pt idx="44">
                  <c:v>-0.0393635989501452</c:v>
                </c:pt>
                <c:pt idx="45">
                  <c:v>-0.0390257900616624</c:v>
                </c:pt>
                <c:pt idx="46">
                  <c:v>-0.0392066097058278</c:v>
                </c:pt>
                <c:pt idx="47">
                  <c:v>-0.0394838875049295</c:v>
                </c:pt>
                <c:pt idx="48">
                  <c:v>-0.0409312543133313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High scenario, including universal pension and without coparticipation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7">
                  <c:v>-0.0276462858877829</c:v>
                </c:pt>
                <c:pt idx="28">
                  <c:v>-0.0440425103764818</c:v>
                </c:pt>
                <c:pt idx="29">
                  <c:v>-0.0305178670666342</c:v>
                </c:pt>
                <c:pt idx="30">
                  <c:v>-0.02453537146513</c:v>
                </c:pt>
                <c:pt idx="31">
                  <c:v>-0.0238147386907509</c:v>
                </c:pt>
                <c:pt idx="32">
                  <c:v>-0.0242000347831695</c:v>
                </c:pt>
                <c:pt idx="33">
                  <c:v>-0.0233909054634506</c:v>
                </c:pt>
                <c:pt idx="34">
                  <c:v>-0.0237115453261894</c:v>
                </c:pt>
                <c:pt idx="35">
                  <c:v>-0.0217087599438872</c:v>
                </c:pt>
                <c:pt idx="36">
                  <c:v>-0.0194645166468034</c:v>
                </c:pt>
                <c:pt idx="37">
                  <c:v>-0.0181534221195059</c:v>
                </c:pt>
                <c:pt idx="38">
                  <c:v>-0.017611753202155</c:v>
                </c:pt>
                <c:pt idx="39">
                  <c:v>-0.01659960725991</c:v>
                </c:pt>
                <c:pt idx="40">
                  <c:v>-0.0154794095006218</c:v>
                </c:pt>
                <c:pt idx="41">
                  <c:v>-0.013825004957573</c:v>
                </c:pt>
                <c:pt idx="42">
                  <c:v>-0.0117555198189109</c:v>
                </c:pt>
                <c:pt idx="43">
                  <c:v>-0.0108290811199621</c:v>
                </c:pt>
                <c:pt idx="44">
                  <c:v>-0.00949899742473397</c:v>
                </c:pt>
                <c:pt idx="45">
                  <c:v>-0.00900483152857981</c:v>
                </c:pt>
                <c:pt idx="46">
                  <c:v>-0.00824522386592783</c:v>
                </c:pt>
                <c:pt idx="47">
                  <c:v>-0.007735304592834</c:v>
                </c:pt>
                <c:pt idx="48">
                  <c:v>-0.00663641624474083</c:v>
                </c:pt>
              </c:numCache>
            </c:numRef>
          </c:yVal>
          <c:smooth val="0"/>
        </c:ser>
        <c:axId val="26407140"/>
        <c:axId val="51850115"/>
      </c:scatterChart>
      <c:valAx>
        <c:axId val="264071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1850115"/>
        <c:crosses val="autoZero"/>
        <c:crossBetween val="midCat"/>
      </c:valAx>
      <c:valAx>
        <c:axId val="518501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6407140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image" Target="../media/image5.wmf"/><Relationship Id="rId3" Type="http://schemas.openxmlformats.org/officeDocument/2006/relationships/image" Target="../media/image6.wmf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562320</xdr:colOff>
      <xdr:row>121</xdr:row>
      <xdr:rowOff>129600</xdr:rowOff>
    </xdr:from>
    <xdr:to>
      <xdr:col>9</xdr:col>
      <xdr:colOff>396000</xdr:colOff>
      <xdr:row>141</xdr:row>
      <xdr:rowOff>108360</xdr:rowOff>
    </xdr:to>
    <xdr:graphicFrame>
      <xdr:nvGraphicFramePr>
        <xdr:cNvPr id="0" name=""/>
        <xdr:cNvGraphicFramePr/>
      </xdr:nvGraphicFramePr>
      <xdr:xfrm>
        <a:off x="2233440" y="19799280"/>
        <a:ext cx="5892840" cy="322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1800</xdr:colOff>
      <xdr:row>122</xdr:row>
      <xdr:rowOff>1440</xdr:rowOff>
    </xdr:from>
    <xdr:to>
      <xdr:col>18</xdr:col>
      <xdr:colOff>345240</xdr:colOff>
      <xdr:row>141</xdr:row>
      <xdr:rowOff>142560</xdr:rowOff>
    </xdr:to>
    <xdr:graphicFrame>
      <xdr:nvGraphicFramePr>
        <xdr:cNvPr id="1" name=""/>
        <xdr:cNvGraphicFramePr/>
      </xdr:nvGraphicFramePr>
      <xdr:xfrm>
        <a:off x="10335600" y="19833480"/>
        <a:ext cx="5884560" cy="322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360</xdr:colOff>
      <xdr:row>122</xdr:row>
      <xdr:rowOff>720</xdr:rowOff>
    </xdr:from>
    <xdr:to>
      <xdr:col>27</xdr:col>
      <xdr:colOff>65160</xdr:colOff>
      <xdr:row>141</xdr:row>
      <xdr:rowOff>141840</xdr:rowOff>
    </xdr:to>
    <xdr:graphicFrame>
      <xdr:nvGraphicFramePr>
        <xdr:cNvPr id="2" name=""/>
        <xdr:cNvGraphicFramePr/>
      </xdr:nvGraphicFramePr>
      <xdr:xfrm>
        <a:off x="17546400" y="19832760"/>
        <a:ext cx="5914440" cy="322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399600</xdr:colOff>
      <xdr:row>2</xdr:row>
      <xdr:rowOff>117360</xdr:rowOff>
    </xdr:from>
    <xdr:to>
      <xdr:col>17</xdr:col>
      <xdr:colOff>743040</xdr:colOff>
      <xdr:row>21</xdr:row>
      <xdr:rowOff>135000</xdr:rowOff>
    </xdr:to>
    <xdr:graphicFrame>
      <xdr:nvGraphicFramePr>
        <xdr:cNvPr id="3" name=""/>
        <xdr:cNvGraphicFramePr/>
      </xdr:nvGraphicFramePr>
      <xdr:xfrm>
        <a:off x="11914560" y="467640"/>
        <a:ext cx="3665880" cy="359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396360</xdr:colOff>
      <xdr:row>4</xdr:row>
      <xdr:rowOff>169200</xdr:rowOff>
    </xdr:from>
    <xdr:to>
      <xdr:col>16</xdr:col>
      <xdr:colOff>739800</xdr:colOff>
      <xdr:row>26</xdr:row>
      <xdr:rowOff>75240</xdr:rowOff>
    </xdr:to>
    <xdr:graphicFrame>
      <xdr:nvGraphicFramePr>
        <xdr:cNvPr id="4" name=""/>
        <xdr:cNvGraphicFramePr/>
      </xdr:nvGraphicFramePr>
      <xdr:xfrm>
        <a:off x="11080800" y="1220760"/>
        <a:ext cx="3665520" cy="359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403560</xdr:colOff>
      <xdr:row>4</xdr:row>
      <xdr:rowOff>125640</xdr:rowOff>
    </xdr:from>
    <xdr:to>
      <xdr:col>16</xdr:col>
      <xdr:colOff>747000</xdr:colOff>
      <xdr:row>26</xdr:row>
      <xdr:rowOff>31680</xdr:rowOff>
    </xdr:to>
    <xdr:graphicFrame>
      <xdr:nvGraphicFramePr>
        <xdr:cNvPr id="5" name=""/>
        <xdr:cNvGraphicFramePr/>
      </xdr:nvGraphicFramePr>
      <xdr:xfrm>
        <a:off x="11088000" y="1177200"/>
        <a:ext cx="3665520" cy="359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288000</xdr:colOff>
      <xdr:row>0</xdr:row>
      <xdr:rowOff>55080</xdr:rowOff>
    </xdr:from>
    <xdr:to>
      <xdr:col>20</xdr:col>
      <xdr:colOff>546120</xdr:colOff>
      <xdr:row>35</xdr:row>
      <xdr:rowOff>55440</xdr:rowOff>
    </xdr:to>
    <xdr:graphicFrame>
      <xdr:nvGraphicFramePr>
        <xdr:cNvPr id="6" name="Chart 1"/>
        <xdr:cNvGraphicFramePr/>
      </xdr:nvGraphicFramePr>
      <xdr:xfrm>
        <a:off x="6054120" y="55080"/>
        <a:ext cx="7306200" cy="684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78120</xdr:colOff>
      <xdr:row>0</xdr:row>
      <xdr:rowOff>336960</xdr:rowOff>
    </xdr:from>
    <xdr:to>
      <xdr:col>24</xdr:col>
      <xdr:colOff>693720</xdr:colOff>
      <xdr:row>36</xdr:row>
      <xdr:rowOff>155880</xdr:rowOff>
    </xdr:to>
    <xdr:graphicFrame>
      <xdr:nvGraphicFramePr>
        <xdr:cNvPr id="7" name="Chart 1"/>
        <xdr:cNvGraphicFramePr/>
      </xdr:nvGraphicFramePr>
      <xdr:xfrm>
        <a:off x="6610680" y="336960"/>
        <a:ext cx="13681440" cy="705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0</xdr:colOff>
      <xdr:row>72</xdr:row>
      <xdr:rowOff>0</xdr:rowOff>
    </xdr:from>
    <xdr:to>
      <xdr:col>21</xdr:col>
      <xdr:colOff>221760</xdr:colOff>
      <xdr:row>78</xdr:row>
      <xdr:rowOff>117000</xdr:rowOff>
    </xdr:to>
    <xdr:pic>
      <xdr:nvPicPr>
        <xdr:cNvPr id="8" name="Image 2" descr=""/>
        <xdr:cNvPicPr/>
      </xdr:nvPicPr>
      <xdr:blipFill>
        <a:blip r:embed="rId2"/>
        <a:stretch/>
      </xdr:blipFill>
      <xdr:spPr>
        <a:xfrm>
          <a:off x="7349400" y="13698000"/>
          <a:ext cx="10020960" cy="1260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322560</xdr:colOff>
      <xdr:row>39</xdr:row>
      <xdr:rowOff>134640</xdr:rowOff>
    </xdr:from>
    <xdr:to>
      <xdr:col>26</xdr:col>
      <xdr:colOff>400680</xdr:colOff>
      <xdr:row>69</xdr:row>
      <xdr:rowOff>164520</xdr:rowOff>
    </xdr:to>
    <xdr:pic>
      <xdr:nvPicPr>
        <xdr:cNvPr id="9" name="Image 1" descr=""/>
        <xdr:cNvPicPr/>
      </xdr:nvPicPr>
      <xdr:blipFill>
        <a:blip r:embed="rId3"/>
        <a:stretch/>
      </xdr:blipFill>
      <xdr:spPr>
        <a:xfrm>
          <a:off x="8488440" y="7853400"/>
          <a:ext cx="13143960" cy="5437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1080</xdr:colOff>
      <xdr:row>2</xdr:row>
      <xdr:rowOff>15840</xdr:rowOff>
    </xdr:from>
    <xdr:to>
      <xdr:col>29</xdr:col>
      <xdr:colOff>616320</xdr:colOff>
      <xdr:row>40</xdr:row>
      <xdr:rowOff>162360</xdr:rowOff>
    </xdr:to>
    <xdr:graphicFrame>
      <xdr:nvGraphicFramePr>
        <xdr:cNvPr id="10" name="Chart 1"/>
        <xdr:cNvGraphicFramePr/>
      </xdr:nvGraphicFramePr>
      <xdr:xfrm>
        <a:off x="10616760" y="1342800"/>
        <a:ext cx="13681080" cy="705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360</xdr:colOff>
      <xdr:row>138</xdr:row>
      <xdr:rowOff>6840</xdr:rowOff>
    </xdr:from>
    <xdr:to>
      <xdr:col>15</xdr:col>
      <xdr:colOff>615240</xdr:colOff>
      <xdr:row>191</xdr:row>
      <xdr:rowOff>93600</xdr:rowOff>
    </xdr:to>
    <xdr:graphicFrame>
      <xdr:nvGraphicFramePr>
        <xdr:cNvPr id="11" name=""/>
        <xdr:cNvGraphicFramePr/>
      </xdr:nvGraphicFramePr>
      <xdr:xfrm>
        <a:off x="6532920" y="24168240"/>
        <a:ext cx="6331320" cy="870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720</xdr:colOff>
      <xdr:row>2</xdr:row>
      <xdr:rowOff>20880</xdr:rowOff>
    </xdr:from>
    <xdr:to>
      <xdr:col>48</xdr:col>
      <xdr:colOff>615960</xdr:colOff>
      <xdr:row>41</xdr:row>
      <xdr:rowOff>4680</xdr:rowOff>
    </xdr:to>
    <xdr:graphicFrame>
      <xdr:nvGraphicFramePr>
        <xdr:cNvPr id="12" name="Chart 1"/>
        <xdr:cNvGraphicFramePr/>
      </xdr:nvGraphicFramePr>
      <xdr:xfrm>
        <a:off x="26132040" y="1347840"/>
        <a:ext cx="13681080" cy="705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lation and wages"/>
      <sheetName val="Historical wage and tax income"/>
      <sheetName val="Law 26.417 mobility computation"/>
      <sheetName val="Población 2000-2040"/>
      <sheetName val="Proposed mobility index "/>
      <sheetName val="Pension mobility"/>
      <sheetName val="Simulated_ANSES_contributions"/>
      <sheetName val="Central macro hypothesis"/>
      <sheetName val="Central projection"/>
      <sheetName val="Optimist macro hypothesis"/>
      <sheetName val="Optimist projection"/>
      <sheetName val="Pessimist macro hypothesis"/>
      <sheetName val="Pessimist projection"/>
      <sheetName val="Real wage scenarios"/>
      <sheetName val="Real wage scenarios representat"/>
      <sheetName val="Rent autonomous"/>
      <sheetName val="Payment autonomous"/>
      <sheetName val="Minimum wage"/>
      <sheetName val="PBU"/>
      <sheetName val="Min pension"/>
      <sheetName val="Max pension"/>
      <sheetName val="Non taxable wage_27430_Law"/>
      <sheetName val="Non_taxable_wage_31_12_19_leg"/>
      <sheetName val="Max_taxable_wage"/>
      <sheetName val="globals_Macri_legislation"/>
      <sheetName val="globals_2017_leg"/>
      <sheetName val="globals_31_12_19_leg"/>
      <sheetName val="globals_2020_legislation"/>
      <sheetName val="copy_to_csv_Macri_leg"/>
      <sheetName val="copy_to_csv_2017_leg"/>
      <sheetName val="copy_to_csv_31_12_19_leg"/>
      <sheetName val="copy_to_csv_2020_leg"/>
      <sheetName val="RIP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9">
          <cell r="C39">
            <v>-0.121359455238514</v>
          </cell>
        </row>
        <row r="40">
          <cell r="C40">
            <v>0.108448659425643</v>
          </cell>
        </row>
        <row r="41">
          <cell r="C41">
            <v>0.0512176261987729</v>
          </cell>
        </row>
        <row r="42">
          <cell r="C42">
            <v>0.0398097115008853</v>
          </cell>
        </row>
        <row r="43">
          <cell r="C43">
            <v>0.0318265611192585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2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3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C67" colorId="64" zoomScale="75" zoomScaleNormal="75" zoomScalePageLayoutView="100" workbookViewId="0">
      <selection pane="topLeft" activeCell="E104" activeCellId="0" sqref="E104"/>
    </sheetView>
  </sheetViews>
  <sheetFormatPr defaultColWidth="11.85937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5" customFormat="false" ht="12.8" hidden="false" customHeight="false" outlineLevel="0" collapsed="false">
      <c r="E5" s="1" t="s">
        <v>2</v>
      </c>
      <c r="F5" s="1"/>
      <c r="K5" s="1"/>
      <c r="P5" s="1" t="s">
        <v>2</v>
      </c>
      <c r="Q5" s="1"/>
    </row>
    <row r="6" customFormat="false" ht="12.8" hidden="false" customHeight="false" outlineLevel="0" collapsed="false">
      <c r="E6" s="2"/>
      <c r="F6" s="2" t="s">
        <v>3</v>
      </c>
      <c r="G6" s="0" t="s">
        <v>4</v>
      </c>
      <c r="H6" s="3" t="s">
        <v>5</v>
      </c>
      <c r="K6" s="2"/>
      <c r="L6" s="2" t="s">
        <v>3</v>
      </c>
      <c r="P6" s="2"/>
      <c r="Q6" s="2" t="s">
        <v>3</v>
      </c>
      <c r="R6" s="0" t="s">
        <v>4</v>
      </c>
      <c r="S6" s="3" t="s">
        <v>5</v>
      </c>
    </row>
    <row r="7" customFormat="false" ht="12.8" hidden="false" customHeight="false" outlineLevel="0" collapsed="false">
      <c r="D7" s="2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2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2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2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2" t="n">
        <v>2014</v>
      </c>
      <c r="E9" s="4" t="n">
        <f aca="false">'Central scenario'!AG5</f>
        <v>5041051649.91449</v>
      </c>
      <c r="F9" s="4" t="n">
        <f aca="false">E9/$B$14*100</f>
        <v>98.3730386805929</v>
      </c>
      <c r="K9" s="4" t="n">
        <f aca="false">'High scenario'!AG5</f>
        <v>5041051649.91449</v>
      </c>
      <c r="L9" s="4" t="n">
        <f aca="false">K9/$B$14*100</f>
        <v>98.3730386805929</v>
      </c>
      <c r="O9" s="2" t="n">
        <v>2014</v>
      </c>
      <c r="P9" s="4" t="n">
        <f aca="false">'Low scenario'!AG5</f>
        <v>5041051649.91449</v>
      </c>
      <c r="Q9" s="4" t="n">
        <f aca="false">P9/$B$14*100</f>
        <v>98.3730386805929</v>
      </c>
    </row>
    <row r="10" customFormat="false" ht="12.8" hidden="false" customHeight="false" outlineLevel="0" collapsed="false">
      <c r="D10" s="2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2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4908764962.12201</v>
      </c>
      <c r="F11" s="6" t="n">
        <f aca="false">E11/$B$14*100</f>
        <v>95.7915449053094</v>
      </c>
      <c r="G11" s="7"/>
      <c r="K11" s="6" t="n">
        <f aca="false">'High scenario'!AG14</f>
        <v>4908764962.12201</v>
      </c>
      <c r="L11" s="6" t="n">
        <f aca="false">K11/$B$14*100</f>
        <v>95.7915449053094</v>
      </c>
      <c r="M11" s="7"/>
      <c r="O11" s="5" t="n">
        <v>2015</v>
      </c>
      <c r="P11" s="8" t="n">
        <f aca="false">'Low scenario'!AG14</f>
        <v>4908764962.12201</v>
      </c>
      <c r="Q11" s="6" t="n">
        <f aca="false">P11/$B$14*100</f>
        <v>95.7915449053094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5773307281.03367</v>
      </c>
      <c r="F12" s="9" t="n">
        <f aca="false">E12/$B$14*100</f>
        <v>112.662559305796</v>
      </c>
      <c r="G12" s="7"/>
      <c r="K12" s="9" t="n">
        <f aca="false">'High scenario'!AG15</f>
        <v>5773307281.03367</v>
      </c>
      <c r="L12" s="9" t="n">
        <f aca="false">K12/$B$14*100</f>
        <v>112.662559305796</v>
      </c>
      <c r="M12" s="7"/>
      <c r="O12" s="7" t="n">
        <v>2015</v>
      </c>
      <c r="P12" s="9" t="n">
        <f aca="false">'Low scenario'!AG15</f>
        <v>5773307281.03367</v>
      </c>
      <c r="Q12" s="9" t="n">
        <f aca="false">P12/$B$14*100</f>
        <v>112.662559305796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5240988327.43582</v>
      </c>
      <c r="F13" s="9" t="n">
        <f aca="false">E13/$B$14*100</f>
        <v>102.27468061513</v>
      </c>
      <c r="G13" s="10" t="n">
        <f aca="false">AVERAGE(E11:E14)/AVERAGE(E7:E10)-1</f>
        <v>0.0273115983906467</v>
      </c>
      <c r="K13" s="9" t="n">
        <f aca="false">'High scenario'!AG16</f>
        <v>5240988327.43582</v>
      </c>
      <c r="L13" s="9" t="n">
        <f aca="false">K13/$B$14*100</f>
        <v>102.27468061513</v>
      </c>
      <c r="M13" s="10" t="n">
        <f aca="false">AVERAGE(K11:K14)/AVERAGE(K7:K10)-1</f>
        <v>0.0273115983906467</v>
      </c>
      <c r="O13" s="7" t="n">
        <v>2015</v>
      </c>
      <c r="P13" s="9" t="n">
        <f aca="false">'Low scenario'!AG16</f>
        <v>5240988327.43582</v>
      </c>
      <c r="Q13" s="9" t="n">
        <f aca="false">P13/$B$14*100</f>
        <v>102.27468061513</v>
      </c>
      <c r="R13" s="10" t="n">
        <f aca="false">AVERAGE(P11:P14)/AVERAGE(P7:P10)-1</f>
        <v>0.0273115983906467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5134460463.63523</v>
      </c>
      <c r="F14" s="9" t="n">
        <f aca="false">E14/$B$14*100</f>
        <v>100.195854530023</v>
      </c>
      <c r="G14" s="7"/>
      <c r="K14" s="9" t="n">
        <f aca="false">'High scenario'!AG17</f>
        <v>5134460463.63523</v>
      </c>
      <c r="L14" s="9" t="n">
        <f aca="false">K14/$B$14*100</f>
        <v>100.195854530023</v>
      </c>
      <c r="M14" s="7"/>
      <c r="O14" s="7" t="n">
        <v>2015</v>
      </c>
      <c r="P14" s="9" t="n">
        <f aca="false">'Low scenario'!AG17</f>
        <v>5134460463.63523</v>
      </c>
      <c r="Q14" s="9" t="n">
        <f aca="false">P14/$B$14*100</f>
        <v>100.195854530023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4944534766.46636</v>
      </c>
      <c r="F15" s="6" t="n">
        <f aca="false">E15/$B$14*100</f>
        <v>96.4895707520439</v>
      </c>
      <c r="G15" s="7"/>
      <c r="H15" s="11" t="n">
        <f aca="false">'Central scenario'!BB18</f>
        <v>54.2365152508808</v>
      </c>
      <c r="K15" s="6" t="n">
        <f aca="false">'High scenario'!AG18</f>
        <v>4944534766.46636</v>
      </c>
      <c r="L15" s="6" t="n">
        <f aca="false">K15/$B$14*100</f>
        <v>96.4895707520439</v>
      </c>
      <c r="M15" s="7"/>
      <c r="O15" s="5" t="n">
        <f aca="false">O11+1</f>
        <v>2016</v>
      </c>
      <c r="P15" s="6" t="n">
        <f aca="false">'Low scenario'!AG18</f>
        <v>4944534766.46636</v>
      </c>
      <c r="Q15" s="6" t="n">
        <f aca="false">P15/$B$14*100</f>
        <v>96.4895707520439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5550523456.04538</v>
      </c>
      <c r="F16" s="9" t="n">
        <f aca="false">E16/$B$14*100</f>
        <v>108.315069267015</v>
      </c>
      <c r="G16" s="7"/>
      <c r="H16" s="12" t="n">
        <f aca="false">'Central scenario'!BB19</f>
        <v>48.3571970243014</v>
      </c>
      <c r="K16" s="9" t="n">
        <f aca="false">'High scenario'!AG19</f>
        <v>5550523456.04538</v>
      </c>
      <c r="L16" s="9" t="n">
        <f aca="false">K16/$B$14*100</f>
        <v>108.315069267015</v>
      </c>
      <c r="M16" s="7"/>
      <c r="O16" s="7" t="n">
        <f aca="false">O12+1</f>
        <v>2016</v>
      </c>
      <c r="P16" s="9" t="n">
        <f aca="false">'Low scenario'!AG19</f>
        <v>5550523456.04538</v>
      </c>
      <c r="Q16" s="9" t="n">
        <f aca="false">P16/$B$14*100</f>
        <v>108.315069267015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5066609175.78067</v>
      </c>
      <c r="F17" s="9" t="n">
        <f aca="false">E17/$B$14*100</f>
        <v>98.871778161006</v>
      </c>
      <c r="G17" s="10" t="n">
        <f aca="false">AVERAGE(E15:E18)/AVERAGE(E11:E14)-1</f>
        <v>-0.0208032784926491</v>
      </c>
      <c r="H17" s="12" t="n">
        <f aca="false">'Central scenario'!BB20</f>
        <v>51.1559235498969</v>
      </c>
      <c r="K17" s="9" t="n">
        <f aca="false">'High scenario'!AG20</f>
        <v>5066609175.78067</v>
      </c>
      <c r="L17" s="9" t="n">
        <f aca="false">K17/$B$14*100</f>
        <v>98.871778161006</v>
      </c>
      <c r="M17" s="10" t="n">
        <f aca="false">AVERAGE(K15:K18)/AVERAGE(K11:K14)-1</f>
        <v>-0.0208032784926491</v>
      </c>
      <c r="O17" s="7" t="n">
        <f aca="false">O13+1</f>
        <v>2016</v>
      </c>
      <c r="P17" s="9" t="n">
        <f aca="false">'Low scenario'!AG20</f>
        <v>5066609175.78067</v>
      </c>
      <c r="Q17" s="9" t="n">
        <f aca="false">P17/$B$14*100</f>
        <v>98.871778161006</v>
      </c>
      <c r="R17" s="10" t="n">
        <f aca="false">AVERAGE(P15:P18)/AVERAGE(P11:P14)-1</f>
        <v>-0.0208032784926491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5057788161.49449</v>
      </c>
      <c r="F18" s="9" t="n">
        <f aca="false">E18/$B$14*100</f>
        <v>98.6996414641739</v>
      </c>
      <c r="G18" s="7"/>
      <c r="H18" s="12" t="n">
        <f aca="false">'Central scenario'!BB21</f>
        <v>53.9018151544903</v>
      </c>
      <c r="K18" s="9" t="n">
        <f aca="false">'High scenario'!AG21</f>
        <v>5057788161.49449</v>
      </c>
      <c r="L18" s="9" t="n">
        <f aca="false">K18/$B$14*100</f>
        <v>98.6996414641739</v>
      </c>
      <c r="M18" s="7"/>
      <c r="O18" s="7" t="n">
        <f aca="false">O14+1</f>
        <v>2016</v>
      </c>
      <c r="P18" s="9" t="n">
        <f aca="false">'Low scenario'!AG21</f>
        <v>5057788161.49449</v>
      </c>
      <c r="Q18" s="9" t="n">
        <f aca="false">P18/$B$14*100</f>
        <v>98.6996414641739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4972208293.2784</v>
      </c>
      <c r="F19" s="6" t="n">
        <f aca="false">E19/$B$14*100</f>
        <v>97.0296026962822</v>
      </c>
      <c r="G19" s="7"/>
      <c r="H19" s="11" t="n">
        <f aca="false">'Central scenario'!BB22</f>
        <v>54.5536421818645</v>
      </c>
      <c r="K19" s="6" t="n">
        <f aca="false">'High scenario'!AG22</f>
        <v>4972208293.2784</v>
      </c>
      <c r="L19" s="6" t="n">
        <f aca="false">K19/$B$14*100</f>
        <v>97.0296026962822</v>
      </c>
      <c r="M19" s="7"/>
      <c r="O19" s="5" t="n">
        <f aca="false">O15+1</f>
        <v>2017</v>
      </c>
      <c r="P19" s="6" t="n">
        <f aca="false">'Low scenario'!AG22</f>
        <v>4972208293.2784</v>
      </c>
      <c r="Q19" s="6" t="n">
        <f aca="false">P19/$B$14*100</f>
        <v>97.0296026962822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5679661013.81294</v>
      </c>
      <c r="F20" s="9" t="n">
        <f aca="false">E20/$B$14*100</f>
        <v>110.835109696595</v>
      </c>
      <c r="G20" s="7"/>
      <c r="H20" s="12" t="n">
        <f aca="false">'Central scenario'!BB23</f>
        <v>49.9198466641054</v>
      </c>
      <c r="K20" s="9" t="n">
        <f aca="false">'High scenario'!AG23</f>
        <v>5679661013.81294</v>
      </c>
      <c r="L20" s="9" t="n">
        <f aca="false">K20/$B$14*100</f>
        <v>110.835109696595</v>
      </c>
      <c r="M20" s="7"/>
      <c r="O20" s="7" t="n">
        <f aca="false">O16+1</f>
        <v>2017</v>
      </c>
      <c r="P20" s="9" t="n">
        <f aca="false">'Low scenario'!AG23</f>
        <v>5679661013.81294</v>
      </c>
      <c r="Q20" s="9" t="n">
        <f aca="false">P20/$B$14*100</f>
        <v>110.835109696595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5261704462.58878</v>
      </c>
      <c r="F21" s="9" t="n">
        <f aca="false">E21/$B$14*100</f>
        <v>102.678943317884</v>
      </c>
      <c r="G21" s="10" t="n">
        <f aca="false">AVERAGE(E19:E22)/AVERAGE(E15:E18)-1</f>
        <v>0.0281850297283728</v>
      </c>
      <c r="H21" s="12" t="n">
        <f aca="false">'Central scenario'!BB24</f>
        <v>50.6467141402216</v>
      </c>
      <c r="K21" s="9" t="n">
        <f aca="false">'High scenario'!AG24</f>
        <v>5261704462.58878</v>
      </c>
      <c r="L21" s="9" t="n">
        <f aca="false">K21/$B$14*100</f>
        <v>102.678943317884</v>
      </c>
      <c r="M21" s="10" t="n">
        <f aca="false">AVERAGE(K19:K22)/AVERAGE(K15:K18)-1</f>
        <v>0.0281850297283728</v>
      </c>
      <c r="O21" s="7" t="n">
        <f aca="false">O17+1</f>
        <v>2017</v>
      </c>
      <c r="P21" s="9" t="n">
        <f aca="false">'Low scenario'!AG24</f>
        <v>5261704462.58878</v>
      </c>
      <c r="Q21" s="9" t="n">
        <f aca="false">P21/$B$14*100</f>
        <v>102.678943317884</v>
      </c>
      <c r="R21" s="10" t="n">
        <f aca="false">AVERAGE(P19:P22)/AVERAGE(P15:P18)-1</f>
        <v>0.0281850297283728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5287041758.04225</v>
      </c>
      <c r="F22" s="9" t="n">
        <f aca="false">E22/$B$14*100</f>
        <v>103.173385136536</v>
      </c>
      <c r="G22" s="7"/>
      <c r="H22" s="12" t="n">
        <f aca="false">'Central scenario'!BB25</f>
        <v>52.5759107757715</v>
      </c>
      <c r="K22" s="9" t="n">
        <f aca="false">'High scenario'!AG25</f>
        <v>5287041758.04225</v>
      </c>
      <c r="L22" s="9" t="n">
        <f aca="false">K22/$B$14*100</f>
        <v>103.173385136536</v>
      </c>
      <c r="M22" s="7"/>
      <c r="O22" s="7" t="n">
        <f aca="false">O18+1</f>
        <v>2017</v>
      </c>
      <c r="P22" s="9" t="n">
        <f aca="false">'Low scenario'!AG25</f>
        <v>5287041758.04225</v>
      </c>
      <c r="Q22" s="9" t="n">
        <f aca="false">P22/$B$14*100</f>
        <v>103.173385136536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5160359434.5937</v>
      </c>
      <c r="F23" s="6" t="n">
        <f aca="false">E23/$B$14*100</f>
        <v>100.701257102506</v>
      </c>
      <c r="G23" s="7"/>
      <c r="H23" s="11" t="n">
        <f aca="false">'Central scenario'!BB26</f>
        <v>51.3153715443761</v>
      </c>
      <c r="K23" s="6" t="n">
        <f aca="false">'High scenario'!AG26</f>
        <v>5160359434.5937</v>
      </c>
      <c r="L23" s="6" t="n">
        <f aca="false">K23/$B$14*100</f>
        <v>100.701257102506</v>
      </c>
      <c r="M23" s="7"/>
      <c r="O23" s="5" t="n">
        <f aca="false">O19+1</f>
        <v>2018</v>
      </c>
      <c r="P23" s="6" t="n">
        <f aca="false">'Low scenario'!AG26</f>
        <v>5160359434.5937</v>
      </c>
      <c r="Q23" s="6" t="n">
        <f aca="false">P23/$B$14*100</f>
        <v>100.701257102506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5453601637.88744</v>
      </c>
      <c r="F24" s="9" t="n">
        <f aca="false">E24/$B$14*100</f>
        <v>106.423699285356</v>
      </c>
      <c r="G24" s="7"/>
      <c r="H24" s="12" t="n">
        <f aca="false">'Central scenario'!BB27</f>
        <v>46.4292581733586</v>
      </c>
      <c r="K24" s="9" t="n">
        <f aca="false">'High scenario'!AG27</f>
        <v>5453601637.88744</v>
      </c>
      <c r="L24" s="9" t="n">
        <f aca="false">K24/$B$14*100</f>
        <v>106.423699285356</v>
      </c>
      <c r="M24" s="7"/>
      <c r="O24" s="7" t="n">
        <f aca="false">O20+1</f>
        <v>2018</v>
      </c>
      <c r="P24" s="9" t="n">
        <f aca="false">'Low scenario'!AG27</f>
        <v>5453601637.88744</v>
      </c>
      <c r="Q24" s="9" t="n">
        <f aca="false">P24/$B$14*100</f>
        <v>106.423699285356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5081850101.88732</v>
      </c>
      <c r="F25" s="9" t="n">
        <f aca="false">E25/$B$14*100</f>
        <v>99.1691955091189</v>
      </c>
      <c r="G25" s="10" t="n">
        <f aca="false">AVERAGE(E23:E26)/AVERAGE(E19:E22)-1</f>
        <v>-0.0256535187698723</v>
      </c>
      <c r="H25" s="12" t="n">
        <f aca="false">'Central scenario'!BB28</f>
        <v>45.5379530641625</v>
      </c>
      <c r="K25" s="9" t="n">
        <f aca="false">'High scenario'!AG28</f>
        <v>5081850101.88732</v>
      </c>
      <c r="L25" s="9" t="n">
        <f aca="false">K25/$B$14*100</f>
        <v>99.1691955091189</v>
      </c>
      <c r="M25" s="10" t="n">
        <f aca="false">AVERAGE(K23:K26)/AVERAGE(K19:K22)-1</f>
        <v>-0.0256535187698723</v>
      </c>
      <c r="O25" s="7" t="n">
        <f aca="false">O21+1</f>
        <v>2018</v>
      </c>
      <c r="P25" s="9" t="n">
        <f aca="false">'Low scenario'!AG28</f>
        <v>5081850101.88732</v>
      </c>
      <c r="Q25" s="9" t="n">
        <f aca="false">P25/$B$14*100</f>
        <v>99.1691955091189</v>
      </c>
      <c r="R25" s="10" t="n">
        <f aca="false">AVERAGE(P23:P26)/AVERAGE(P19:P22)-1</f>
        <v>-0.0256535187698723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4960933964.98063</v>
      </c>
      <c r="F26" s="9" t="n">
        <f aca="false">E26/$B$14*100</f>
        <v>96.8095910775255</v>
      </c>
      <c r="G26" s="7"/>
      <c r="H26" s="12" t="n">
        <f aca="false">'Central scenario'!BB29</f>
        <v>47.1428829501671</v>
      </c>
      <c r="K26" s="9" t="n">
        <f aca="false">'High scenario'!AG29</f>
        <v>4960933964.98063</v>
      </c>
      <c r="L26" s="9" t="n">
        <f aca="false">K26/$B$14*100</f>
        <v>96.8095910775255</v>
      </c>
      <c r="M26" s="7"/>
      <c r="O26" s="7" t="n">
        <f aca="false">O22+1</f>
        <v>2018</v>
      </c>
      <c r="P26" s="9" t="n">
        <f aca="false">'Low scenario'!AG29</f>
        <v>4960933964.98063</v>
      </c>
      <c r="Q26" s="9" t="n">
        <f aca="false">P26/$B$14*100</f>
        <v>96.8095910775255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4855658150.41326</v>
      </c>
      <c r="F27" s="6" t="n">
        <f aca="false">E27/$B$14*100</f>
        <v>94.7551979671628</v>
      </c>
      <c r="G27" s="7"/>
      <c r="H27" s="11" t="n">
        <f aca="false">'Central scenario'!BB30</f>
        <v>48.2222149172159</v>
      </c>
      <c r="K27" s="6" t="n">
        <f aca="false">'High scenario'!AG30</f>
        <v>4855658150.41326</v>
      </c>
      <c r="L27" s="6" t="n">
        <f aca="false">K27/$B$14*100</f>
        <v>94.7551979671628</v>
      </c>
      <c r="M27" s="7"/>
      <c r="O27" s="5" t="n">
        <f aca="false">O23+1</f>
        <v>2019</v>
      </c>
      <c r="P27" s="6" t="n">
        <f aca="false">'Low scenario'!AG30</f>
        <v>4855658150.41326</v>
      </c>
      <c r="Q27" s="6" t="n">
        <f aca="false">P27/$B$14*100</f>
        <v>94.7551979671628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5473914129.94675</v>
      </c>
      <c r="F28" s="9" t="n">
        <f aca="false">E28/$B$14*100</f>
        <v>106.820085140098</v>
      </c>
      <c r="G28" s="7"/>
      <c r="H28" s="12" t="n">
        <f aca="false">'Central scenario'!BB31</f>
        <v>42.4620464501394</v>
      </c>
      <c r="K28" s="9" t="n">
        <f aca="false">'High scenario'!AG31</f>
        <v>5473914129.94675</v>
      </c>
      <c r="L28" s="9" t="n">
        <f aca="false">K28/$B$14*100</f>
        <v>106.820085140098</v>
      </c>
      <c r="M28" s="7"/>
      <c r="O28" s="7" t="n">
        <f aca="false">O24+1</f>
        <v>2019</v>
      </c>
      <c r="P28" s="9" t="n">
        <f aca="false">'Low scenario'!AG31</f>
        <v>5473914129.94675</v>
      </c>
      <c r="Q28" s="9" t="n">
        <f aca="false">P28/$B$14*100</f>
        <v>106.820085140098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4989339116.60385</v>
      </c>
      <c r="F29" s="9" t="n">
        <f aca="false">E29/$B$14*100</f>
        <v>97.3639002323239</v>
      </c>
      <c r="G29" s="10" t="n">
        <f aca="false">AVERAGE(E27:E30)/AVERAGE(E23:E26)-1</f>
        <v>-0.0208801486349116</v>
      </c>
      <c r="H29" s="12" t="n">
        <f aca="false">'Central scenario'!BB32</f>
        <v>44.6578693163224</v>
      </c>
      <c r="K29" s="9" t="n">
        <f aca="false">'High scenario'!AG32</f>
        <v>4989339116.60385</v>
      </c>
      <c r="L29" s="9" t="n">
        <f aca="false">K29/$B$14*100</f>
        <v>97.3639002323239</v>
      </c>
      <c r="M29" s="10" t="n">
        <f aca="false">AVERAGE(K27:K30)/AVERAGE(K23:K26)-1</f>
        <v>-0.0208801486349116</v>
      </c>
      <c r="O29" s="7" t="n">
        <f aca="false">O25+1</f>
        <v>2019</v>
      </c>
      <c r="P29" s="9" t="n">
        <f aca="false">'Low scenario'!AG32</f>
        <v>4989339116.60385</v>
      </c>
      <c r="Q29" s="9" t="n">
        <f aca="false">P29/$B$14*100</f>
        <v>97.3639002323239</v>
      </c>
      <c r="R29" s="10" t="n">
        <f aca="false">AVERAGE(P27:P30)/AVERAGE(P23:P26)-1</f>
        <v>-0.0208801486349116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4906517833.56213</v>
      </c>
      <c r="F30" s="9" t="n">
        <f aca="false">E30/$B$14*100</f>
        <v>95.7476935663244</v>
      </c>
      <c r="G30" s="7"/>
      <c r="H30" s="12" t="n">
        <f aca="false">'Central scenario'!BB33</f>
        <v>44.6578693163224</v>
      </c>
      <c r="K30" s="9" t="n">
        <f aca="false">'High scenario'!AG33</f>
        <v>4906517833.56213</v>
      </c>
      <c r="L30" s="9" t="n">
        <f aca="false">K30/$B$14*100</f>
        <v>95.7476935663244</v>
      </c>
      <c r="M30" s="7"/>
      <c r="O30" s="7" t="n">
        <f aca="false">O26+1</f>
        <v>2019</v>
      </c>
      <c r="P30" s="9" t="n">
        <f aca="false">'Low scenario'!AG33</f>
        <v>4906517833.56213</v>
      </c>
      <c r="Q30" s="9" t="n">
        <f aca="false">P30/$B$14*100</f>
        <v>95.7476935663244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4592447932.43736</v>
      </c>
      <c r="F31" s="6" t="n">
        <f aca="false">E31/$B$14*100</f>
        <v>89.6188116033155</v>
      </c>
      <c r="G31" s="7"/>
      <c r="H31" s="11" t="n">
        <f aca="false">'Central scenario'!BB34</f>
        <v>45.2434019872418</v>
      </c>
      <c r="K31" s="6" t="n">
        <f aca="false">'High scenario'!AG34</f>
        <v>4592447932.43736</v>
      </c>
      <c r="L31" s="6" t="n">
        <f aca="false">K31/$B$14*100</f>
        <v>89.6188116033155</v>
      </c>
      <c r="M31" s="7"/>
      <c r="O31" s="5" t="n">
        <f aca="false">O27+1</f>
        <v>2020</v>
      </c>
      <c r="P31" s="6" t="n">
        <f aca="false">'Low scenario'!AG34</f>
        <v>4592447932.43736</v>
      </c>
      <c r="Q31" s="6" t="n">
        <f aca="false">P31/$B$14*100</f>
        <v>89.6188116033155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4305412222.71334</v>
      </c>
      <c r="F32" s="9" t="n">
        <f aca="false">E32/$B$14*100</f>
        <v>84.0174853451584</v>
      </c>
      <c r="G32" s="7"/>
      <c r="H32" s="12" t="n">
        <f aca="false">'Central scenario'!BB35</f>
        <v>45.8289346581612</v>
      </c>
      <c r="K32" s="9" t="n">
        <f aca="false">'High scenario'!AG35</f>
        <v>4369993406.05404</v>
      </c>
      <c r="L32" s="9" t="n">
        <f aca="false">K32/$B$14*100</f>
        <v>85.2777476253357</v>
      </c>
      <c r="M32" s="7"/>
      <c r="O32" s="7" t="n">
        <f aca="false">O28+1</f>
        <v>2020</v>
      </c>
      <c r="P32" s="9" t="n">
        <f aca="false">'Low scenario'!AG35</f>
        <v>4359378131.4839</v>
      </c>
      <c r="Q32" s="9" t="n">
        <f aca="false">P32/$B$14*100</f>
        <v>85.0705970368447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4254757137.80492</v>
      </c>
      <c r="F33" s="9" t="n">
        <f aca="false">E33/$B$14*100</f>
        <v>83.0289823554798</v>
      </c>
      <c r="G33" s="10" t="n">
        <f aca="false">AVERAGE(E31:E34)/AVERAGE(E27:E30)-1</f>
        <v>-0.12371581755656</v>
      </c>
      <c r="H33" s="12" t="n">
        <f aca="false">'Central scenario'!BB36</f>
        <v>46.4144673290806</v>
      </c>
      <c r="K33" s="9" t="n">
        <f aca="false">'High scenario'!AG36</f>
        <v>4339852280.56101</v>
      </c>
      <c r="L33" s="9" t="n">
        <f aca="false">K33/$B$14*100</f>
        <v>84.6895620025892</v>
      </c>
      <c r="M33" s="10" t="n">
        <f aca="false">AVERAGE(K31:K34)/AVERAGE(K27:K30)-1</f>
        <v>-0.111795751393979</v>
      </c>
      <c r="O33" s="7" t="n">
        <f aca="false">O29+1</f>
        <v>2020</v>
      </c>
      <c r="P33" s="9" t="n">
        <f aca="false">'Low scenario'!AG36</f>
        <v>4377703389.93153</v>
      </c>
      <c r="Q33" s="9" t="n">
        <f aca="false">P33/$B$14*100</f>
        <v>85.4282032435042</v>
      </c>
      <c r="R33" s="10" t="n">
        <f aca="false">AVERAGE(P31:P34)/AVERAGE(P27:P30)-1</f>
        <v>-0.114426462264863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4570606424.8835</v>
      </c>
      <c r="F34" s="9" t="n">
        <f aca="false">E34/$B$14*100</f>
        <v>89.1925879466952</v>
      </c>
      <c r="G34" s="7"/>
      <c r="H34" s="12" t="n">
        <f aca="false">'Central scenario'!BB37</f>
        <v>47</v>
      </c>
      <c r="K34" s="9" t="n">
        <f aca="false">'High scenario'!AG37</f>
        <v>4662018553.38117</v>
      </c>
      <c r="L34" s="9" t="n">
        <f aca="false">K34/$B$14*100</f>
        <v>90.9764397056291</v>
      </c>
      <c r="M34" s="7"/>
      <c r="O34" s="7" t="n">
        <f aca="false">O30+1</f>
        <v>2020</v>
      </c>
      <c r="P34" s="9" t="n">
        <f aca="false">'Low scenario'!AG37</f>
        <v>4581575462.03578</v>
      </c>
      <c r="Q34" s="9" t="n">
        <f aca="false">P34/$B$14*100</f>
        <v>89.4066419955341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4549709618.02388</v>
      </c>
      <c r="F35" s="6" t="n">
        <f aca="false">E35/$B$14*100</f>
        <v>88.7847995461266</v>
      </c>
      <c r="G35" s="7"/>
      <c r="H35" s="11" t="n">
        <f aca="false">'Central scenario'!BB38</f>
        <v>48</v>
      </c>
      <c r="K35" s="6" t="n">
        <f aca="false">'High scenario'!AG38</f>
        <v>4708949454.65471</v>
      </c>
      <c r="L35" s="6" t="n">
        <f aca="false">K35/$B$14*100</f>
        <v>91.8922675302409</v>
      </c>
      <c r="M35" s="7"/>
      <c r="O35" s="5" t="n">
        <f aca="false">O31+1</f>
        <v>2021</v>
      </c>
      <c r="P35" s="6" t="n">
        <f aca="false">'Low scenario'!AG38</f>
        <v>4425577745.23945</v>
      </c>
      <c r="Q35" s="6" t="n">
        <f aca="false">P35/$B$14*100</f>
        <v>86.3624419963633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5260625875.71462</v>
      </c>
      <c r="F36" s="9" t="n">
        <f aca="false">E36/$B$14*100</f>
        <v>102.657895354947</v>
      </c>
      <c r="G36" s="7"/>
      <c r="H36" s="12" t="n">
        <f aca="false">'Central scenario'!BB39</f>
        <v>49</v>
      </c>
      <c r="K36" s="9" t="n">
        <f aca="false">'High scenario'!AG39</f>
        <v>5431596216.67535</v>
      </c>
      <c r="L36" s="9" t="n">
        <f aca="false">K36/$B$14*100</f>
        <v>105.994276953982</v>
      </c>
      <c r="M36" s="7"/>
      <c r="O36" s="7" t="n">
        <f aca="false">O32+1</f>
        <v>2021</v>
      </c>
      <c r="P36" s="9" t="n">
        <f aca="false">'Low scenario'!AG39</f>
        <v>5095299336.25008</v>
      </c>
      <c r="Q36" s="9" t="n">
        <f aca="false">P36/$B$14*100</f>
        <v>99.4316490890608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4910610290.71305</v>
      </c>
      <c r="F37" s="9" t="n">
        <f aca="false">E37/$B$14*100</f>
        <v>95.8275553637358</v>
      </c>
      <c r="G37" s="10" t="n">
        <f aca="false">AVERAGE(E35:E38)/AVERAGE(E31:E34)-1</f>
        <v>0.108448659425643</v>
      </c>
      <c r="H37" s="12" t="n">
        <f aca="false">'Central scenario'!BB40</f>
        <v>50</v>
      </c>
      <c r="K37" s="9" t="n">
        <f aca="false">'High scenario'!AG40</f>
        <v>5070205125.16123</v>
      </c>
      <c r="L37" s="9" t="n">
        <f aca="false">K37/$B$14*100</f>
        <v>98.9419509130573</v>
      </c>
      <c r="M37" s="10" t="n">
        <f aca="false">AVERAGE(K35:K38)/AVERAGE(K31:K34)-1</f>
        <v>0.130432393423964</v>
      </c>
      <c r="O37" s="7" t="n">
        <f aca="false">O33+1</f>
        <v>2021</v>
      </c>
      <c r="P37" s="9" t="n">
        <f aca="false">'Low scenario'!AG40</f>
        <v>4794770071.61991</v>
      </c>
      <c r="Q37" s="9" t="n">
        <f aca="false">P37/$B$14*100</f>
        <v>93.5670043626741</v>
      </c>
      <c r="R37" s="10" t="n">
        <f aca="false">AVERAGE(P35:P38)/AVERAGE(P31:P34)-1</f>
        <v>0.0674397835625984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4924337786.28798</v>
      </c>
      <c r="F38" s="9" t="n">
        <f aca="false">E38/$B$14*100</f>
        <v>96.0954390409846</v>
      </c>
      <c r="G38" s="7"/>
      <c r="H38" s="12" t="n">
        <f aca="false">'Central scenario'!BB41</f>
        <v>51</v>
      </c>
      <c r="K38" s="9" t="n">
        <f aca="false">'High scenario'!AG41</f>
        <v>5096689608.80805</v>
      </c>
      <c r="L38" s="9" t="n">
        <f aca="false">K38/$B$14*100</f>
        <v>99.4587794074189</v>
      </c>
      <c r="M38" s="7"/>
      <c r="O38" s="7" t="n">
        <f aca="false">O34+1</f>
        <v>2021</v>
      </c>
      <c r="P38" s="9" t="n">
        <f aca="false">'Low scenario'!AG41</f>
        <v>4803378801.67364</v>
      </c>
      <c r="Q38" s="9" t="n">
        <f aca="false">P38/$B$14*100</f>
        <v>93.7349984625919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4810204931.47405</v>
      </c>
      <c r="F39" s="6" t="n">
        <f aca="false">E39/$B$14*100</f>
        <v>93.8682062092147</v>
      </c>
      <c r="G39" s="7"/>
      <c r="H39" s="11" t="n">
        <f aca="false">'Central scenario'!BB42</f>
        <v>51.125</v>
      </c>
      <c r="K39" s="6" t="n">
        <f aca="false">'High scenario'!AG42</f>
        <v>5026664153.39038</v>
      </c>
      <c r="L39" s="6" t="n">
        <f aca="false">K39/$B$14*100</f>
        <v>98.0922754886294</v>
      </c>
      <c r="M39" s="7"/>
      <c r="O39" s="5" t="n">
        <f aca="false">O35+1</f>
        <v>2022</v>
      </c>
      <c r="P39" s="6" t="n">
        <f aca="false">'Low scenario'!AG42</f>
        <v>4641355284.00175</v>
      </c>
      <c r="Q39" s="6" t="n">
        <f aca="false">P39/$B$14*100</f>
        <v>90.5732086461014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5551103673.21321</v>
      </c>
      <c r="F40" s="9" t="n">
        <f aca="false">E40/$B$14*100</f>
        <v>108.326391850051</v>
      </c>
      <c r="G40" s="7"/>
      <c r="H40" s="12" t="n">
        <f aca="false">'Central scenario'!BB43</f>
        <v>51.25</v>
      </c>
      <c r="K40" s="9" t="n">
        <f aca="false">'High scenario'!AG43</f>
        <v>5800903338.5078</v>
      </c>
      <c r="L40" s="9" t="n">
        <f aca="false">K40/$B$14*100</f>
        <v>113.201079483304</v>
      </c>
      <c r="M40" s="7"/>
      <c r="O40" s="7" t="n">
        <f aca="false">O36+1</f>
        <v>2022</v>
      </c>
      <c r="P40" s="9" t="n">
        <f aca="false">'Low scenario'!AG43</f>
        <v>5356246715.62891</v>
      </c>
      <c r="Q40" s="9" t="n">
        <f aca="false">P40/$B$14*100</f>
        <v>104.523877542159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5144754762.74662</v>
      </c>
      <c r="F41" s="9" t="n">
        <f aca="false">E41/$B$14*100</f>
        <v>100.396741478819</v>
      </c>
      <c r="G41" s="10" t="n">
        <f aca="false">AVERAGE(E39:E42)/AVERAGE(E35:E38)-1</f>
        <v>0.0512176261987731</v>
      </c>
      <c r="H41" s="12" t="n">
        <f aca="false">'Central scenario'!BB44</f>
        <v>51.375</v>
      </c>
      <c r="K41" s="9" t="n">
        <f aca="false">'High scenario'!AG44</f>
        <v>5363406840.16335</v>
      </c>
      <c r="L41" s="9" t="n">
        <f aca="false">K41/$B$14*100</f>
        <v>104.663602991669</v>
      </c>
      <c r="M41" s="10" t="n">
        <f aca="false">AVERAGE(K39:K42)/AVERAGE(K35:K38)-1</f>
        <v>0.0614365280852347</v>
      </c>
      <c r="O41" s="7" t="n">
        <f aca="false">O37+1</f>
        <v>2022</v>
      </c>
      <c r="P41" s="9" t="n">
        <f aca="false">'Low scenario'!AG44</f>
        <v>4938306611.1094</v>
      </c>
      <c r="Q41" s="9" t="n">
        <f aca="false">P41/$B$14*100</f>
        <v>96.3680321108262</v>
      </c>
      <c r="R41" s="10" t="n">
        <f aca="false">AVERAGE(P39:P42)/AVERAGE(P35:P38)-1</f>
        <v>0.038179514545879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5145404993.80068</v>
      </c>
      <c r="F42" s="9" t="n">
        <f aca="false">E42/$B$14*100</f>
        <v>100.409430340008</v>
      </c>
      <c r="G42" s="7"/>
      <c r="H42" s="12" t="n">
        <f aca="false">'Central scenario'!BB45</f>
        <v>51.5</v>
      </c>
      <c r="K42" s="9" t="n">
        <f aca="false">'High scenario'!AG45</f>
        <v>5364084706.03721</v>
      </c>
      <c r="L42" s="9" t="n">
        <f aca="false">K42/$B$14*100</f>
        <v>104.676831129458</v>
      </c>
      <c r="M42" s="7"/>
      <c r="O42" s="7" t="n">
        <f aca="false">O38+1</f>
        <v>2022</v>
      </c>
      <c r="P42" s="9" t="n">
        <f aca="false">'Low scenario'!AG45</f>
        <v>4913072473.58669</v>
      </c>
      <c r="Q42" s="9" t="n">
        <f aca="false">P42/$B$14*100</f>
        <v>95.8756033560771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5024226156.91977</v>
      </c>
      <c r="F43" s="6" t="n">
        <f aca="false">E43/$B$14*100</f>
        <v>98.0446994791452</v>
      </c>
      <c r="G43" s="7"/>
      <c r="H43" s="11" t="n">
        <f aca="false">'Central scenario'!BB46</f>
        <v>51.625</v>
      </c>
      <c r="K43" s="6" t="n">
        <f aca="false">'High scenario'!AG46</f>
        <v>5300558595.55035</v>
      </c>
      <c r="L43" s="6" t="n">
        <f aca="false">K43/$B$14*100</f>
        <v>103.437157950498</v>
      </c>
      <c r="M43" s="7"/>
      <c r="O43" s="5" t="n">
        <f aca="false">O39+1</f>
        <v>2023</v>
      </c>
      <c r="P43" s="6" t="n">
        <f aca="false">'Low scenario'!AG46</f>
        <v>5049858182.07592</v>
      </c>
      <c r="Q43" s="6" t="n">
        <f aca="false">P43/$B$14*100</f>
        <v>98.5448927676212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5777224878.94163</v>
      </c>
      <c r="F44" s="9" t="n">
        <f aca="false">E44/$B$14*100</f>
        <v>112.739008832066</v>
      </c>
      <c r="G44" s="7"/>
      <c r="H44" s="12" t="n">
        <f aca="false">'Central scenario'!BB47</f>
        <v>51.75</v>
      </c>
      <c r="K44" s="9" t="n">
        <f aca="false">'High scenario'!AG47</f>
        <v>6066086122.88871</v>
      </c>
      <c r="L44" s="9" t="n">
        <f aca="false">K44/$B$14*100</f>
        <v>118.375959273669</v>
      </c>
      <c r="M44" s="7"/>
      <c r="O44" s="7" t="n">
        <f aca="false">O40+1</f>
        <v>2023</v>
      </c>
      <c r="P44" s="9" t="n">
        <f aca="false">'Low scenario'!AG47</f>
        <v>5806698467.27242</v>
      </c>
      <c r="Q44" s="9" t="n">
        <f aca="false">P44/$B$14*100</f>
        <v>113.31416787551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5342126859.21334</v>
      </c>
      <c r="F45" s="9" t="n">
        <f aca="false">E45/$B$14*100</f>
        <v>104.248337183163</v>
      </c>
      <c r="G45" s="10" t="n">
        <f aca="false">AVERAGE(E43:E46)/AVERAGE(E39:E42)-1</f>
        <v>0.0398097115008853</v>
      </c>
      <c r="H45" s="12" t="n">
        <f aca="false">'Central scenario'!BB48</f>
        <v>51.875</v>
      </c>
      <c r="K45" s="9" t="n">
        <f aca="false">'High scenario'!AG48</f>
        <v>5609233202.17401</v>
      </c>
      <c r="L45" s="9" t="n">
        <f aca="false">K45/$B$14*100</f>
        <v>109.460754042322</v>
      </c>
      <c r="M45" s="10" t="n">
        <f aca="false">AVERAGE(K43:K46)/AVERAGE(K39:K42)-1</f>
        <v>0.0478154277483811</v>
      </c>
      <c r="O45" s="7" t="n">
        <f aca="false">O41+1</f>
        <v>2023</v>
      </c>
      <c r="P45" s="9" t="n">
        <f aca="false">'Low scenario'!AG48</f>
        <v>5369380713.98941</v>
      </c>
      <c r="Q45" s="9" t="n">
        <f aca="false">P45/$B$14*100</f>
        <v>104.780179484388</v>
      </c>
      <c r="R45" s="10" t="n">
        <f aca="false">AVERAGE(P43:P46)/AVERAGE(P39:P42)-1</f>
        <v>0.087368103278318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5330019463.69023</v>
      </c>
      <c r="F46" s="9" t="n">
        <f aca="false">E46/$B$14*100</f>
        <v>104.0120687672</v>
      </c>
      <c r="G46" s="7"/>
      <c r="H46" s="12" t="n">
        <f aca="false">'Central scenario'!BB49</f>
        <v>52</v>
      </c>
      <c r="K46" s="9" t="n">
        <f aca="false">'High scenario'!AG49</f>
        <v>5609845485.53397</v>
      </c>
      <c r="L46" s="9" t="n">
        <f aca="false">K46/$B$14*100</f>
        <v>109.472702377478</v>
      </c>
      <c r="M46" s="7"/>
      <c r="O46" s="7" t="n">
        <f aca="false">O42+1</f>
        <v>2023</v>
      </c>
      <c r="P46" s="9" t="n">
        <f aca="false">'Low scenario'!AG49</f>
        <v>5357211550.33384</v>
      </c>
      <c r="Q46" s="9" t="n">
        <f aca="false">P46/$B$14*100</f>
        <v>104.542705701111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5199198453.89296</v>
      </c>
      <c r="F47" s="6" t="n">
        <f aca="false">E47/$B$14*100</f>
        <v>101.459176801247</v>
      </c>
      <c r="G47" s="7"/>
      <c r="H47" s="11" t="n">
        <f aca="false">'Central scenario'!BB50</f>
        <v>52</v>
      </c>
      <c r="K47" s="6" t="n">
        <f aca="false">'High scenario'!AG50</f>
        <v>5511150361.12654</v>
      </c>
      <c r="L47" s="6" t="n">
        <f aca="false">K47/$B$14*100</f>
        <v>107.546727409322</v>
      </c>
      <c r="M47" s="7"/>
      <c r="O47" s="5" t="n">
        <f aca="false">O43+1</f>
        <v>2024</v>
      </c>
      <c r="P47" s="6" t="n">
        <f aca="false">'Low scenario'!AG50</f>
        <v>5225723132.79867</v>
      </c>
      <c r="Q47" s="6" t="n">
        <f aca="false">P47/$B$14*100</f>
        <v>101.976789681493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5949468934.79935</v>
      </c>
      <c r="F48" s="9" t="n">
        <f aca="false">E48/$B$14*100</f>
        <v>116.100246198019</v>
      </c>
      <c r="G48" s="7"/>
      <c r="H48" s="12" t="n">
        <f aca="false">'Central scenario'!BB51</f>
        <v>52</v>
      </c>
      <c r="K48" s="9" t="n">
        <f aca="false">'High scenario'!AG51</f>
        <v>6306437070.88731</v>
      </c>
      <c r="L48" s="9" t="n">
        <f aca="false">K48/$B$14*100</f>
        <v>123.0662609699</v>
      </c>
      <c r="M48" s="7"/>
      <c r="O48" s="7" t="n">
        <f aca="false">O44+1</f>
        <v>2024</v>
      </c>
      <c r="P48" s="9" t="n">
        <f aca="false">'Low scenario'!AG51</f>
        <v>5979821258.24969</v>
      </c>
      <c r="Q48" s="9" t="n">
        <f aca="false">P48/$B$14*100</f>
        <v>116.692553219685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5511795093.09097</v>
      </c>
      <c r="F49" s="9" t="n">
        <f aca="false">E49/$B$14*100</f>
        <v>107.559308959141</v>
      </c>
      <c r="G49" s="10" t="n">
        <f aca="false">AVERAGE(E47:E50)/AVERAGE(E43:E46)-1</f>
        <v>0.031826561119259</v>
      </c>
      <c r="H49" s="12" t="n">
        <f aca="false">'Central scenario'!BB52</f>
        <v>52</v>
      </c>
      <c r="K49" s="9" t="n">
        <f aca="false">'High scenario'!AG52</f>
        <v>5814943823.21097</v>
      </c>
      <c r="L49" s="9" t="n">
        <f aca="false">K49/$B$14*100</f>
        <v>113.475070951894</v>
      </c>
      <c r="M49" s="10" t="n">
        <f aca="false">AVERAGE(K47:K50)/AVERAGE(K43:K46)-1</f>
        <v>0.0380517370841205</v>
      </c>
      <c r="O49" s="7" t="n">
        <f aca="false">O45+1</f>
        <v>2024</v>
      </c>
      <c r="P49" s="9" t="n">
        <f aca="false">'Low scenario'!AG52</f>
        <v>5539914541.95118</v>
      </c>
      <c r="Q49" s="9" t="n">
        <f aca="false">P49/$B$14*100</f>
        <v>108.108042799321</v>
      </c>
      <c r="R49" s="10" t="n">
        <f aca="false">AVERAGE(P47:P50)/AVERAGE(P43:P46)-1</f>
        <v>0.0318265611192561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5496565635.77078</v>
      </c>
      <c r="F50" s="9" t="n">
        <f aca="false">E50/$B$14*100</f>
        <v>107.262115417379</v>
      </c>
      <c r="G50" s="7"/>
      <c r="H50" s="7" t="n">
        <v>52</v>
      </c>
      <c r="K50" s="9" t="n">
        <f aca="false">'High scenario'!AG53</f>
        <v>5812618159.82759</v>
      </c>
      <c r="L50" s="9" t="n">
        <f aca="false">K50/$B$14*100</f>
        <v>113.429687053878</v>
      </c>
      <c r="M50" s="7"/>
      <c r="O50" s="7" t="n">
        <f aca="false">O46+1</f>
        <v>2024</v>
      </c>
      <c r="P50" s="9" t="n">
        <f aca="false">'Low scenario'!AG53</f>
        <v>5524607388.71903</v>
      </c>
      <c r="Q50" s="9" t="n">
        <f aca="false">P50/$B$14*100</f>
        <v>107.809333069374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5556437603.37813</v>
      </c>
      <c r="F51" s="6" t="n">
        <f aca="false">E51/$B$14*100</f>
        <v>108.43048023376</v>
      </c>
      <c r="G51" s="7"/>
      <c r="H51" s="3" t="n">
        <f aca="false">H50</f>
        <v>52</v>
      </c>
      <c r="K51" s="6" t="n">
        <f aca="false">'High scenario'!AG54</f>
        <v>5877333640.98404</v>
      </c>
      <c r="L51" s="6" t="n">
        <f aca="false">K51/$B$14*100</f>
        <v>114.692570073762</v>
      </c>
      <c r="M51" s="7"/>
      <c r="O51" s="5" t="n">
        <f aca="false">O47+1</f>
        <v>2025</v>
      </c>
      <c r="P51" s="6" t="n">
        <f aca="false">'Low scenario'!AG54</f>
        <v>5598940484.86439</v>
      </c>
      <c r="Q51" s="6" t="n">
        <f aca="false">P51/$B$14*100</f>
        <v>109.25989796142</v>
      </c>
      <c r="R51" s="7"/>
      <c r="S51" s="3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5610456926.8088</v>
      </c>
      <c r="F52" s="9" t="n">
        <f aca="false">E52/$B$14*100</f>
        <v>109.484634279858</v>
      </c>
      <c r="G52" s="7"/>
      <c r="H52" s="3" t="n">
        <f aca="false">H51</f>
        <v>52</v>
      </c>
      <c r="K52" s="9" t="n">
        <f aca="false">'High scenario'!AG55</f>
        <v>5923106205.4706</v>
      </c>
      <c r="L52" s="9" t="n">
        <f aca="false">K52/$B$14*100</f>
        <v>115.585793664682</v>
      </c>
      <c r="M52" s="7"/>
      <c r="O52" s="7" t="n">
        <f aca="false">O48+1</f>
        <v>2025</v>
      </c>
      <c r="P52" s="9" t="n">
        <f aca="false">'Low scenario'!AG55</f>
        <v>5639755957.89373</v>
      </c>
      <c r="Q52" s="9" t="n">
        <f aca="false">P52/$B$14*100</f>
        <v>110.056386945449</v>
      </c>
      <c r="R52" s="7"/>
      <c r="S52" s="3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5665621667.40266</v>
      </c>
      <c r="F53" s="9" t="n">
        <f aca="false">E53/$B$14*100</f>
        <v>110.561140441094</v>
      </c>
      <c r="G53" s="10" t="n">
        <f aca="false">AVERAGE(E51:E54)/AVERAGE(E47:E50)-1</f>
        <v>0.0172516010464494</v>
      </c>
      <c r="H53" s="3" t="n">
        <f aca="false">H52</f>
        <v>52</v>
      </c>
      <c r="K53" s="9" t="n">
        <f aca="false">'High scenario'!AG56</f>
        <v>6009475742.65164</v>
      </c>
      <c r="L53" s="9" t="n">
        <f aca="false">K53/$B$14*100</f>
        <v>117.271242339281</v>
      </c>
      <c r="M53" s="10" t="n">
        <f aca="false">AVERAGE(K51:K54)/AVERAGE(K47:K50)-1</f>
        <v>0.0169846100468682</v>
      </c>
      <c r="O53" s="7" t="n">
        <f aca="false">O49+1</f>
        <v>2025</v>
      </c>
      <c r="P53" s="9" t="n">
        <f aca="false">'Low scenario'!AG56</f>
        <v>5683950231.90044</v>
      </c>
      <c r="Q53" s="9" t="n">
        <f aca="false">P53/$B$14*100</f>
        <v>110.9188111633</v>
      </c>
      <c r="R53" s="10" t="n">
        <f aca="false">AVERAGE(P51:P54)/AVERAGE(P47:P50)-1</f>
        <v>0.0180748365000751</v>
      </c>
      <c r="S53" s="3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5706756129.42348</v>
      </c>
      <c r="F54" s="9" t="n">
        <f aca="false">E54/$B$14*100</f>
        <v>111.363854300126</v>
      </c>
      <c r="G54" s="7"/>
      <c r="H54" s="3" t="n">
        <f aca="false">H53</f>
        <v>52</v>
      </c>
      <c r="K54" s="9" t="n">
        <f aca="false">'High scenario'!AG57</f>
        <v>6033440546.25136</v>
      </c>
      <c r="L54" s="9" t="n">
        <f aca="false">K54/$B$14*100</f>
        <v>117.73890081914</v>
      </c>
      <c r="M54" s="7"/>
      <c r="O54" s="7" t="n">
        <f aca="false">O50+1</f>
        <v>2025</v>
      </c>
      <c r="P54" s="9" t="n">
        <f aca="false">'Low scenario'!AG57</f>
        <v>5749947454.6709</v>
      </c>
      <c r="Q54" s="9" t="n">
        <f aca="false">P54/$B$14*100</f>
        <v>112.206706586574</v>
      </c>
      <c r="R54" s="7"/>
      <c r="S54" s="3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5790125784.6978</v>
      </c>
      <c r="F55" s="6" t="n">
        <f aca="false">E55/$B$14*100</f>
        <v>112.990762114734</v>
      </c>
      <c r="G55" s="7"/>
      <c r="H55" s="3" t="n">
        <f aca="false">H54</f>
        <v>52</v>
      </c>
      <c r="K55" s="6" t="n">
        <f aca="false">'High scenario'!AG58</f>
        <v>6075264356.84307</v>
      </c>
      <c r="L55" s="6" t="n">
        <f aca="false">K55/$B$14*100</f>
        <v>118.555066893768</v>
      </c>
      <c r="M55" s="7"/>
      <c r="O55" s="5" t="n">
        <f aca="false">O51+1</f>
        <v>2026</v>
      </c>
      <c r="P55" s="6" t="n">
        <f aca="false">'Low scenario'!AG58</f>
        <v>5792388824.41319</v>
      </c>
      <c r="Q55" s="6" t="n">
        <f aca="false">P55/$B$14*100</f>
        <v>113.034923950184</v>
      </c>
      <c r="R55" s="7"/>
      <c r="S55" s="3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5864050450.29101</v>
      </c>
      <c r="F56" s="9" t="n">
        <f aca="false">E56/$B$14*100</f>
        <v>114.433356734445</v>
      </c>
      <c r="G56" s="7"/>
      <c r="H56" s="3" t="n">
        <f aca="false">H55</f>
        <v>52</v>
      </c>
      <c r="K56" s="9" t="n">
        <f aca="false">'High scenario'!AG59</f>
        <v>6123301964.64524</v>
      </c>
      <c r="L56" s="9" t="n">
        <f aca="false">K56/$B$14*100</f>
        <v>119.492491419169</v>
      </c>
      <c r="M56" s="7"/>
      <c r="O56" s="7" t="n">
        <f aca="false">O52+1</f>
        <v>2026</v>
      </c>
      <c r="P56" s="9" t="n">
        <f aca="false">'Low scenario'!AG59</f>
        <v>5852889244.9424</v>
      </c>
      <c r="Q56" s="9" t="n">
        <f aca="false">P56/$B$14*100</f>
        <v>114.215552640829</v>
      </c>
      <c r="R56" s="7"/>
      <c r="S56" s="3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5890385034.79088</v>
      </c>
      <c r="F57" s="9" t="n">
        <f aca="false">E57/$B$14*100</f>
        <v>114.947260038666</v>
      </c>
      <c r="G57" s="10" t="n">
        <f aca="false">AVERAGE(E55:E58)/AVERAGE(E51:E54)-1</f>
        <v>0.0406753143680041</v>
      </c>
      <c r="H57" s="3" t="n">
        <f aca="false">H56</f>
        <v>52</v>
      </c>
      <c r="K57" s="9" t="n">
        <f aca="false">'High scenario'!AG60</f>
        <v>6215660038.82203</v>
      </c>
      <c r="L57" s="9" t="n">
        <f aca="false">K57/$B$14*100</f>
        <v>121.294802729273</v>
      </c>
      <c r="M57" s="10" t="n">
        <f aca="false">AVERAGE(K55:K58)/AVERAGE(K51:K54)-1</f>
        <v>0.0351369924048095</v>
      </c>
      <c r="O57" s="7" t="n">
        <f aca="false">O53+1</f>
        <v>2026</v>
      </c>
      <c r="P57" s="9" t="n">
        <f aca="false">'Low scenario'!AG60</f>
        <v>5908799618.62963</v>
      </c>
      <c r="Q57" s="9" t="n">
        <f aca="false">P57/$B$14*100</f>
        <v>115.306609375682</v>
      </c>
      <c r="R57" s="10" t="n">
        <f aca="false">AVERAGE(P55:P58)/AVERAGE(P51:P54)-1</f>
        <v>0.0366770598315294</v>
      </c>
      <c r="S57" s="3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5911503044.76068</v>
      </c>
      <c r="F58" s="9" t="n">
        <f aca="false">E58/$B$14*100</f>
        <v>115.359365082591</v>
      </c>
      <c r="G58" s="7"/>
      <c r="H58" s="3" t="n">
        <f aca="false">H57</f>
        <v>52</v>
      </c>
      <c r="K58" s="9" t="n">
        <f aca="false">'High scenario'!AG61</f>
        <v>6266913598.48052</v>
      </c>
      <c r="L58" s="9" t="n">
        <f aca="false">K58/$B$14*100</f>
        <v>122.294984587535</v>
      </c>
      <c r="M58" s="7"/>
      <c r="O58" s="7" t="n">
        <f aca="false">O54+1</f>
        <v>2026</v>
      </c>
      <c r="P58" s="9" t="n">
        <f aca="false">'Low scenario'!AG61</f>
        <v>5950080532.76164</v>
      </c>
      <c r="Q58" s="9" t="n">
        <f aca="false">P58/$B$14*100</f>
        <v>116.112181158059</v>
      </c>
      <c r="R58" s="7"/>
      <c r="S58" s="3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5989406915.87546</v>
      </c>
      <c r="F59" s="6" t="n">
        <f aca="false">E59/$B$14*100</f>
        <v>116.879611463458</v>
      </c>
      <c r="G59" s="7"/>
      <c r="H59" s="3" t="n">
        <f aca="false">H58</f>
        <v>52</v>
      </c>
      <c r="K59" s="6" t="n">
        <f aca="false">'High scenario'!AG62</f>
        <v>6317759204.39432</v>
      </c>
      <c r="L59" s="6" t="n">
        <f aca="false">K59/$B$14*100</f>
        <v>123.287205478067</v>
      </c>
      <c r="M59" s="7"/>
      <c r="O59" s="5" t="n">
        <f aca="false">O55+1</f>
        <v>2027</v>
      </c>
      <c r="P59" s="6" t="n">
        <f aca="false">'Low scenario'!AG62</f>
        <v>5999166004.79127</v>
      </c>
      <c r="Q59" s="6" t="n">
        <f aca="false">P59/$B$14*100</f>
        <v>117.070054112745</v>
      </c>
      <c r="R59" s="7"/>
      <c r="S59" s="3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5985128917.669</v>
      </c>
      <c r="F60" s="9" t="n">
        <f aca="false">E60/$B$14*100</f>
        <v>116.796128945867</v>
      </c>
      <c r="G60" s="7"/>
      <c r="H60" s="3" t="n">
        <f aca="false">H59</f>
        <v>52</v>
      </c>
      <c r="K60" s="9" t="n">
        <f aca="false">'High scenario'!AG63</f>
        <v>6387923095.3985</v>
      </c>
      <c r="L60" s="9" t="n">
        <f aca="false">K60/$B$14*100</f>
        <v>124.656410882628</v>
      </c>
      <c r="M60" s="7"/>
      <c r="O60" s="7" t="n">
        <f aca="false">O56+1</f>
        <v>2027</v>
      </c>
      <c r="P60" s="9" t="n">
        <f aca="false">'Low scenario'!AG63</f>
        <v>6064788602.44038</v>
      </c>
      <c r="Q60" s="9" t="n">
        <f aca="false">P60/$B$14*100</f>
        <v>118.350638955982</v>
      </c>
      <c r="R60" s="7"/>
      <c r="S60" s="3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6067391362.78124</v>
      </c>
      <c r="F61" s="9" t="n">
        <f aca="false">E61/$B$14*100</f>
        <v>118.401430231587</v>
      </c>
      <c r="G61" s="10" t="n">
        <f aca="false">AVERAGE(E59:E62)/AVERAGE(E55:E58)-1</f>
        <v>0.0283690770004372</v>
      </c>
      <c r="H61" s="3" t="n">
        <f aca="false">H60</f>
        <v>52</v>
      </c>
      <c r="K61" s="9" t="n">
        <f aca="false">'High scenario'!AG64</f>
        <v>6463649296.86631</v>
      </c>
      <c r="L61" s="9" t="n">
        <f aca="false">K61/$B$14*100</f>
        <v>126.134161372697</v>
      </c>
      <c r="M61" s="10" t="n">
        <f aca="false">AVERAGE(K59:K62)/AVERAGE(K55:K58)-1</f>
        <v>0.0400576584771715</v>
      </c>
      <c r="O61" s="7" t="n">
        <f aca="false">O57+1</f>
        <v>2027</v>
      </c>
      <c r="P61" s="9" t="n">
        <f aca="false">'Low scenario'!AG64</f>
        <v>6125589181.14351</v>
      </c>
      <c r="Q61" s="9" t="n">
        <f aca="false">P61/$B$14*100</f>
        <v>119.537125049745</v>
      </c>
      <c r="R61" s="10" t="n">
        <f aca="false">AVERAGE(P59:P62)/AVERAGE(P55:P58)-1</f>
        <v>0.0372457803698421</v>
      </c>
      <c r="S61" s="3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6079564012.88108</v>
      </c>
      <c r="F62" s="9" t="n">
        <f aca="false">E62/$B$14*100</f>
        <v>118.63897205069</v>
      </c>
      <c r="G62" s="7"/>
      <c r="H62" s="3" t="n">
        <f aca="false">H61</f>
        <v>52</v>
      </c>
      <c r="K62" s="9" t="n">
        <f aca="false">'High scenario'!AG65</f>
        <v>6500477037.42825</v>
      </c>
      <c r="L62" s="9" t="n">
        <f aca="false">K62/$B$14*100</f>
        <v>126.852832197441</v>
      </c>
      <c r="M62" s="7"/>
      <c r="O62" s="7" t="n">
        <f aca="false">O58+1</f>
        <v>2027</v>
      </c>
      <c r="P62" s="9" t="n">
        <f aca="false">'Low scenario'!AG65</f>
        <v>6190045147.23967</v>
      </c>
      <c r="Q62" s="9" t="n">
        <f aca="false">P62/$B$14*100</f>
        <v>120.794943792007</v>
      </c>
      <c r="R62" s="7"/>
      <c r="S62" s="3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6122534786.57375</v>
      </c>
      <c r="F63" s="6" t="n">
        <f aca="false">E63/$B$14*100</f>
        <v>119.477520408487</v>
      </c>
      <c r="G63" s="7"/>
      <c r="H63" s="3" t="n">
        <f aca="false">H62</f>
        <v>52</v>
      </c>
      <c r="K63" s="6" t="n">
        <f aca="false">'High scenario'!AG66</f>
        <v>6562854644.87263</v>
      </c>
      <c r="L63" s="6" t="n">
        <f aca="false">K63/$B$14*100</f>
        <v>128.070093042216</v>
      </c>
      <c r="M63" s="7"/>
      <c r="O63" s="5" t="n">
        <f aca="false">O59+1</f>
        <v>2028</v>
      </c>
      <c r="P63" s="6" t="n">
        <f aca="false">'Low scenario'!AG66</f>
        <v>6249600445.00417</v>
      </c>
      <c r="Q63" s="6" t="n">
        <f aca="false">P63/$B$14*100</f>
        <v>121.957128990153</v>
      </c>
      <c r="R63" s="7"/>
      <c r="S63" s="3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6167729289.43779</v>
      </c>
      <c r="F64" s="9" t="n">
        <f aca="false">E64/$B$14*100</f>
        <v>120.359463480518</v>
      </c>
      <c r="G64" s="7"/>
      <c r="H64" s="3" t="n">
        <f aca="false">H63</f>
        <v>52</v>
      </c>
      <c r="K64" s="9" t="n">
        <f aca="false">'High scenario'!AG67</f>
        <v>6649530296.27219</v>
      </c>
      <c r="L64" s="9" t="n">
        <f aca="false">K64/$B$14*100</f>
        <v>129.7615153485</v>
      </c>
      <c r="M64" s="7"/>
      <c r="O64" s="7" t="n">
        <f aca="false">O60+1</f>
        <v>2028</v>
      </c>
      <c r="P64" s="9" t="n">
        <f aca="false">'Low scenario'!AG67</f>
        <v>6288646827.30212</v>
      </c>
      <c r="Q64" s="9" t="n">
        <f aca="false">P64/$B$14*100</f>
        <v>122.719095250943</v>
      </c>
      <c r="R64" s="7"/>
      <c r="S64" s="3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6236436724.74234</v>
      </c>
      <c r="F65" s="9" t="n">
        <f aca="false">E65/$B$14*100</f>
        <v>121.700247043205</v>
      </c>
      <c r="G65" s="10" t="n">
        <f aca="false">AVERAGE(E63:E66)/AVERAGE(E59:E62)-1</f>
        <v>0.0276266938261049</v>
      </c>
      <c r="H65" s="3" t="n">
        <f aca="false">H64</f>
        <v>52</v>
      </c>
      <c r="K65" s="9" t="n">
        <f aca="false">'High scenario'!AG68</f>
        <v>6705416638.57121</v>
      </c>
      <c r="L65" s="9" t="n">
        <f aca="false">K65/$B$14*100</f>
        <v>130.852103125515</v>
      </c>
      <c r="M65" s="10" t="n">
        <f aca="false">AVERAGE(K63:K66)/AVERAGE(K59:K62)-1</f>
        <v>0.037640326204881</v>
      </c>
      <c r="O65" s="7" t="n">
        <f aca="false">O61+1</f>
        <v>2028</v>
      </c>
      <c r="P65" s="9" t="n">
        <f aca="false">'Low scenario'!AG68</f>
        <v>6304703349.54057</v>
      </c>
      <c r="Q65" s="9" t="n">
        <f aca="false">P65/$B$14*100</f>
        <v>123.032428458562</v>
      </c>
      <c r="R65" s="10" t="n">
        <f aca="false">AVERAGE(P63:P66)/AVERAGE(P59:P62)-1</f>
        <v>0.0316768214284364</v>
      </c>
      <c r="S65" s="3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6261187460.71874</v>
      </c>
      <c r="F66" s="9" t="n">
        <f aca="false">E66/$B$14*100</f>
        <v>122.183242512537</v>
      </c>
      <c r="G66" s="7"/>
      <c r="H66" s="3" t="n">
        <f aca="false">H65</f>
        <v>52</v>
      </c>
      <c r="K66" s="9" t="n">
        <f aca="false">'High scenario'!AG69</f>
        <v>6718227024.97526</v>
      </c>
      <c r="L66" s="9" t="n">
        <f aca="false">K66/$B$14*100</f>
        <v>131.102089978409</v>
      </c>
      <c r="M66" s="7"/>
      <c r="O66" s="7" t="n">
        <f aca="false">O62+1</f>
        <v>2028</v>
      </c>
      <c r="P66" s="9" t="n">
        <f aca="false">'Low scenario'!AG69</f>
        <v>6308906198.9801</v>
      </c>
      <c r="Q66" s="9" t="n">
        <f aca="false">P66/$B$14*100</f>
        <v>123.114444493944</v>
      </c>
      <c r="R66" s="7"/>
      <c r="S66" s="3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6309477218.47781</v>
      </c>
      <c r="F67" s="6" t="n">
        <f aca="false">E67/$B$14*100</f>
        <v>123.125587590075</v>
      </c>
      <c r="G67" s="7"/>
      <c r="H67" s="3" t="n">
        <f aca="false">H66</f>
        <v>52</v>
      </c>
      <c r="K67" s="6" t="n">
        <f aca="false">'High scenario'!AG70</f>
        <v>6783304620.54941</v>
      </c>
      <c r="L67" s="6" t="n">
        <f aca="false">K67/$B$14*100</f>
        <v>132.372039439602</v>
      </c>
      <c r="M67" s="7"/>
      <c r="O67" s="5" t="n">
        <f aca="false">O63+1</f>
        <v>2029</v>
      </c>
      <c r="P67" s="6" t="n">
        <f aca="false">'Low scenario'!AG70</f>
        <v>6332448498.35232</v>
      </c>
      <c r="Q67" s="6" t="n">
        <f aca="false">P67/$B$14*100</f>
        <v>123.573858062304</v>
      </c>
      <c r="R67" s="7"/>
      <c r="S67" s="3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6354930122.6112</v>
      </c>
      <c r="F68" s="9" t="n">
        <f aca="false">E68/$B$14*100</f>
        <v>124.01257320478</v>
      </c>
      <c r="G68" s="7"/>
      <c r="H68" s="3" t="n">
        <f aca="false">H67</f>
        <v>52</v>
      </c>
      <c r="K68" s="9" t="n">
        <f aca="false">'High scenario'!AG71</f>
        <v>6830990396.37922</v>
      </c>
      <c r="L68" s="9" t="n">
        <f aca="false">K68/$B$14*100</f>
        <v>133.302598179325</v>
      </c>
      <c r="M68" s="7"/>
      <c r="O68" s="7" t="n">
        <f aca="false">O64+1</f>
        <v>2029</v>
      </c>
      <c r="P68" s="9" t="n">
        <f aca="false">'Low scenario'!AG71</f>
        <v>6365258292.25969</v>
      </c>
      <c r="Q68" s="9" t="n">
        <f aca="false">P68/$B$14*100</f>
        <v>124.214121116384</v>
      </c>
      <c r="R68" s="7"/>
      <c r="S68" s="3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6409797322.42986</v>
      </c>
      <c r="F69" s="9" t="n">
        <f aca="false">E69/$B$14*100</f>
        <v>125.083273039833</v>
      </c>
      <c r="G69" s="10" t="n">
        <f aca="false">AVERAGE(E67:E70)/AVERAGE(E63:E66)-1</f>
        <v>0.0309459743261626</v>
      </c>
      <c r="H69" s="3" t="n">
        <f aca="false">H68</f>
        <v>52</v>
      </c>
      <c r="K69" s="9" t="n">
        <f aca="false">'High scenario'!AG72</f>
        <v>6882629288.7087</v>
      </c>
      <c r="L69" s="9" t="n">
        <f aca="false">K69/$B$14*100</f>
        <v>134.310299568902</v>
      </c>
      <c r="M69" s="10" t="n">
        <f aca="false">AVERAGE(K67:K70)/AVERAGE(K63:K66)-1</f>
        <v>0.0289525868099014</v>
      </c>
      <c r="O69" s="7" t="n">
        <f aca="false">O65+1</f>
        <v>2029</v>
      </c>
      <c r="P69" s="9" t="n">
        <f aca="false">'Low scenario'!AG72</f>
        <v>6384938354.76715</v>
      </c>
      <c r="Q69" s="9" t="n">
        <f aca="false">P69/$B$14*100</f>
        <v>124.598165495361</v>
      </c>
      <c r="R69" s="10" t="n">
        <f aca="false">AVERAGE(P67:P70)/AVERAGE(P63:P66)-1</f>
        <v>0.0145246405470501</v>
      </c>
      <c r="S69" s="3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6480768951.69307</v>
      </c>
      <c r="F70" s="9" t="n">
        <f aca="false">E70/$B$14*100</f>
        <v>126.46824096232</v>
      </c>
      <c r="G70" s="7"/>
      <c r="H70" s="3" t="n">
        <f aca="false">H69</f>
        <v>52</v>
      </c>
      <c r="K70" s="9" t="n">
        <f aca="false">'High scenario'!AG73</f>
        <v>6910286229.50231</v>
      </c>
      <c r="L70" s="9" t="n">
        <f aca="false">K70/$B$14*100</f>
        <v>134.850007847139</v>
      </c>
      <c r="M70" s="7"/>
      <c r="O70" s="7" t="n">
        <f aca="false">O66+1</f>
        <v>2029</v>
      </c>
      <c r="P70" s="9" t="n">
        <f aca="false">'Low scenario'!AG73</f>
        <v>6434533354.8612</v>
      </c>
      <c r="Q70" s="9" t="n">
        <f aca="false">P70/$B$14*100</f>
        <v>125.565981578479</v>
      </c>
      <c r="R70" s="7"/>
      <c r="S70" s="3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6501520652.65323</v>
      </c>
      <c r="F71" s="6" t="n">
        <f aca="false">E71/$B$14*100</f>
        <v>126.873197710041</v>
      </c>
      <c r="G71" s="7"/>
      <c r="H71" s="3" t="n">
        <f aca="false">H70</f>
        <v>52</v>
      </c>
      <c r="K71" s="6" t="n">
        <f aca="false">'High scenario'!AG74</f>
        <v>6991452894.66505</v>
      </c>
      <c r="L71" s="6" t="n">
        <f aca="false">K71/$B$14*100</f>
        <v>136.433925657575</v>
      </c>
      <c r="M71" s="7"/>
      <c r="O71" s="5" t="n">
        <f aca="false">O67+1</f>
        <v>2030</v>
      </c>
      <c r="P71" s="6" t="n">
        <f aca="false">'Low scenario'!AG74</f>
        <v>6466049249.31813</v>
      </c>
      <c r="Q71" s="6" t="n">
        <f aca="false">P71/$B$14*100</f>
        <v>126.180994976431</v>
      </c>
      <c r="R71" s="7"/>
      <c r="S71" s="3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6549799435.95151</v>
      </c>
      <c r="F72" s="9" t="n">
        <f aca="false">E72/$B$14*100</f>
        <v>127.815328627691</v>
      </c>
      <c r="G72" s="7"/>
      <c r="H72" s="3" t="n">
        <f aca="false">H71</f>
        <v>52</v>
      </c>
      <c r="K72" s="9" t="n">
        <f aca="false">'High scenario'!AG75</f>
        <v>7003175501.8035</v>
      </c>
      <c r="L72" s="9" t="n">
        <f aca="false">K72/$B$14*100</f>
        <v>136.662685163637</v>
      </c>
      <c r="M72" s="7"/>
      <c r="O72" s="7" t="n">
        <f aca="false">O68+1</f>
        <v>2030</v>
      </c>
      <c r="P72" s="9" t="n">
        <f aca="false">'Low scenario'!AG75</f>
        <v>6429434713.16124</v>
      </c>
      <c r="Q72" s="9" t="n">
        <f aca="false">P72/$B$14*100</f>
        <v>125.466484705208</v>
      </c>
      <c r="R72" s="7"/>
      <c r="S72" s="3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6576233878.90017</v>
      </c>
      <c r="F73" s="9" t="n">
        <f aca="false">E73/$B$14*100</f>
        <v>128.331180608444</v>
      </c>
      <c r="G73" s="10" t="n">
        <f aca="false">AVERAGE(E71:E74)/AVERAGE(E67:E70)-1</f>
        <v>0.0263944141401555</v>
      </c>
      <c r="H73" s="3" t="n">
        <f aca="false">H72</f>
        <v>52</v>
      </c>
      <c r="K73" s="9" t="n">
        <f aca="false">'High scenario'!AG76</f>
        <v>7050802515.56583</v>
      </c>
      <c r="L73" s="9" t="n">
        <f aca="false">K73/$B$14*100</f>
        <v>137.592097197565</v>
      </c>
      <c r="M73" s="10" t="n">
        <f aca="false">AVERAGE(K71:K74)/AVERAGE(K67:K70)-1</f>
        <v>0.0280737843365131</v>
      </c>
      <c r="O73" s="7" t="n">
        <f aca="false">O69+1</f>
        <v>2030</v>
      </c>
      <c r="P73" s="9" t="n">
        <f aca="false">'Low scenario'!AG76</f>
        <v>6427365247.92536</v>
      </c>
      <c r="Q73" s="9" t="n">
        <f aca="false">P73/$B$14*100</f>
        <v>125.426100357291</v>
      </c>
      <c r="R73" s="10" t="n">
        <f aca="false">AVERAGE(P71:P74)/AVERAGE(P67:P70)-1</f>
        <v>0.0106964489273023</v>
      </c>
      <c r="S73" s="3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6601928204.64769</v>
      </c>
      <c r="F74" s="9" t="n">
        <f aca="false">E74/$B$14*100</f>
        <v>128.832589654843</v>
      </c>
      <c r="G74" s="7"/>
      <c r="H74" s="3" t="n">
        <f aca="false">H73</f>
        <v>52</v>
      </c>
      <c r="K74" s="9" t="n">
        <f aca="false">'High scenario'!AG77</f>
        <v>7131203740.93419</v>
      </c>
      <c r="L74" s="9" t="n">
        <f aca="false">K74/$B$14*100</f>
        <v>139.161077918733</v>
      </c>
      <c r="M74" s="7"/>
      <c r="O74" s="7" t="n">
        <f aca="false">O70+1</f>
        <v>2030</v>
      </c>
      <c r="P74" s="9" t="n">
        <f aca="false">'Low scenario'!AG77</f>
        <v>6467272486.43231</v>
      </c>
      <c r="Q74" s="9" t="n">
        <f aca="false">P74/$B$14*100</f>
        <v>126.204865700301</v>
      </c>
      <c r="R74" s="7"/>
      <c r="S74" s="3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6645623245.72315</v>
      </c>
      <c r="F75" s="6" t="n">
        <f aca="false">E75/$B$14*100</f>
        <v>129.685271647487</v>
      </c>
      <c r="G75" s="7"/>
      <c r="H75" s="3" t="n">
        <f aca="false">H74</f>
        <v>52</v>
      </c>
      <c r="K75" s="6" t="n">
        <f aca="false">'High scenario'!AG78</f>
        <v>7167091664.97058</v>
      </c>
      <c r="L75" s="6" t="n">
        <f aca="false">K75/$B$14*100</f>
        <v>139.861408798988</v>
      </c>
      <c r="M75" s="7"/>
      <c r="O75" s="5" t="n">
        <f aca="false">O71+1</f>
        <v>2031</v>
      </c>
      <c r="P75" s="6" t="n">
        <f aca="false">'Low scenario'!AG78</f>
        <v>6503269823.15293</v>
      </c>
      <c r="Q75" s="6" t="n">
        <f aca="false">P75/$B$14*100</f>
        <v>126.907331702147</v>
      </c>
      <c r="R75" s="7"/>
      <c r="S75" s="3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6680716566.17124</v>
      </c>
      <c r="F76" s="9" t="n">
        <f aca="false">E76/$B$14*100</f>
        <v>130.370096324879</v>
      </c>
      <c r="G76" s="7"/>
      <c r="H76" s="3" t="n">
        <f aca="false">H75</f>
        <v>52</v>
      </c>
      <c r="K76" s="9" t="n">
        <f aca="false">'High scenario'!AG79</f>
        <v>7218670075.3445</v>
      </c>
      <c r="L76" s="9" t="n">
        <f aca="false">K76/$B$14*100</f>
        <v>140.867929920208</v>
      </c>
      <c r="M76" s="7"/>
      <c r="O76" s="7" t="n">
        <f aca="false">O72+1</f>
        <v>2031</v>
      </c>
      <c r="P76" s="9" t="n">
        <f aca="false">'Low scenario'!AG79</f>
        <v>6488567675.18877</v>
      </c>
      <c r="Q76" s="9" t="n">
        <f aca="false">P76/$B$14*100</f>
        <v>126.620428279845</v>
      </c>
      <c r="R76" s="7"/>
      <c r="S76" s="3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6684885431.05407</v>
      </c>
      <c r="F77" s="9" t="n">
        <f aca="false">E77/$B$14*100</f>
        <v>130.45144917243</v>
      </c>
      <c r="G77" s="10" t="n">
        <f aca="false">AVERAGE(E75:E78)/AVERAGE(E71:E74)-1</f>
        <v>0.0177862791816956</v>
      </c>
      <c r="H77" s="3" t="n">
        <f aca="false">H76</f>
        <v>52</v>
      </c>
      <c r="K77" s="9" t="n">
        <f aca="false">'High scenario'!AG80</f>
        <v>7257870240.25878</v>
      </c>
      <c r="L77" s="9" t="n">
        <f aca="false">K77/$B$14*100</f>
        <v>141.632897154667</v>
      </c>
      <c r="M77" s="10" t="n">
        <f aca="false">AVERAGE(K75:K78)/AVERAGE(K71:K74)-1</f>
        <v>0.0271278940236666</v>
      </c>
      <c r="O77" s="7" t="n">
        <f aca="false">O73+1</f>
        <v>2031</v>
      </c>
      <c r="P77" s="9" t="n">
        <f aca="false">'Low scenario'!AG80</f>
        <v>6476297920.89317</v>
      </c>
      <c r="Q77" s="9" t="n">
        <f aca="false">P77/$B$14*100</f>
        <v>126.380991531772</v>
      </c>
      <c r="R77" s="10" t="n">
        <f aca="false">AVERAGE(P75:P78)/AVERAGE(P71:P74)-1</f>
        <v>0.00590154312691116</v>
      </c>
      <c r="S77" s="3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6684781821.90934</v>
      </c>
      <c r="F78" s="9" t="n">
        <f aca="false">E78/$B$14*100</f>
        <v>130.449427303362</v>
      </c>
      <c r="G78" s="7"/>
      <c r="H78" s="3" t="n">
        <f aca="false">H77</f>
        <v>52</v>
      </c>
      <c r="K78" s="9" t="n">
        <f aca="false">'High scenario'!AG81</f>
        <v>7297375431.20401</v>
      </c>
      <c r="L78" s="9" t="n">
        <f aca="false">K78/$B$14*100</f>
        <v>142.403816785495</v>
      </c>
      <c r="M78" s="7"/>
      <c r="O78" s="7" t="n">
        <f aca="false">O74+1</f>
        <v>2031</v>
      </c>
      <c r="P78" s="9" t="n">
        <f aca="false">'Low scenario'!AG81</f>
        <v>6474187793.04433</v>
      </c>
      <c r="Q78" s="9" t="n">
        <f aca="false">P78/$B$14*100</f>
        <v>126.339813677842</v>
      </c>
      <c r="R78" s="7"/>
      <c r="S78" s="3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6700657054.70081</v>
      </c>
      <c r="F79" s="6" t="n">
        <f aca="false">E79/$B$14*100</f>
        <v>130.759222758341</v>
      </c>
      <c r="G79" s="7"/>
      <c r="H79" s="3" t="n">
        <f aca="false">H78</f>
        <v>52</v>
      </c>
      <c r="K79" s="6" t="n">
        <f aca="false">'High scenario'!AG82</f>
        <v>7346251343.28639</v>
      </c>
      <c r="L79" s="6" t="n">
        <f aca="false">K79/$B$14*100</f>
        <v>143.357600306025</v>
      </c>
      <c r="M79" s="7"/>
      <c r="O79" s="5" t="n">
        <f aca="false">O75+1</f>
        <v>2032</v>
      </c>
      <c r="P79" s="6" t="n">
        <f aca="false">'Low scenario'!AG82</f>
        <v>6488569278.07568</v>
      </c>
      <c r="Q79" s="6" t="n">
        <f aca="false">P79/$B$14*100</f>
        <v>126.620459559202</v>
      </c>
      <c r="R79" s="7"/>
      <c r="S79" s="3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6730439078.80895</v>
      </c>
      <c r="F80" s="9" t="n">
        <f aca="false">E80/$B$14*100</f>
        <v>131.34040073727</v>
      </c>
      <c r="G80" s="7"/>
      <c r="H80" s="3" t="n">
        <f aca="false">H79</f>
        <v>52</v>
      </c>
      <c r="K80" s="9" t="n">
        <f aca="false">'High scenario'!AG83</f>
        <v>7389836372.22993</v>
      </c>
      <c r="L80" s="9" t="n">
        <f aca="false">K80/$B$14*100</f>
        <v>144.208135479223</v>
      </c>
      <c r="M80" s="7"/>
      <c r="O80" s="7" t="n">
        <f aca="false">O76+1</f>
        <v>2032</v>
      </c>
      <c r="P80" s="9" t="n">
        <f aca="false">'Low scenario'!AG83</f>
        <v>6496858590.0368</v>
      </c>
      <c r="Q80" s="9" t="n">
        <f aca="false">P80/$B$14*100</f>
        <v>126.782220410472</v>
      </c>
      <c r="R80" s="7"/>
      <c r="S80" s="3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6772177206.75085</v>
      </c>
      <c r="F81" s="9" t="n">
        <f aca="false">E81/$B$14*100</f>
        <v>132.154894767411</v>
      </c>
      <c r="G81" s="10" t="n">
        <f aca="false">AVERAGE(E79:E82)/AVERAGE(E75:E78)-1</f>
        <v>0.0122414135709892</v>
      </c>
      <c r="H81" s="3" t="n">
        <f aca="false">H80</f>
        <v>52</v>
      </c>
      <c r="K81" s="9" t="n">
        <f aca="false">'High scenario'!AG84</f>
        <v>7481572276.65311</v>
      </c>
      <c r="L81" s="9" t="n">
        <f aca="false">K81/$B$14*100</f>
        <v>145.998305527247</v>
      </c>
      <c r="M81" s="10" t="n">
        <f aca="false">AVERAGE(K79:K82)/AVERAGE(K75:K78)-1</f>
        <v>0.0273110191268366</v>
      </c>
      <c r="O81" s="7" t="n">
        <f aca="false">O77+1</f>
        <v>2032</v>
      </c>
      <c r="P81" s="9" t="n">
        <f aca="false">'Low scenario'!AG84</f>
        <v>6533521515.43674</v>
      </c>
      <c r="Q81" s="9" t="n">
        <f aca="false">P81/$B$14*100</f>
        <v>127.497674968168</v>
      </c>
      <c r="R81" s="10" t="n">
        <f aca="false">AVERAGE(P79:P82)/AVERAGE(P75:P78)-1</f>
        <v>0.00480855566908445</v>
      </c>
      <c r="S81" s="3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6819530587.77217</v>
      </c>
      <c r="F82" s="9" t="n">
        <f aca="false">E82/$B$14*100</f>
        <v>133.078967025814</v>
      </c>
      <c r="G82" s="7"/>
      <c r="H82" s="3" t="n">
        <f aca="false">H81</f>
        <v>52</v>
      </c>
      <c r="K82" s="9" t="n">
        <f aca="false">'High scenario'!AG85</f>
        <v>7513755826.58141</v>
      </c>
      <c r="L82" s="9" t="n">
        <f aca="false">K82/$B$14*100</f>
        <v>146.626347813231</v>
      </c>
      <c r="M82" s="7"/>
      <c r="O82" s="7" t="n">
        <f aca="false">O78+1</f>
        <v>2032</v>
      </c>
      <c r="P82" s="9" t="n">
        <f aca="false">'Low scenario'!AG85</f>
        <v>6548118934.0816</v>
      </c>
      <c r="Q82" s="9" t="n">
        <f aca="false">P82/$B$14*100</f>
        <v>127.782534661881</v>
      </c>
      <c r="R82" s="7"/>
      <c r="S82" s="3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6844854130.68182</v>
      </c>
      <c r="F83" s="6" t="n">
        <f aca="false">E83/$B$14*100</f>
        <v>133.573140471989</v>
      </c>
      <c r="G83" s="7"/>
      <c r="H83" s="3" t="n">
        <f aca="false">H82</f>
        <v>52</v>
      </c>
      <c r="K83" s="6" t="n">
        <f aca="false">'High scenario'!AG86</f>
        <v>7547888997.07596</v>
      </c>
      <c r="L83" s="6" t="n">
        <f aca="false">K83/$B$14*100</f>
        <v>147.292435751729</v>
      </c>
      <c r="M83" s="7"/>
      <c r="O83" s="5" t="n">
        <f aca="false">O79+1</f>
        <v>2033</v>
      </c>
      <c r="P83" s="6" t="n">
        <f aca="false">'Low scenario'!AG86</f>
        <v>6564605679.52478</v>
      </c>
      <c r="Q83" s="6" t="n">
        <f aca="false">P83/$B$14*100</f>
        <v>128.104263412117</v>
      </c>
      <c r="R83" s="7"/>
      <c r="S83" s="3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6898072576.48316</v>
      </c>
      <c r="F84" s="9" t="n">
        <f aca="false">E84/$B$14*100</f>
        <v>134.611665881151</v>
      </c>
      <c r="G84" s="7"/>
      <c r="H84" s="3" t="n">
        <f aca="false">H83</f>
        <v>52</v>
      </c>
      <c r="K84" s="9" t="n">
        <f aca="false">'High scenario'!AG87</f>
        <v>7574241624.21031</v>
      </c>
      <c r="L84" s="9" t="n">
        <f aca="false">K84/$B$14*100</f>
        <v>147.806691146923</v>
      </c>
      <c r="M84" s="7"/>
      <c r="O84" s="7" t="n">
        <f aca="false">O80+1</f>
        <v>2033</v>
      </c>
      <c r="P84" s="9" t="n">
        <f aca="false">'Low scenario'!AG87</f>
        <v>6580179648.50455</v>
      </c>
      <c r="Q84" s="9" t="n">
        <f aca="false">P84/$B$14*100</f>
        <v>128.408179888133</v>
      </c>
      <c r="R84" s="7"/>
      <c r="S84" s="3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6944709931.00085</v>
      </c>
      <c r="F85" s="9" t="n">
        <f aca="false">E85/$B$14*100</f>
        <v>135.521765320423</v>
      </c>
      <c r="G85" s="10" t="n">
        <f aca="false">AVERAGE(E83:E86)/AVERAGE(E79:E82)-1</f>
        <v>0.0239603099811958</v>
      </c>
      <c r="H85" s="3" t="n">
        <f aca="false">H84</f>
        <v>52</v>
      </c>
      <c r="K85" s="9" t="n">
        <f aca="false">'High scenario'!AG88</f>
        <v>7646966136.88677</v>
      </c>
      <c r="L85" s="9" t="n">
        <f aca="false">K85/$B$14*100</f>
        <v>149.225865516753</v>
      </c>
      <c r="M85" s="10" t="n">
        <f aca="false">AVERAGE(K83:K86)/AVERAGE(K79:K82)-1</f>
        <v>0.0249807271972569</v>
      </c>
      <c r="O85" s="7" t="n">
        <f aca="false">O81+1</f>
        <v>2033</v>
      </c>
      <c r="P85" s="9" t="n">
        <f aca="false">'Low scenario'!AG88</f>
        <v>6602961113.22579</v>
      </c>
      <c r="Q85" s="9" t="n">
        <f aca="false">P85/$B$14*100</f>
        <v>128.85274623378</v>
      </c>
      <c r="R85" s="10" t="n">
        <f aca="false">AVERAGE(P83:P86)/AVERAGE(P79:P82)-1</f>
        <v>0.0121770590675345</v>
      </c>
      <c r="S85" s="3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6982642048.54369</v>
      </c>
      <c r="F86" s="9" t="n">
        <f aca="false">E86/$B$14*100</f>
        <v>136.261987386258</v>
      </c>
      <c r="G86" s="7"/>
      <c r="H86" s="3" t="n">
        <f aca="false">H85</f>
        <v>52</v>
      </c>
      <c r="K86" s="9" t="n">
        <f aca="false">'High scenario'!AG89</f>
        <v>7705031448.33423</v>
      </c>
      <c r="L86" s="9" t="n">
        <f aca="false">K86/$B$14*100</f>
        <v>150.358974543541</v>
      </c>
      <c r="M86" s="7"/>
      <c r="O86" s="7" t="n">
        <f aca="false">O82+1</f>
        <v>2033</v>
      </c>
      <c r="P86" s="9" t="n">
        <f aca="false">'Low scenario'!AG89</f>
        <v>6636742106.99695</v>
      </c>
      <c r="Q86" s="9" t="n">
        <f aca="false">P86/$B$14*100</f>
        <v>129.511961658993</v>
      </c>
      <c r="R86" s="7"/>
      <c r="S86" s="3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7047983842.68959</v>
      </c>
      <c r="F87" s="6" t="n">
        <f aca="false">E87/$B$14*100</f>
        <v>137.537092520934</v>
      </c>
      <c r="G87" s="7"/>
      <c r="H87" s="3" t="n">
        <f aca="false">H86</f>
        <v>52</v>
      </c>
      <c r="K87" s="6" t="n">
        <f aca="false">'High scenario'!AG90</f>
        <v>7755673286.9504</v>
      </c>
      <c r="L87" s="6" t="n">
        <f aca="false">K87/$B$14*100</f>
        <v>151.347219039931</v>
      </c>
      <c r="M87" s="7"/>
      <c r="O87" s="5" t="n">
        <f aca="false">O83+1</f>
        <v>2034</v>
      </c>
      <c r="P87" s="6" t="n">
        <f aca="false">'Low scenario'!AG90</f>
        <v>6637400808.26233</v>
      </c>
      <c r="Q87" s="6" t="n">
        <f aca="false">P87/$B$14*100</f>
        <v>129.524815811174</v>
      </c>
      <c r="R87" s="7"/>
      <c r="S87" s="3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7036275043.49301</v>
      </c>
      <c r="F88" s="9" t="n">
        <f aca="false">E88/$B$14*100</f>
        <v>137.30860246841</v>
      </c>
      <c r="G88" s="7"/>
      <c r="H88" s="3" t="n">
        <f aca="false">H87</f>
        <v>52</v>
      </c>
      <c r="K88" s="9" t="n">
        <f aca="false">'High scenario'!AG91</f>
        <v>7857065070.31308</v>
      </c>
      <c r="L88" s="9" t="n">
        <f aca="false">K88/$B$14*100</f>
        <v>153.325817657701</v>
      </c>
      <c r="M88" s="7"/>
      <c r="O88" s="7" t="n">
        <f aca="false">O84+1</f>
        <v>2034</v>
      </c>
      <c r="P88" s="9" t="n">
        <f aca="false">'Low scenario'!AG91</f>
        <v>6641168742.93925</v>
      </c>
      <c r="Q88" s="9" t="n">
        <f aca="false">P88/$B$14*100</f>
        <v>129.598344751058</v>
      </c>
      <c r="R88" s="7"/>
      <c r="S88" s="3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7078307471.8263</v>
      </c>
      <c r="F89" s="9" t="n">
        <f aca="false">E89/$B$14*100</f>
        <v>138.128839590626</v>
      </c>
      <c r="G89" s="10" t="n">
        <f aca="false">AVERAGE(E87:E90)/AVERAGE(E83:E86)-1</f>
        <v>0.0220275179628433</v>
      </c>
      <c r="H89" s="3" t="n">
        <f aca="false">H88</f>
        <v>52</v>
      </c>
      <c r="K89" s="9" t="n">
        <f aca="false">'High scenario'!AG92</f>
        <v>7904437877.5454</v>
      </c>
      <c r="L89" s="9" t="n">
        <f aca="false">K89/$B$14*100</f>
        <v>154.250269006727</v>
      </c>
      <c r="M89" s="10" t="n">
        <f aca="false">AVERAGE(K87:K90)/AVERAGE(K83:K86)-1</f>
        <v>0.0330949034102086</v>
      </c>
      <c r="O89" s="7" t="n">
        <f aca="false">O85+1</f>
        <v>2034</v>
      </c>
      <c r="P89" s="9" t="n">
        <f aca="false">'Low scenario'!AG92</f>
        <v>6640195873.01557</v>
      </c>
      <c r="Q89" s="9" t="n">
        <f aca="false">P89/$B$14*100</f>
        <v>129.579359789728</v>
      </c>
      <c r="R89" s="10" t="n">
        <f aca="false">AVERAGE(P87:P90)/AVERAGE(P83:P86)-1</f>
        <v>0.00669148791730256</v>
      </c>
      <c r="S89" s="3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7117219889.509</v>
      </c>
      <c r="F90" s="9" t="n">
        <f aca="false">E90/$B$14*100</f>
        <v>138.888191613913</v>
      </c>
      <c r="G90" s="7"/>
      <c r="H90" s="3" t="n">
        <f aca="false">H89</f>
        <v>52</v>
      </c>
      <c r="K90" s="9" t="n">
        <f aca="false">'High scenario'!AG93</f>
        <v>7965490301.20306</v>
      </c>
      <c r="L90" s="9" t="n">
        <f aca="false">K90/$B$14*100</f>
        <v>155.441669700692</v>
      </c>
      <c r="M90" s="7"/>
      <c r="O90" s="7" t="n">
        <f aca="false">O86+1</f>
        <v>2034</v>
      </c>
      <c r="P90" s="9" t="n">
        <f aca="false">'Low scenario'!AG93</f>
        <v>6642274610.35976</v>
      </c>
      <c r="Q90" s="9" t="n">
        <f aca="false">P90/$B$14*100</f>
        <v>129.619925077166</v>
      </c>
      <c r="R90" s="7"/>
      <c r="S90" s="3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7106667911.71356</v>
      </c>
      <c r="F91" s="6" t="n">
        <f aca="false">E91/$B$14*100</f>
        <v>138.682276223253</v>
      </c>
      <c r="G91" s="7"/>
      <c r="H91" s="3" t="n">
        <f aca="false">H90</f>
        <v>52</v>
      </c>
      <c r="K91" s="6" t="n">
        <f aca="false">'High scenario'!AG94</f>
        <v>8000607233.23126</v>
      </c>
      <c r="L91" s="6" t="n">
        <f aca="false">K91/$B$14*100</f>
        <v>156.126955143624</v>
      </c>
      <c r="M91" s="7"/>
      <c r="O91" s="5" t="n">
        <f aca="false">O87+1</f>
        <v>2035</v>
      </c>
      <c r="P91" s="6" t="n">
        <f aca="false">'Low scenario'!AG94</f>
        <v>6650615363.55991</v>
      </c>
      <c r="Q91" s="6" t="n">
        <f aca="false">P91/$B$14*100</f>
        <v>129.782689772743</v>
      </c>
      <c r="R91" s="7"/>
      <c r="S91" s="3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7116056728.04934</v>
      </c>
      <c r="F92" s="9" t="n">
        <f aca="false">E92/$B$14*100</f>
        <v>138.865493229685</v>
      </c>
      <c r="G92" s="7"/>
      <c r="H92" s="3" t="n">
        <f aca="false">H91</f>
        <v>52</v>
      </c>
      <c r="K92" s="9" t="n">
        <f aca="false">'High scenario'!AG95</f>
        <v>8028147867.83192</v>
      </c>
      <c r="L92" s="9" t="n">
        <f aca="false">K92/$B$14*100</f>
        <v>156.664393777665</v>
      </c>
      <c r="M92" s="7"/>
      <c r="O92" s="7" t="n">
        <f aca="false">O88+1</f>
        <v>2035</v>
      </c>
      <c r="P92" s="9" t="n">
        <f aca="false">'Low scenario'!AG95</f>
        <v>6684174762.76668</v>
      </c>
      <c r="Q92" s="9" t="n">
        <f aca="false">P92/$B$14*100</f>
        <v>130.43758091561</v>
      </c>
      <c r="R92" s="7"/>
      <c r="S92" s="3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7176610475.40412</v>
      </c>
      <c r="F93" s="9" t="n">
        <f aca="false">E93/$B$14*100</f>
        <v>140.047162560704</v>
      </c>
      <c r="G93" s="10" t="n">
        <f aca="false">AVERAGE(E91:E94)/AVERAGE(E87:E90)-1</f>
        <v>0.0134386512202991</v>
      </c>
      <c r="H93" s="3" t="n">
        <f aca="false">H92</f>
        <v>52</v>
      </c>
      <c r="K93" s="9" t="n">
        <f aca="false">'High scenario'!AG96</f>
        <v>8081409153.76513</v>
      </c>
      <c r="L93" s="9" t="n">
        <f aca="false">K93/$B$14*100</f>
        <v>157.703755185789</v>
      </c>
      <c r="M93" s="10" t="n">
        <f aca="false">AVERAGE(K91:K94)/AVERAGE(K87:K90)-1</f>
        <v>0.0237684245322274</v>
      </c>
      <c r="O93" s="7" t="n">
        <f aca="false">O89+1</f>
        <v>2035</v>
      </c>
      <c r="P93" s="9" t="n">
        <f aca="false">'Low scenario'!AG96</f>
        <v>6705551900.45723</v>
      </c>
      <c r="Q93" s="9" t="n">
        <f aca="false">P93/$B$14*100</f>
        <v>130.854742678463</v>
      </c>
      <c r="R93" s="10" t="n">
        <f aca="false">AVERAGE(P91:P94)/AVERAGE(P87:P90)-1</f>
        <v>0.00547368572289475</v>
      </c>
      <c r="S93" s="3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7260493316.31587</v>
      </c>
      <c r="F94" s="9" t="n">
        <f aca="false">E94/$B$14*100</f>
        <v>141.684084879044</v>
      </c>
      <c r="G94" s="7"/>
      <c r="H94" s="3" t="n">
        <f aca="false">H93</f>
        <v>52</v>
      </c>
      <c r="K94" s="9" t="n">
        <f aca="false">'High scenario'!AG97</f>
        <v>8120795664.81811</v>
      </c>
      <c r="L94" s="9" t="n">
        <f aca="false">K94/$B$14*100</f>
        <v>158.472358851133</v>
      </c>
      <c r="M94" s="7"/>
      <c r="O94" s="7" t="n">
        <f aca="false">O90+1</f>
        <v>2035</v>
      </c>
      <c r="P94" s="9" t="n">
        <f aca="false">'Low scenario'!AG97</f>
        <v>6666084793.41558</v>
      </c>
      <c r="Q94" s="9" t="n">
        <f aca="false">P94/$B$14*100</f>
        <v>130.084566231712</v>
      </c>
      <c r="R94" s="7"/>
      <c r="S94" s="3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7291761319.38733</v>
      </c>
      <c r="F95" s="6" t="n">
        <f aca="false">E95/$B$14*100</f>
        <v>142.294260828276</v>
      </c>
      <c r="G95" s="7"/>
      <c r="H95" s="3" t="n">
        <f aca="false">H94</f>
        <v>52</v>
      </c>
      <c r="K95" s="6" t="n">
        <f aca="false">'High scenario'!AG98</f>
        <v>8168859323.0819</v>
      </c>
      <c r="L95" s="6" t="n">
        <f aca="false">K95/$B$14*100</f>
        <v>159.410291735354</v>
      </c>
      <c r="M95" s="7"/>
      <c r="O95" s="5" t="n">
        <f aca="false">O91+1</f>
        <v>2036</v>
      </c>
      <c r="P95" s="6" t="n">
        <f aca="false">'Low scenario'!AG98</f>
        <v>6717392925.50567</v>
      </c>
      <c r="Q95" s="6" t="n">
        <f aca="false">P95/$B$14*100</f>
        <v>131.085813037587</v>
      </c>
      <c r="R95" s="7"/>
      <c r="S95" s="3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7328700859.3718</v>
      </c>
      <c r="F96" s="9" t="n">
        <f aca="false">E96/$B$14*100</f>
        <v>143.015113350347</v>
      </c>
      <c r="G96" s="7"/>
      <c r="H96" s="3" t="n">
        <f aca="false">H95</f>
        <v>52</v>
      </c>
      <c r="K96" s="9" t="n">
        <f aca="false">'High scenario'!AG99</f>
        <v>8232535750.21629</v>
      </c>
      <c r="L96" s="9" t="n">
        <f aca="false">K96/$B$14*100</f>
        <v>160.652898251723</v>
      </c>
      <c r="M96" s="7"/>
      <c r="O96" s="7" t="n">
        <f aca="false">O92+1</f>
        <v>2036</v>
      </c>
      <c r="P96" s="9" t="n">
        <f aca="false">'Low scenario'!AG99</f>
        <v>6703920546.70978</v>
      </c>
      <c r="Q96" s="9" t="n">
        <f aca="false">P96/$B$14*100</f>
        <v>130.822907808193</v>
      </c>
      <c r="R96" s="7"/>
      <c r="S96" s="3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7336673045.89032</v>
      </c>
      <c r="F97" s="9" t="n">
        <f aca="false">E97/$B$14*100</f>
        <v>143.170685692632</v>
      </c>
      <c r="G97" s="10" t="n">
        <f aca="false">AVERAGE(E95:E98)/AVERAGE(E91:E94)-1</f>
        <v>0.0249017842818851</v>
      </c>
      <c r="H97" s="3" t="n">
        <f aca="false">H96</f>
        <v>52</v>
      </c>
      <c r="K97" s="9" t="n">
        <f aca="false">'High scenario'!AG100</f>
        <v>8296251228.3327</v>
      </c>
      <c r="L97" s="9" t="n">
        <f aca="false">K97/$B$14*100</f>
        <v>161.896266824113</v>
      </c>
      <c r="M97" s="10" t="n">
        <f aca="false">AVERAGE(K95:K98)/AVERAGE(K91:K94)-1</f>
        <v>0.0257382753886441</v>
      </c>
      <c r="O97" s="7" t="n">
        <f aca="false">O93+1</f>
        <v>2036</v>
      </c>
      <c r="P97" s="9" t="n">
        <f aca="false">'Low scenario'!AG100</f>
        <v>6712724988.47168</v>
      </c>
      <c r="Q97" s="9" t="n">
        <f aca="false">P97/$B$14*100</f>
        <v>130.994721102354</v>
      </c>
      <c r="R97" s="10" t="n">
        <f aca="false">AVERAGE(P95:P98)/AVERAGE(P91:P94)-1</f>
        <v>0.00546288369476722</v>
      </c>
      <c r="S97" s="3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7416374071.99006</v>
      </c>
      <c r="F98" s="9" t="n">
        <f aca="false">E98/$B$14*100</f>
        <v>144.726002453476</v>
      </c>
      <c r="G98" s="7"/>
      <c r="H98" s="3" t="n">
        <f aca="false">H97</f>
        <v>52</v>
      </c>
      <c r="K98" s="9" t="n">
        <f aca="false">'High scenario'!AG101</f>
        <v>8362882940.46775</v>
      </c>
      <c r="L98" s="9" t="n">
        <f aca="false">K98/$B$14*100</f>
        <v>163.196543919136</v>
      </c>
      <c r="M98" s="7"/>
      <c r="O98" s="7" t="n">
        <f aca="false">O94+1</f>
        <v>2036</v>
      </c>
      <c r="P98" s="9" t="n">
        <f aca="false">'Low scenario'!AG101</f>
        <v>6718282463.13383</v>
      </c>
      <c r="Q98" s="9" t="n">
        <f aca="false">P98/$B$14*100</f>
        <v>131.103171820155</v>
      </c>
      <c r="R98" s="7"/>
      <c r="S98" s="3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7444922986.41043</v>
      </c>
      <c r="F99" s="6" t="n">
        <f aca="false">E99/$B$14*100</f>
        <v>145.283117051303</v>
      </c>
      <c r="G99" s="7"/>
      <c r="H99" s="3" t="n">
        <f aca="false">H98</f>
        <v>52</v>
      </c>
      <c r="K99" s="6" t="n">
        <f aca="false">'High scenario'!AG102</f>
        <v>8439140835.34577</v>
      </c>
      <c r="L99" s="6" t="n">
        <f aca="false">K99/$B$14*100</f>
        <v>164.6846700808</v>
      </c>
      <c r="M99" s="7"/>
      <c r="O99" s="5" t="n">
        <f aca="false">O95+1</f>
        <v>2037</v>
      </c>
      <c r="P99" s="6" t="n">
        <f aca="false">'Low scenario'!AG102</f>
        <v>6758668459.68519</v>
      </c>
      <c r="Q99" s="6" t="n">
        <f aca="false">P99/$B$14*100</f>
        <v>131.891279833483</v>
      </c>
      <c r="R99" s="7"/>
      <c r="S99" s="3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7486087248.10193</v>
      </c>
      <c r="F100" s="9" t="n">
        <f aca="false">E100/$B$14*100</f>
        <v>146.086412432675</v>
      </c>
      <c r="G100" s="7"/>
      <c r="H100" s="3" t="n">
        <f aca="false">H99</f>
        <v>52</v>
      </c>
      <c r="K100" s="9" t="n">
        <f aca="false">'High scenario'!AG103</f>
        <v>8453808220.71858</v>
      </c>
      <c r="L100" s="9" t="n">
        <f aca="false">K100/$B$14*100</f>
        <v>164.970895132402</v>
      </c>
      <c r="M100" s="7"/>
      <c r="O100" s="7" t="n">
        <f aca="false">O96+1</f>
        <v>2037</v>
      </c>
      <c r="P100" s="9" t="n">
        <f aca="false">'Low scenario'!AG103</f>
        <v>6771606065.22468</v>
      </c>
      <c r="Q100" s="9" t="n">
        <f aca="false">P100/$B$14*100</f>
        <v>132.143749289969</v>
      </c>
      <c r="R100" s="7"/>
      <c r="S100" s="3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7500746847.2178</v>
      </c>
      <c r="F101" s="9" t="n">
        <f aca="false">E101/$B$14*100</f>
        <v>146.372485540236</v>
      </c>
      <c r="G101" s="10" t="n">
        <f aca="false">AVERAGE(E99:E102)/AVERAGE(E95:E98)-1</f>
        <v>0.0191799809048576</v>
      </c>
      <c r="H101" s="3" t="n">
        <f aca="false">H100</f>
        <v>52</v>
      </c>
      <c r="K101" s="9" t="n">
        <f aca="false">'High scenario'!AG104</f>
        <v>8487465628.11557</v>
      </c>
      <c r="L101" s="9" t="n">
        <f aca="false">K101/$B$14*100</f>
        <v>165.627698845136</v>
      </c>
      <c r="M101" s="10" t="n">
        <f aca="false">AVERAGE(K99:K102)/AVERAGE(K95:K98)-1</f>
        <v>0.026408732965068</v>
      </c>
      <c r="O101" s="7" t="n">
        <f aca="false">O97+1</f>
        <v>2037</v>
      </c>
      <c r="P101" s="9" t="n">
        <f aca="false">'Low scenario'!AG104</f>
        <v>6820482679.5451</v>
      </c>
      <c r="Q101" s="9" t="n">
        <f aca="false">P101/$B$14*100</f>
        <v>133.097546514245</v>
      </c>
      <c r="R101" s="10" t="n">
        <f aca="false">AVERAGE(P99:P102)/AVERAGE(P95:P98)-1</f>
        <v>0.0130825358300504</v>
      </c>
      <c r="S101" s="3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7505135562.32755</v>
      </c>
      <c r="F102" s="9" t="n">
        <f aca="false">E102/$B$14*100</f>
        <v>146.458128630455</v>
      </c>
      <c r="G102" s="7"/>
      <c r="H102" s="3" t="n">
        <f aca="false">H101</f>
        <v>52</v>
      </c>
      <c r="K102" s="9" t="n">
        <f aca="false">'High scenario'!AG105</f>
        <v>8553201246.35713</v>
      </c>
      <c r="L102" s="9" t="n">
        <f aca="false">K102/$B$14*100</f>
        <v>166.910489216086</v>
      </c>
      <c r="M102" s="7"/>
      <c r="O102" s="7" t="n">
        <f aca="false">O98+1</f>
        <v>2037</v>
      </c>
      <c r="P102" s="9" t="n">
        <f aca="false">'Low scenario'!AG105</f>
        <v>6852860169.97189</v>
      </c>
      <c r="Q102" s="9" t="n">
        <f aca="false">P102/$B$14*100</f>
        <v>133.729373430398</v>
      </c>
      <c r="R102" s="7"/>
      <c r="S102" s="3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7533595239.98406</v>
      </c>
      <c r="F103" s="6" t="n">
        <f aca="false">E103/$B$14*100</f>
        <v>147.013501827432</v>
      </c>
      <c r="G103" s="7"/>
      <c r="H103" s="3" t="n">
        <f aca="false">H102</f>
        <v>52</v>
      </c>
      <c r="K103" s="6" t="n">
        <f aca="false">'High scenario'!AG106</f>
        <v>8612198411.96802</v>
      </c>
      <c r="L103" s="6" t="n">
        <f aca="false">K103/$B$14*100</f>
        <v>168.061782806737</v>
      </c>
      <c r="M103" s="7"/>
      <c r="O103" s="5" t="n">
        <f aca="false">O99+1</f>
        <v>2038</v>
      </c>
      <c r="P103" s="6" t="n">
        <f aca="false">'Low scenario'!AG106</f>
        <v>6860293704.78563</v>
      </c>
      <c r="Q103" s="6" t="n">
        <f aca="false">P103/$B$14*100</f>
        <v>133.874434314227</v>
      </c>
      <c r="R103" s="7"/>
      <c r="S103" s="3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7543542861.61598</v>
      </c>
      <c r="F104" s="9" t="n">
        <f aca="false">E104/$B$14*100</f>
        <v>147.207623577324</v>
      </c>
      <c r="G104" s="7"/>
      <c r="H104" s="3" t="n">
        <f aca="false">H103</f>
        <v>52</v>
      </c>
      <c r="K104" s="9" t="n">
        <f aca="false">'High scenario'!AG107</f>
        <v>8671576242.38547</v>
      </c>
      <c r="L104" s="9" t="n">
        <f aca="false">K104/$B$14*100</f>
        <v>169.220504838185</v>
      </c>
      <c r="M104" s="7"/>
      <c r="O104" s="7" t="n">
        <f aca="false">O100+1</f>
        <v>2038</v>
      </c>
      <c r="P104" s="9" t="n">
        <f aca="false">'Low scenario'!AG107</f>
        <v>6849801097.11578</v>
      </c>
      <c r="Q104" s="9" t="n">
        <f aca="false">P104/$B$14*100</f>
        <v>133.669677495244</v>
      </c>
      <c r="R104" s="7"/>
      <c r="S104" s="3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7591511675.55991</v>
      </c>
      <c r="F105" s="9" t="n">
        <f aca="false">E105/$B$14*100</f>
        <v>148.143705632672</v>
      </c>
      <c r="G105" s="10" t="n">
        <f aca="false">AVERAGE(E103:E106)/AVERAGE(E99:E102)-1</f>
        <v>0.0123053451960093</v>
      </c>
      <c r="H105" s="3" t="n">
        <f aca="false">H104</f>
        <v>52</v>
      </c>
      <c r="K105" s="9" t="n">
        <f aca="false">'High scenario'!AG108</f>
        <v>8718717043.65234</v>
      </c>
      <c r="L105" s="9" t="n">
        <f aca="false">K105/$B$14*100</f>
        <v>170.140428732744</v>
      </c>
      <c r="M105" s="10" t="n">
        <f aca="false">AVERAGE(K103:K106)/AVERAGE(K99:K102)-1</f>
        <v>0.0244859067766439</v>
      </c>
      <c r="O105" s="7" t="n">
        <f aca="false">O101+1</f>
        <v>2038</v>
      </c>
      <c r="P105" s="9" t="n">
        <f aca="false">'Low scenario'!AG108</f>
        <v>6873194854.47456</v>
      </c>
      <c r="Q105" s="9" t="n">
        <f aca="false">P105/$B$14*100</f>
        <v>134.126192357094</v>
      </c>
      <c r="R105" s="10" t="n">
        <f aca="false">AVERAGE(P103:P106)/AVERAGE(P99:P102)-1</f>
        <v>0.0095736178475887</v>
      </c>
      <c r="S105" s="3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7636626664.97876</v>
      </c>
      <c r="F106" s="9" t="n">
        <f aca="false">E106/$B$14*100</f>
        <v>149.024097048469</v>
      </c>
      <c r="G106" s="7"/>
      <c r="H106" s="3" t="n">
        <f aca="false">H105</f>
        <v>52</v>
      </c>
      <c r="K106" s="9" t="n">
        <f aca="false">'High scenario'!AG109</f>
        <v>8762019588.80079</v>
      </c>
      <c r="L106" s="9" t="n">
        <f aca="false">K106/$B$14*100</f>
        <v>170.985451407512</v>
      </c>
      <c r="M106" s="7"/>
      <c r="O106" s="7" t="n">
        <f aca="false">O102+1</f>
        <v>2038</v>
      </c>
      <c r="P106" s="9" t="n">
        <f aca="false">'Low scenario'!AG109</f>
        <v>6880764754.86568</v>
      </c>
      <c r="Q106" s="9" t="n">
        <f aca="false">P106/$B$14*100</f>
        <v>134.273914331733</v>
      </c>
      <c r="R106" s="7"/>
      <c r="S106" s="3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7667176817.85089</v>
      </c>
      <c r="F107" s="6" t="n">
        <f aca="false">E107/$B$14*100</f>
        <v>149.620264590264</v>
      </c>
      <c r="G107" s="7"/>
      <c r="H107" s="3" t="n">
        <f aca="false">H106</f>
        <v>52</v>
      </c>
      <c r="K107" s="6" t="n">
        <f aca="false">'High scenario'!AG110</f>
        <v>8816777929.24767</v>
      </c>
      <c r="L107" s="6" t="n">
        <f aca="false">K107/$B$14*100</f>
        <v>172.054026918528</v>
      </c>
      <c r="M107" s="7"/>
      <c r="O107" s="5" t="n">
        <f aca="false">O103+1</f>
        <v>2039</v>
      </c>
      <c r="P107" s="6" t="n">
        <f aca="false">'Low scenario'!AG110</f>
        <v>6880661601.58671</v>
      </c>
      <c r="Q107" s="6" t="n">
        <f aca="false">P107/$B$14*100</f>
        <v>134.271901358607</v>
      </c>
      <c r="R107" s="7"/>
      <c r="S107" s="3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7697919596.29809</v>
      </c>
      <c r="F108" s="9" t="n">
        <f aca="false">E108/$B$14*100</f>
        <v>150.220191102301</v>
      </c>
      <c r="G108" s="7"/>
      <c r="H108" s="3" t="n">
        <f aca="false">H107</f>
        <v>52</v>
      </c>
      <c r="K108" s="9" t="n">
        <f aca="false">'High scenario'!AG111</f>
        <v>8834433632.45247</v>
      </c>
      <c r="L108" s="9" t="n">
        <f aca="false">K108/$B$14*100</f>
        <v>172.398567164278</v>
      </c>
      <c r="M108" s="7"/>
      <c r="O108" s="7" t="n">
        <f aca="false">O104+1</f>
        <v>2039</v>
      </c>
      <c r="P108" s="9" t="n">
        <f aca="false">'Low scenario'!AG111</f>
        <v>6883362032.20384</v>
      </c>
      <c r="Q108" s="9" t="n">
        <f aca="false">P108/$B$14*100</f>
        <v>134.324598609895</v>
      </c>
      <c r="R108" s="7"/>
      <c r="S108" s="3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7735760547.1022</v>
      </c>
      <c r="F109" s="9" t="n">
        <f aca="false">E109/$B$14*100</f>
        <v>150.958634105008</v>
      </c>
      <c r="G109" s="10" t="n">
        <f aca="false">AVERAGE(E107:E110)/AVERAGE(E103:E106)-1</f>
        <v>0.0192792874566694</v>
      </c>
      <c r="H109" s="3" t="n">
        <f aca="false">H108</f>
        <v>52</v>
      </c>
      <c r="K109" s="9" t="n">
        <f aca="false">'High scenario'!AG112</f>
        <v>8868469815.23493</v>
      </c>
      <c r="L109" s="9" t="n">
        <f aca="false">K109/$B$14*100</f>
        <v>173.062762446914</v>
      </c>
      <c r="M109" s="10" t="n">
        <f aca="false">AVERAGE(K107:K110)/AVERAGE(K103:K106)-1</f>
        <v>0.0203100135865744</v>
      </c>
      <c r="O109" s="7" t="n">
        <f aca="false">O105+1</f>
        <v>2039</v>
      </c>
      <c r="P109" s="9" t="n">
        <f aca="false">'Low scenario'!AG112</f>
        <v>6943929455.81954</v>
      </c>
      <c r="Q109" s="9" t="n">
        <f aca="false">P109/$B$14*100</f>
        <v>135.506534824778</v>
      </c>
      <c r="R109" s="10" t="n">
        <f aca="false">AVERAGE(P107:P110)/AVERAGE(P103:P106)-1</f>
        <v>0.00593854679635553</v>
      </c>
      <c r="S109" s="3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7788683616.86935</v>
      </c>
      <c r="F110" s="9" t="n">
        <f aca="false">E110/$B$14*100</f>
        <v>151.991395431583</v>
      </c>
      <c r="G110" s="7"/>
      <c r="H110" s="3" t="n">
        <f aca="false">H109</f>
        <v>52</v>
      </c>
      <c r="K110" s="9" t="n">
        <f aca="false">'High scenario'!AG113</f>
        <v>8950897606.43721</v>
      </c>
      <c r="L110" s="9" t="n">
        <f aca="false">K110/$B$14*100</f>
        <v>174.671290360417</v>
      </c>
      <c r="M110" s="7"/>
      <c r="O110" s="7" t="n">
        <f aca="false">O106+1</f>
        <v>2039</v>
      </c>
      <c r="P110" s="9" t="n">
        <f aca="false">'Low scenario'!AG113</f>
        <v>6919197893.97037</v>
      </c>
      <c r="Q110" s="9" t="n">
        <f aca="false">P110/$B$14*100</f>
        <v>135.023913526807</v>
      </c>
      <c r="R110" s="7"/>
      <c r="S110" s="3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7838494298.21795</v>
      </c>
      <c r="F111" s="6" t="n">
        <f aca="false">E111/$B$14*100</f>
        <v>152.963420402424</v>
      </c>
      <c r="G111" s="7"/>
      <c r="H111" s="3" t="n">
        <f aca="false">H110</f>
        <v>52</v>
      </c>
      <c r="K111" s="6" t="n">
        <f aca="false">'High scenario'!AG114</f>
        <v>8999099179.78268</v>
      </c>
      <c r="L111" s="6" t="n">
        <f aca="false">K111/$B$14*100</f>
        <v>175.611914573077</v>
      </c>
      <c r="M111" s="7"/>
      <c r="O111" s="5" t="n">
        <f aca="false">O107+1</f>
        <v>2040</v>
      </c>
      <c r="P111" s="6" t="n">
        <f aca="false">'Low scenario'!AG114</f>
        <v>6912185979.00381</v>
      </c>
      <c r="Q111" s="6" t="n">
        <f aca="false">P111/$B$14*100</f>
        <v>134.887080296336</v>
      </c>
      <c r="R111" s="7"/>
      <c r="S111" s="3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7836992182.23718</v>
      </c>
      <c r="F112" s="9" t="n">
        <f aca="false">E112/$B$14*100</f>
        <v>152.934107528099</v>
      </c>
      <c r="G112" s="7"/>
      <c r="H112" s="3" t="n">
        <f aca="false">H111</f>
        <v>52</v>
      </c>
      <c r="K112" s="9" t="n">
        <f aca="false">'High scenario'!AG115</f>
        <v>9028326576.95959</v>
      </c>
      <c r="L112" s="9" t="n">
        <f aca="false">K112/$B$14*100</f>
        <v>176.182269346781</v>
      </c>
      <c r="M112" s="7"/>
      <c r="O112" s="7" t="n">
        <f aca="false">O108+1</f>
        <v>2040</v>
      </c>
      <c r="P112" s="9" t="n">
        <f aca="false">'Low scenario'!AG115</f>
        <v>6943653290.04346</v>
      </c>
      <c r="Q112" s="9" t="n">
        <f aca="false">P112/$B$14*100</f>
        <v>135.501145618625</v>
      </c>
      <c r="R112" s="7"/>
      <c r="S112" s="3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7872259964.52066</v>
      </c>
      <c r="F113" s="9" t="n">
        <f aca="false">E113/$B$14*100</f>
        <v>153.622336721468</v>
      </c>
      <c r="G113" s="10" t="n">
        <f aca="false">AVERAGE(E111:E114)/AVERAGE(E107:E110)-1</f>
        <v>0.0181954201049843</v>
      </c>
      <c r="H113" s="3" t="n">
        <f aca="false">H112</f>
        <v>52</v>
      </c>
      <c r="K113" s="9" t="n">
        <f aca="false">'High scenario'!AG116</f>
        <v>9085663424.6219</v>
      </c>
      <c r="L113" s="9" t="n">
        <f aca="false">K113/$B$14*100</f>
        <v>177.301162848498</v>
      </c>
      <c r="M113" s="10" t="n">
        <f aca="false">AVERAGE(K111:K114)/AVERAGE(K107:K110)-1</f>
        <v>0.0221411599378638</v>
      </c>
      <c r="O113" s="7" t="n">
        <f aca="false">O109+1</f>
        <v>2040</v>
      </c>
      <c r="P113" s="9" t="n">
        <f aca="false">'Low scenario'!AG116</f>
        <v>6948287419.73085</v>
      </c>
      <c r="Q113" s="9" t="n">
        <f aca="false">P113/$B$14*100</f>
        <v>135.591577824174</v>
      </c>
      <c r="R113" s="10" t="n">
        <f aca="false">AVERAGE(P111:P114)/AVERAGE(P107:P110)-1</f>
        <v>0.00372564892133109</v>
      </c>
      <c r="S113" s="3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7903842300.81362</v>
      </c>
      <c r="F114" s="9" t="n">
        <f aca="false">E114/$B$14*100</f>
        <v>154.238646691199</v>
      </c>
      <c r="G114" s="7"/>
      <c r="H114" s="3" t="n">
        <f aca="false">H113</f>
        <v>52</v>
      </c>
      <c r="K114" s="9" t="n">
        <f aca="false">'High scenario'!AG117</f>
        <v>9142849564.36757</v>
      </c>
      <c r="L114" s="9" t="n">
        <f aca="false">K114/$B$14*100</f>
        <v>178.417115377429</v>
      </c>
      <c r="M114" s="7"/>
      <c r="O114" s="7" t="n">
        <f aca="false">O110+1</f>
        <v>2040</v>
      </c>
      <c r="P114" s="9" t="n">
        <f aca="false">'Low scenario'!AG117</f>
        <v>6925953360.06377</v>
      </c>
      <c r="Q114" s="9" t="n">
        <f aca="false">P114/$B$14*100</f>
        <v>135.155742314422</v>
      </c>
      <c r="R114" s="7"/>
      <c r="S114" s="3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6</v>
      </c>
      <c r="K120" s="13"/>
      <c r="P120" s="0" t="s">
        <v>7</v>
      </c>
    </row>
    <row r="121" customFormat="false" ht="12.8" hidden="false" customHeight="false" outlineLevel="0" collapsed="false">
      <c r="K121" s="13"/>
      <c r="W121" s="0" t="s">
        <v>8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3"/>
  <sheetViews>
    <sheetView showFormulas="false" showGridLines="true" showRowColHeaders="true" showZeros="true" rightToLeft="false" tabSelected="true" showOutlineSymbols="true" defaultGridColor="true" view="normal" topLeftCell="A103" colorId="64" zoomScale="75" zoomScaleNormal="75" zoomScalePageLayoutView="100" workbookViewId="0">
      <selection pane="topLeft" activeCell="D125" activeCellId="0" sqref="D125"/>
    </sheetView>
  </sheetViews>
  <sheetFormatPr defaultColWidth="11.58984375" defaultRowHeight="12.8" zeroHeight="false" outlineLevelRow="0" outlineLevelCol="0"/>
  <sheetData>
    <row r="1" customFormat="false" ht="91.7" hidden="false" customHeight="false" outlineLevel="0" collapsed="false">
      <c r="A1" s="95"/>
      <c r="B1" s="96" t="s">
        <v>122</v>
      </c>
      <c r="C1" s="97" t="s">
        <v>0</v>
      </c>
      <c r="D1" s="97" t="s">
        <v>128</v>
      </c>
      <c r="E1" s="97" t="s">
        <v>124</v>
      </c>
      <c r="F1" s="97" t="s">
        <v>129</v>
      </c>
      <c r="G1" s="97" t="s">
        <v>126</v>
      </c>
      <c r="H1" s="97" t="s">
        <v>130</v>
      </c>
      <c r="I1" s="97"/>
    </row>
    <row r="2" customFormat="false" ht="12.8" hidden="false" customHeight="false" outlineLevel="0" collapsed="false">
      <c r="A2" s="95"/>
      <c r="B2" s="96"/>
      <c r="C2" s="95"/>
      <c r="D2" s="95"/>
      <c r="E2" s="95"/>
      <c r="F2" s="95"/>
      <c r="G2" s="95"/>
      <c r="H2" s="95"/>
      <c r="I2" s="95"/>
    </row>
    <row r="3" customFormat="false" ht="15" hidden="false" customHeight="false" outlineLevel="0" collapsed="false">
      <c r="A3" s="98" t="n">
        <v>1993</v>
      </c>
      <c r="B3" s="99" t="n">
        <v>-0.000446069275463893</v>
      </c>
      <c r="C3" s="95"/>
      <c r="D3" s="95"/>
      <c r="E3" s="95"/>
      <c r="F3" s="95"/>
      <c r="G3" s="95"/>
      <c r="H3" s="95"/>
      <c r="I3" s="95"/>
    </row>
    <row r="4" customFormat="false" ht="15" hidden="false" customHeight="false" outlineLevel="0" collapsed="false">
      <c r="A4" s="98" t="n">
        <v>1994</v>
      </c>
      <c r="B4" s="100" t="n">
        <v>-0.0130853294610615</v>
      </c>
      <c r="C4" s="95"/>
      <c r="D4" s="95"/>
      <c r="E4" s="95"/>
      <c r="F4" s="95"/>
      <c r="G4" s="95"/>
      <c r="H4" s="95"/>
      <c r="I4" s="95"/>
    </row>
    <row r="5" customFormat="false" ht="15" hidden="false" customHeight="false" outlineLevel="0" collapsed="false">
      <c r="A5" s="98" t="n">
        <v>1995</v>
      </c>
      <c r="B5" s="99" t="n">
        <v>-0.00637934959758819</v>
      </c>
      <c r="C5" s="95"/>
      <c r="D5" s="95"/>
      <c r="E5" s="95"/>
      <c r="F5" s="95"/>
      <c r="G5" s="95"/>
      <c r="H5" s="95"/>
      <c r="I5" s="95"/>
    </row>
    <row r="6" customFormat="false" ht="15" hidden="false" customHeight="false" outlineLevel="0" collapsed="false">
      <c r="A6" s="98" t="n">
        <v>1996</v>
      </c>
      <c r="B6" s="100" t="n">
        <v>-0.00528730473079139</v>
      </c>
      <c r="C6" s="95"/>
      <c r="D6" s="95"/>
      <c r="E6" s="95"/>
      <c r="F6" s="95"/>
      <c r="G6" s="95"/>
      <c r="H6" s="95"/>
      <c r="I6" s="95"/>
    </row>
    <row r="7" customFormat="false" ht="15" hidden="false" customHeight="false" outlineLevel="0" collapsed="false">
      <c r="A7" s="98" t="n">
        <v>1997</v>
      </c>
      <c r="B7" s="99" t="n">
        <v>-0.00315594528811225</v>
      </c>
      <c r="C7" s="95"/>
      <c r="D7" s="95"/>
      <c r="E7" s="95"/>
      <c r="F7" s="95"/>
      <c r="G7" s="95"/>
      <c r="H7" s="95"/>
      <c r="I7" s="95"/>
    </row>
    <row r="8" customFormat="false" ht="15" hidden="false" customHeight="false" outlineLevel="0" collapsed="false">
      <c r="A8" s="98" t="n">
        <v>1998</v>
      </c>
      <c r="B8" s="100" t="n">
        <v>-0.00266006212398561</v>
      </c>
      <c r="C8" s="95"/>
      <c r="D8" s="95"/>
      <c r="E8" s="95"/>
      <c r="F8" s="95"/>
      <c r="G8" s="95"/>
      <c r="H8" s="95"/>
      <c r="I8" s="95"/>
    </row>
    <row r="9" customFormat="false" ht="15" hidden="false" customHeight="false" outlineLevel="0" collapsed="false">
      <c r="A9" s="98" t="n">
        <v>1999</v>
      </c>
      <c r="B9" s="99" t="n">
        <v>-0.0077596880146275</v>
      </c>
      <c r="C9" s="95"/>
      <c r="D9" s="95"/>
      <c r="E9" s="95"/>
      <c r="F9" s="95"/>
      <c r="G9" s="95"/>
      <c r="H9" s="95"/>
      <c r="I9" s="95"/>
    </row>
    <row r="10" customFormat="false" ht="15" hidden="false" customHeight="false" outlineLevel="0" collapsed="false">
      <c r="A10" s="98" t="n">
        <v>2000</v>
      </c>
      <c r="B10" s="100" t="n">
        <v>-0.00673854445377408</v>
      </c>
      <c r="C10" s="95"/>
      <c r="D10" s="95"/>
      <c r="E10" s="95"/>
      <c r="F10" s="95"/>
      <c r="G10" s="95"/>
      <c r="H10" s="95"/>
      <c r="I10" s="95"/>
    </row>
    <row r="11" customFormat="false" ht="15" hidden="false" customHeight="false" outlineLevel="0" collapsed="false">
      <c r="A11" s="98" t="n">
        <v>2001</v>
      </c>
      <c r="B11" s="99" t="n">
        <v>-0.0101649287372602</v>
      </c>
      <c r="C11" s="95"/>
      <c r="D11" s="95"/>
      <c r="E11" s="95"/>
      <c r="F11" s="95"/>
      <c r="G11" s="95"/>
      <c r="H11" s="95"/>
      <c r="I11" s="95"/>
    </row>
    <row r="12" customFormat="false" ht="15" hidden="false" customHeight="false" outlineLevel="0" collapsed="false">
      <c r="A12" s="98" t="n">
        <v>2002</v>
      </c>
      <c r="B12" s="100" t="n">
        <v>-0.0114398617982835</v>
      </c>
      <c r="C12" s="95"/>
      <c r="D12" s="95"/>
      <c r="E12" s="95"/>
      <c r="F12" s="95"/>
      <c r="G12" s="95"/>
      <c r="H12" s="95"/>
      <c r="I12" s="95"/>
    </row>
    <row r="13" customFormat="false" ht="15" hidden="false" customHeight="false" outlineLevel="0" collapsed="false">
      <c r="A13" s="98" t="n">
        <v>2003</v>
      </c>
      <c r="B13" s="99" t="n">
        <v>-0.00492707399415027</v>
      </c>
      <c r="C13" s="95"/>
      <c r="D13" s="95"/>
      <c r="E13" s="95"/>
      <c r="F13" s="95"/>
      <c r="G13" s="95"/>
      <c r="H13" s="95"/>
      <c r="I13" s="95"/>
    </row>
    <row r="14" customFormat="false" ht="15" hidden="false" customHeight="false" outlineLevel="0" collapsed="false">
      <c r="A14" s="98" t="n">
        <v>2004</v>
      </c>
      <c r="B14" s="100" t="n">
        <v>0.00382133245719463</v>
      </c>
      <c r="C14" s="95"/>
      <c r="D14" s="95"/>
      <c r="E14" s="95"/>
      <c r="F14" s="95"/>
      <c r="G14" s="95"/>
      <c r="H14" s="95"/>
      <c r="I14" s="95"/>
    </row>
    <row r="15" customFormat="false" ht="15" hidden="false" customHeight="false" outlineLevel="0" collapsed="false">
      <c r="A15" s="98" t="n">
        <v>2005</v>
      </c>
      <c r="B15" s="99" t="n">
        <v>0.00757769102751198</v>
      </c>
      <c r="C15" s="95"/>
      <c r="D15" s="95"/>
      <c r="E15" s="95"/>
      <c r="F15" s="95"/>
      <c r="G15" s="95"/>
      <c r="H15" s="95"/>
      <c r="I15" s="95"/>
    </row>
    <row r="16" customFormat="false" ht="15" hidden="false" customHeight="false" outlineLevel="0" collapsed="false">
      <c r="A16" s="98" t="n">
        <v>2006</v>
      </c>
      <c r="B16" s="100" t="n">
        <v>0.00917791831736937</v>
      </c>
      <c r="C16" s="95"/>
      <c r="D16" s="95"/>
      <c r="E16" s="95"/>
      <c r="F16" s="95"/>
      <c r="G16" s="95"/>
      <c r="H16" s="95"/>
      <c r="I16" s="95"/>
    </row>
    <row r="17" customFormat="false" ht="15" hidden="false" customHeight="false" outlineLevel="0" collapsed="false">
      <c r="A17" s="98" t="n">
        <v>2007</v>
      </c>
      <c r="B17" s="99" t="n">
        <v>0.0108470293692913</v>
      </c>
      <c r="C17" s="95"/>
      <c r="D17" s="95"/>
      <c r="E17" s="95"/>
      <c r="F17" s="95"/>
      <c r="G17" s="95"/>
      <c r="H17" s="95"/>
      <c r="I17" s="95"/>
    </row>
    <row r="18" customFormat="false" ht="15" hidden="false" customHeight="false" outlineLevel="0" collapsed="false">
      <c r="A18" s="98" t="n">
        <v>2008</v>
      </c>
      <c r="B18" s="100" t="n">
        <v>0.00473047402209589</v>
      </c>
      <c r="C18" s="95"/>
      <c r="D18" s="95"/>
      <c r="E18" s="95"/>
      <c r="F18" s="95"/>
      <c r="G18" s="95"/>
      <c r="H18" s="95"/>
      <c r="I18" s="95"/>
    </row>
    <row r="19" customFormat="false" ht="15" hidden="false" customHeight="false" outlineLevel="0" collapsed="false">
      <c r="A19" s="98" t="n">
        <v>2009</v>
      </c>
      <c r="B19" s="99" t="n">
        <v>0.00347884656778641</v>
      </c>
      <c r="C19" s="95"/>
      <c r="D19" s="95"/>
      <c r="E19" s="95"/>
      <c r="F19" s="95"/>
      <c r="G19" s="95"/>
      <c r="H19" s="95"/>
      <c r="I19" s="95"/>
    </row>
    <row r="20" customFormat="false" ht="15" hidden="false" customHeight="false" outlineLevel="0" collapsed="false">
      <c r="A20" s="98" t="n">
        <v>2010</v>
      </c>
      <c r="B20" s="100" t="n">
        <v>0.00411235591593429</v>
      </c>
      <c r="C20" s="95"/>
      <c r="D20" s="95"/>
      <c r="E20" s="95"/>
      <c r="F20" s="95"/>
      <c r="G20" s="95"/>
      <c r="H20" s="95"/>
      <c r="I20" s="95"/>
    </row>
    <row r="21" customFormat="false" ht="15" hidden="false" customHeight="false" outlineLevel="0" collapsed="false">
      <c r="A21" s="98" t="n">
        <v>2011</v>
      </c>
      <c r="B21" s="99" t="n">
        <v>0.00326307905881009</v>
      </c>
      <c r="C21" s="95"/>
      <c r="D21" s="95"/>
      <c r="E21" s="95"/>
      <c r="F21" s="95"/>
      <c r="G21" s="95"/>
      <c r="H21" s="95"/>
      <c r="I21" s="95"/>
    </row>
    <row r="22" customFormat="false" ht="15" hidden="false" customHeight="false" outlineLevel="0" collapsed="false">
      <c r="A22" s="98" t="n">
        <v>2012</v>
      </c>
      <c r="B22" s="100" t="n">
        <v>0.00105161751029002</v>
      </c>
      <c r="C22" s="95"/>
      <c r="D22" s="95"/>
      <c r="E22" s="95"/>
      <c r="F22" s="95"/>
      <c r="G22" s="95"/>
      <c r="H22" s="95"/>
      <c r="I22" s="95"/>
    </row>
    <row r="23" customFormat="false" ht="15" hidden="false" customHeight="false" outlineLevel="0" collapsed="false">
      <c r="A23" s="98" t="n">
        <v>2013</v>
      </c>
      <c r="B23" s="99" t="n">
        <v>-0.000951668558161176</v>
      </c>
      <c r="C23" s="95"/>
      <c r="D23" s="95"/>
      <c r="E23" s="95"/>
      <c r="F23" s="95"/>
      <c r="G23" s="95"/>
      <c r="H23" s="95"/>
      <c r="I23" s="95"/>
    </row>
    <row r="24" customFormat="false" ht="15" hidden="false" customHeight="false" outlineLevel="0" collapsed="false">
      <c r="A24" s="98" t="n">
        <v>2014</v>
      </c>
      <c r="B24" s="100" t="n">
        <v>-0.00129286375596846</v>
      </c>
      <c r="C24" s="101" t="n">
        <f aca="false">'Central scenario'!AL3+SUM($C104:$J104)-$H104-$F104-SUM($K104:$Q104)</f>
        <v>0.00115825366281495</v>
      </c>
      <c r="D24" s="102"/>
      <c r="E24" s="95"/>
      <c r="F24" s="95"/>
      <c r="G24" s="107"/>
      <c r="H24" s="95"/>
      <c r="I24" s="95"/>
    </row>
    <row r="25" customFormat="false" ht="15" hidden="false" customHeight="false" outlineLevel="0" collapsed="false">
      <c r="A25" s="98" t="n">
        <v>2015</v>
      </c>
      <c r="B25" s="99" t="n">
        <v>-0.00750733306177321</v>
      </c>
      <c r="C25" s="101" t="n">
        <f aca="false">'Central scenario'!AL4+SUM($C105:$J105)-$H105-$F105-SUM($K105:$Q105)</f>
        <v>-0.0116513100764573</v>
      </c>
      <c r="D25" s="102"/>
      <c r="E25" s="95"/>
      <c r="F25" s="95"/>
      <c r="G25" s="95"/>
      <c r="H25" s="95"/>
      <c r="I25" s="95"/>
    </row>
    <row r="26" customFormat="false" ht="15" hidden="false" customHeight="false" outlineLevel="0" collapsed="false">
      <c r="A26" s="98" t="n">
        <v>2016</v>
      </c>
      <c r="B26" s="100" t="n">
        <v>-0.0203467996958489</v>
      </c>
      <c r="C26" s="101" t="n">
        <f aca="false">'Central scenario'!AL5+SUM($C106:$J106)-$H106-$F106-SUM($K106:$Q106)</f>
        <v>-0.0153813483661032</v>
      </c>
      <c r="D26" s="101" t="n">
        <f aca="false">'Central scenario'!BO5+SUM($C106:$J106)-$H106-$F106-SUM($K106:$R106)</f>
        <v>-0.019225393959937</v>
      </c>
      <c r="E26" s="95"/>
      <c r="F26" s="95"/>
      <c r="G26" s="95"/>
      <c r="H26" s="95"/>
      <c r="I26" s="95"/>
    </row>
    <row r="27" customFormat="false" ht="15" hidden="false" customHeight="false" outlineLevel="0" collapsed="false">
      <c r="A27" s="98" t="n">
        <v>2017</v>
      </c>
      <c r="B27" s="99" t="n">
        <v>-0.0239156686325395</v>
      </c>
      <c r="C27" s="101" t="n">
        <f aca="false">'Central scenario'!AL6+SUM($C107:$J107)-$H107-$F107-SUM($K107:$Q107)</f>
        <v>-0.0181552597891607</v>
      </c>
      <c r="D27" s="101" t="n">
        <f aca="false">'Central scenario'!BO6+SUM($C107:$J107)-$H107-$F107-SUM($K107:$R107)</f>
        <v>-0.0260235820966923</v>
      </c>
      <c r="E27" s="104"/>
      <c r="F27" s="103"/>
      <c r="G27" s="103"/>
      <c r="H27" s="103"/>
      <c r="I27" s="103"/>
    </row>
    <row r="28" customFormat="false" ht="15" hidden="false" customHeight="false" outlineLevel="0" collapsed="false">
      <c r="A28" s="98" t="n">
        <v>2018</v>
      </c>
      <c r="B28" s="100" t="n">
        <v>-0.019363098915625</v>
      </c>
      <c r="C28" s="101" t="n">
        <f aca="false">'Central scenario'!$AL7+SUM($C108:$J108)-$F108-SUM($K108:$Q108)</f>
        <v>-0.00905067992232211</v>
      </c>
      <c r="D28" s="101" t="n">
        <f aca="false">'Central scenario'!BO7+SUM($C108:$J108)-$F108-SUM($K108:$R108)</f>
        <v>-0.0215448478775357</v>
      </c>
      <c r="E28" s="103"/>
      <c r="F28" s="103"/>
      <c r="G28" s="103"/>
      <c r="H28" s="103"/>
      <c r="I28" s="103"/>
    </row>
    <row r="29" customFormat="false" ht="12.8" hidden="false" customHeight="false" outlineLevel="0" collapsed="false">
      <c r="A29" s="98" t="n">
        <v>2019</v>
      </c>
      <c r="B29" s="95"/>
      <c r="C29" s="101" t="n">
        <f aca="false">'Central scenario'!$AL8+SUM($D$112:$J$112)-SUM($K$112:$Q$112)</f>
        <v>-0.0143847161683464</v>
      </c>
      <c r="D29" s="101" t="n">
        <f aca="false">'Central scenario'!$BO8+SUM($D$112:$J$112)-SUM($K$112:$Q$112)-$I$112*12/15</f>
        <v>-0.0276916092479832</v>
      </c>
      <c r="E29" s="103" t="n">
        <f aca="false">'Low scenario'!$AL8+SUM($D$112:$J$112)-SUM($K$112:$Q$112)</f>
        <v>-0.0143395374656811</v>
      </c>
      <c r="F29" s="103" t="n">
        <f aca="false">'Low scenario'!$BO8+SUM($D$112:$J$112)-SUM($K$112:$Q$112)-$I$112*12/15</f>
        <v>-0.0276464305453179</v>
      </c>
      <c r="G29" s="103" t="n">
        <f aca="false">'High scenario'!$AL8+SUM($D$112:$J$112)-SUM($K$112:$Q$112)</f>
        <v>-0.0143393928081461</v>
      </c>
      <c r="H29" s="103" t="n">
        <f aca="false">'High scenario'!$BO8+SUM($D$112:$J$112)-SUM($K$112:$Q$112)-$I$112*12/15</f>
        <v>-0.0276462858877829</v>
      </c>
      <c r="I29" s="103"/>
    </row>
    <row r="30" customFormat="false" ht="12.8" hidden="false" customHeight="false" outlineLevel="0" collapsed="false">
      <c r="A30" s="98" t="n">
        <v>2020</v>
      </c>
      <c r="B30" s="95"/>
      <c r="C30" s="101" t="n">
        <f aca="false">'Central scenario'!$AL9+SUM($D$112:$J$112)-SUM($K$112:$Q$112)</f>
        <v>-0.0277733046889024</v>
      </c>
      <c r="D30" s="101" t="n">
        <f aca="false">'Central scenario'!$BO9+SUM($D$112:$J$112)-SUM($K$112:$Q$112)-$I$112</f>
        <v>-0.0447129142921187</v>
      </c>
      <c r="E30" s="103" t="n">
        <f aca="false">'Low scenario'!$AL9+SUM($D$112:$J$112)-SUM($K$112:$Q$112)</f>
        <v>-0.0269385474019812</v>
      </c>
      <c r="F30" s="103" t="n">
        <f aca="false">'Low scenario'!$BO9+SUM($D$112:$J$112)-SUM($K$112:$Q$112)-$I$112</f>
        <v>-0.0438555825745535</v>
      </c>
      <c r="G30" s="103" t="n">
        <f aca="false">'High scenario'!$AL9+SUM($D$112:$J$112)-SUM($K$112:$Q$112)</f>
        <v>-0.0271014552965586</v>
      </c>
      <c r="H30" s="103" t="n">
        <f aca="false">'High scenario'!$BO9+SUM($D$112:$J$112)-SUM($K$112:$Q$112)-$I$112</f>
        <v>-0.0440425103764818</v>
      </c>
      <c r="I30" s="103"/>
    </row>
    <row r="31" customFormat="false" ht="12.8" hidden="false" customHeight="false" outlineLevel="0" collapsed="false">
      <c r="A31" s="98" t="n">
        <v>2021</v>
      </c>
      <c r="B31" s="95"/>
      <c r="C31" s="101" t="n">
        <f aca="false">'Central scenario'!$AL10+SUM($D$112:$J$112)-SUM($K$112:$Q$112)</f>
        <v>-0.0170110629574849</v>
      </c>
      <c r="D31" s="101" t="n">
        <f aca="false">'Central scenario'!$BO10+SUM($D$112:$J$112)-SUM($K$112:$Q$112)-$I$112</f>
        <v>-0.0342432966461843</v>
      </c>
      <c r="E31" s="103" t="n">
        <f aca="false">'Low scenario'!$AL10+SUM($D$112:$J$112)-SUM($K$112:$Q$112)</f>
        <v>-0.0203559598451048</v>
      </c>
      <c r="F31" s="103" t="n">
        <f aca="false">'Low scenario'!$BO10+SUM($D$112:$J$112)-SUM($K$112:$Q$112)-$I$112</f>
        <v>-0.0375806227578879</v>
      </c>
      <c r="G31" s="103" t="n">
        <f aca="false">'High scenario'!$AL10+SUM($D$112:$J$112)-SUM($K$112:$Q$112)</f>
        <v>-0.0133229884614141</v>
      </c>
      <c r="H31" s="103" t="n">
        <f aca="false">'High scenario'!$BO10+SUM($D$112:$J$112)-SUM($K$112:$Q$112)-$I$112</f>
        <v>-0.0305178670666342</v>
      </c>
      <c r="I31" s="103"/>
    </row>
    <row r="32" customFormat="false" ht="12.8" hidden="false" customHeight="false" outlineLevel="0" collapsed="false">
      <c r="A32" s="98" t="n">
        <v>2022</v>
      </c>
      <c r="B32" s="95"/>
      <c r="C32" s="101" t="n">
        <f aca="false">'Central scenario'!$AL11+SUM($D$112:$J$112)-SUM($K$112:$Q$112)</f>
        <v>-0.0129539025496884</v>
      </c>
      <c r="D32" s="101" t="n">
        <f aca="false">'Central scenario'!$BO11+SUM($D$112:$J$112)-SUM($K$112:$Q$112)-$I$112</f>
        <v>-0.0305011575956433</v>
      </c>
      <c r="E32" s="103" t="n">
        <f aca="false">'Low scenario'!$AL11+SUM($D$112:$J$112)-SUM($K$112:$Q$112)</f>
        <v>-0.0177799793206183</v>
      </c>
      <c r="F32" s="103" t="n">
        <f aca="false">'Low scenario'!$BO11+SUM($D$112:$J$112)-SUM($K$112:$Q$112)-$I$112</f>
        <v>-0.0353342966152385</v>
      </c>
      <c r="G32" s="103" t="n">
        <f aca="false">'High scenario'!$AL11+SUM($D$112:$J$112)-SUM($K$112:$Q$112)</f>
        <v>-0.0070569254703853</v>
      </c>
      <c r="H32" s="103" t="n">
        <f aca="false">'High scenario'!$BO11+SUM($D$112:$J$112)-SUM($K$112:$Q$112)-$I$112</f>
        <v>-0.02453537146513</v>
      </c>
      <c r="I32" s="103"/>
    </row>
    <row r="33" customFormat="false" ht="12.8" hidden="false" customHeight="false" outlineLevel="0" collapsed="false">
      <c r="A33" s="98" t="n">
        <v>2023</v>
      </c>
      <c r="B33" s="95"/>
      <c r="C33" s="101" t="n">
        <f aca="false">'Central scenario'!$AL12+SUM($D$112:$J$112)-SUM($K$112:$Q$112)</f>
        <v>-0.0124737689868891</v>
      </c>
      <c r="D33" s="101" t="n">
        <f aca="false">'Central scenario'!$BO12+SUM($D$112:$J$112)-SUM($K$112:$Q$112)-$I$112</f>
        <v>-0.030275108741472</v>
      </c>
      <c r="E33" s="103" t="n">
        <f aca="false">'Low scenario'!$AL12+SUM($D$112:$J$112)-SUM($K$112:$Q$112)</f>
        <v>-0.0157534121121484</v>
      </c>
      <c r="F33" s="103" t="n">
        <f aca="false">'Low scenario'!$BO12+SUM($D$112:$J$112)-SUM($K$112:$Q$112)-$I$112</f>
        <v>-0.0334605426932134</v>
      </c>
      <c r="G33" s="103" t="n">
        <f aca="false">'High scenario'!$AL12+SUM($D$112:$J$112)-SUM($K$112:$Q$112)</f>
        <v>-0.00607908438283038</v>
      </c>
      <c r="H33" s="103" t="n">
        <f aca="false">'High scenario'!$BO12+SUM($D$112:$J$112)-SUM($K$112:$Q$112)-$I$112</f>
        <v>-0.0238147386907509</v>
      </c>
      <c r="I33" s="103"/>
    </row>
    <row r="34" customFormat="false" ht="12.8" hidden="false" customHeight="false" outlineLevel="0" collapsed="false">
      <c r="A34" s="98" t="n">
        <v>2024</v>
      </c>
      <c r="B34" s="95"/>
      <c r="C34" s="104" t="n">
        <f aca="false">'Central scenario'!$AL13+SUM($D$112:$J$112)-SUM($K$112:$Q$112)</f>
        <v>-0.0129275437861525</v>
      </c>
      <c r="D34" s="104" t="n">
        <f aca="false">'Central scenario'!$BO13+SUM($D$112:$J$112)-SUM($K$112:$Q$112)-$I$112</f>
        <v>-0.0311035226734579</v>
      </c>
      <c r="E34" s="103" t="n">
        <f aca="false">'Low scenario'!$AL13+SUM($D$112:$J$112)-SUM($K$112:$Q$112)</f>
        <v>-0.0168076690051226</v>
      </c>
      <c r="F34" s="103" t="n">
        <f aca="false">'Low scenario'!$BO13+SUM($D$112:$J$112)-SUM($K$112:$Q$112)-$I$112</f>
        <v>-0.0349213656690553</v>
      </c>
      <c r="G34" s="103" t="n">
        <f aca="false">'High scenario'!$AL13+SUM($D$112:$J$112)-SUM($K$112:$Q$112)</f>
        <v>-0.00616680758371928</v>
      </c>
      <c r="H34" s="103" t="n">
        <f aca="false">'High scenario'!$BO13+SUM($D$112:$J$112)-SUM($K$112:$Q$112)-$I$112</f>
        <v>-0.0242000347831695</v>
      </c>
      <c r="I34" s="103"/>
    </row>
    <row r="35" customFormat="false" ht="12.8" hidden="false" customHeight="false" outlineLevel="0" collapsed="false">
      <c r="A35" s="98" t="n">
        <v>2025</v>
      </c>
      <c r="B35" s="95"/>
      <c r="C35" s="105" t="n">
        <f aca="false">'Central scenario'!$AL14+SUM($D$112:$J$112)-SUM($K$112:$Q$112)</f>
        <v>-0.0129122771190655</v>
      </c>
      <c r="D35" s="105" t="n">
        <f aca="false">'Central scenario'!$BO14+SUM($D$112:$J$112)-SUM($K$112:$Q$112)-$I$112</f>
        <v>-0.0320796263017783</v>
      </c>
      <c r="E35" s="103" t="n">
        <f aca="false">'Low scenario'!$AL14+SUM($D$112:$J$112)-SUM($K$112:$Q$112)</f>
        <v>-0.0171029778500759</v>
      </c>
      <c r="F35" s="103" t="n">
        <f aca="false">'Low scenario'!$BO14+SUM($D$112:$J$112)-SUM($K$112:$Q$112)-$I$112</f>
        <v>-0.0361982168518042</v>
      </c>
      <c r="G35" s="103" t="n">
        <f aca="false">'High scenario'!$AL14+SUM($D$112:$J$112)-SUM($K$112:$Q$112)</f>
        <v>-0.00441114264449538</v>
      </c>
      <c r="H35" s="103" t="n">
        <f aca="false">'High scenario'!$BO14+SUM($D$112:$J$112)-SUM($K$112:$Q$112)-$I$112</f>
        <v>-0.0233909054634506</v>
      </c>
      <c r="I35" s="103"/>
    </row>
    <row r="36" customFormat="false" ht="12.8" hidden="false" customHeight="false" outlineLevel="0" collapsed="false">
      <c r="A36" s="98" t="n">
        <v>2026</v>
      </c>
      <c r="B36" s="95"/>
      <c r="C36" s="106" t="n">
        <f aca="false">'Central scenario'!$AL15+SUM($D$112:$J$112)-SUM($K$112:$Q$112)</f>
        <v>-0.0120208273632071</v>
      </c>
      <c r="D36" s="106" t="n">
        <f aca="false">'Central scenario'!$BO15+SUM($D$112:$J$112)-SUM($K$112:$Q$112)-$I$112</f>
        <v>-0.0323272130468251</v>
      </c>
      <c r="E36" s="103" t="n">
        <f aca="false">'Low scenario'!$AL15+SUM($D$112:$J$112)-SUM($K$112:$Q$112)</f>
        <v>-0.0169665087637227</v>
      </c>
      <c r="F36" s="103" t="n">
        <f aca="false">'Low scenario'!$BO15+SUM($D$112:$J$112)-SUM($K$112:$Q$112)-$I$112</f>
        <v>-0.0371881981741194</v>
      </c>
      <c r="G36" s="103" t="n">
        <f aca="false">'High scenario'!$AL15+SUM($D$112:$J$112)-SUM($K$112:$Q$112)</f>
        <v>-0.00357742245175162</v>
      </c>
      <c r="H36" s="103" t="n">
        <f aca="false">'High scenario'!$BO15+SUM($D$112:$J$112)-SUM($K$112:$Q$112)-$I$112</f>
        <v>-0.0237115453261894</v>
      </c>
      <c r="I36" s="103"/>
    </row>
    <row r="37" customFormat="false" ht="12.8" hidden="false" customHeight="false" outlineLevel="0" collapsed="false">
      <c r="A37" s="98" t="n">
        <v>2027</v>
      </c>
      <c r="B37" s="95"/>
      <c r="C37" s="106" t="n">
        <f aca="false">'Central scenario'!$AL16+SUM($D$112:$J$112)-SUM($K$112:$Q$112)</f>
        <v>-0.0105805222784826</v>
      </c>
      <c r="D37" s="106" t="n">
        <f aca="false">'Central scenario'!$BO16+SUM($D$112:$J$112)-SUM($K$112:$Q$112)-$I$112</f>
        <v>-0.0316351433334238</v>
      </c>
      <c r="E37" s="103" t="n">
        <f aca="false">'Low scenario'!$AL16+SUM($D$112:$J$112)-SUM($K$112:$Q$112)</f>
        <v>-0.0163374987895946</v>
      </c>
      <c r="F37" s="103" t="n">
        <f aca="false">'Low scenario'!$BO16+SUM($D$112:$J$112)-SUM($K$112:$Q$112)-$I$112</f>
        <v>-0.037379417407379</v>
      </c>
      <c r="G37" s="103" t="n">
        <f aca="false">'High scenario'!$AL16+SUM($D$112:$J$112)-SUM($K$112:$Q$112)</f>
        <v>-0.00073420272531342</v>
      </c>
      <c r="H37" s="103" t="n">
        <f aca="false">'High scenario'!$BO16+SUM($D$112:$J$112)-SUM($K$112:$Q$112)-$I$112</f>
        <v>-0.0217087599438872</v>
      </c>
      <c r="I37" s="103"/>
    </row>
    <row r="38" customFormat="false" ht="12.8" hidden="false" customHeight="false" outlineLevel="0" collapsed="false">
      <c r="A38" s="98" t="n">
        <v>2028</v>
      </c>
      <c r="B38" s="102"/>
      <c r="C38" s="106" t="n">
        <f aca="false">'Central scenario'!$AL17+SUM($D$112:$J$112)-SUM($K$112:$Q$112)</f>
        <v>-0.00800282309880809</v>
      </c>
      <c r="D38" s="106" t="n">
        <f aca="false">'Central scenario'!$BO17+SUM($D$112:$J$112)-SUM($K$112:$Q$112)-$I$112</f>
        <v>-0.0299200265624968</v>
      </c>
      <c r="E38" s="103" t="n">
        <f aca="false">'Low scenario'!$AL17+SUM($D$112:$J$112)-SUM($K$112:$Q$112)</f>
        <v>-0.0145718190850394</v>
      </c>
      <c r="F38" s="103" t="n">
        <f aca="false">'Low scenario'!$BO17+SUM($D$112:$J$112)-SUM($K$112:$Q$112)-$I$112</f>
        <v>-0.0365535463124025</v>
      </c>
      <c r="G38" s="103" t="n">
        <f aca="false">'High scenario'!$AL17+SUM($D$112:$J$112)-SUM($K$112:$Q$112)</f>
        <v>0.00212105613523302</v>
      </c>
      <c r="H38" s="103" t="n">
        <f aca="false">'High scenario'!$BO17+SUM($D$112:$J$112)-SUM($K$112:$Q$112)-$I$112</f>
        <v>-0.0194645166468034</v>
      </c>
      <c r="I38" s="103"/>
    </row>
    <row r="39" customFormat="false" ht="12.8" hidden="false" customHeight="false" outlineLevel="0" collapsed="false">
      <c r="A39" s="98" t="n">
        <v>2029</v>
      </c>
      <c r="B39" s="102"/>
      <c r="C39" s="105" t="n">
        <f aca="false">'Central scenario'!$AL18+SUM($D$112:$J$112)-SUM($K$112:$Q$112)</f>
        <v>-0.00556028446483812</v>
      </c>
      <c r="D39" s="105" t="n">
        <f aca="false">'Central scenario'!$BO18+SUM($D$112:$J$112)-SUM($K$112:$Q$112)-$I$112</f>
        <v>-0.0283317761524725</v>
      </c>
      <c r="E39" s="103" t="n">
        <f aca="false">'Low scenario'!$AL18+SUM($D$112:$J$112)-SUM($K$112:$Q$112)</f>
        <v>-0.0135657678136494</v>
      </c>
      <c r="F39" s="103" t="n">
        <f aca="false">'Low scenario'!$BO18+SUM($D$112:$J$112)-SUM($K$112:$Q$112)-$I$112</f>
        <v>-0.0364212477007631</v>
      </c>
      <c r="G39" s="103" t="n">
        <f aca="false">'High scenario'!$AL18+SUM($D$112:$J$112)-SUM($K$112:$Q$112)</f>
        <v>0.00408786520109057</v>
      </c>
      <c r="H39" s="103" t="n">
        <f aca="false">'High scenario'!$BO18+SUM($D$112:$J$112)-SUM($K$112:$Q$112)-$I$112</f>
        <v>-0.0181534221195059</v>
      </c>
      <c r="I39" s="103"/>
    </row>
    <row r="40" customFormat="false" ht="12.8" hidden="false" customHeight="false" outlineLevel="0" collapsed="false">
      <c r="A40" s="98" t="n">
        <v>2030</v>
      </c>
      <c r="B40" s="102"/>
      <c r="C40" s="106" t="n">
        <f aca="false">'Central scenario'!$AL19+SUM($D$112:$J$112)-SUM($K$112:$Q$112)</f>
        <v>-0.00341479483964848</v>
      </c>
      <c r="D40" s="106" t="n">
        <f aca="false">'Central scenario'!$BO19+SUM($D$112:$J$112)-SUM($K$112:$Q$112)-$I$112</f>
        <v>-0.0268257805175087</v>
      </c>
      <c r="E40" s="103" t="n">
        <f aca="false">'Low scenario'!$AL19+SUM($D$112:$J$112)-SUM($K$112:$Q$112)</f>
        <v>-0.013303449373979</v>
      </c>
      <c r="F40" s="103" t="n">
        <f aca="false">'Low scenario'!$BO19+SUM($D$112:$J$112)-SUM($K$112:$Q$112)-$I$112</f>
        <v>-0.0368916390010674</v>
      </c>
      <c r="G40" s="103" t="n">
        <f aca="false">'High scenario'!$AL19+SUM($D$112:$J$112)-SUM($K$112:$Q$112)</f>
        <v>0.00532084060864041</v>
      </c>
      <c r="H40" s="103" t="n">
        <f aca="false">'High scenario'!$BO19+SUM($D$112:$J$112)-SUM($K$112:$Q$112)-$I$112</f>
        <v>-0.017611753202155</v>
      </c>
      <c r="I40" s="103"/>
    </row>
    <row r="41" customFormat="false" ht="12.8" hidden="false" customHeight="false" outlineLevel="0" collapsed="false">
      <c r="A41" s="98" t="n">
        <v>2031</v>
      </c>
      <c r="B41" s="102"/>
      <c r="C41" s="106" t="n">
        <f aca="false">'Central scenario'!$AL20+SUM($D$112:$J$112)-SUM($K$112:$Q$112)</f>
        <v>-0.00197634765863082</v>
      </c>
      <c r="D41" s="106" t="n">
        <f aca="false">'Central scenario'!$BO20+SUM($D$112:$J$112)-SUM($K$112:$Q$112)-$I$112</f>
        <v>-0.0260521878047343</v>
      </c>
      <c r="E41" s="103" t="n">
        <f aca="false">'Low scenario'!$AL20+SUM($D$112:$J$112)-SUM($K$112:$Q$112)</f>
        <v>-0.0132353356600875</v>
      </c>
      <c r="F41" s="103" t="n">
        <f aca="false">'Low scenario'!$BO20+SUM($D$112:$J$112)-SUM($K$112:$Q$112)-$I$112</f>
        <v>-0.0374958778773246</v>
      </c>
      <c r="G41" s="103" t="n">
        <f aca="false">'High scenario'!$AL20+SUM($D$112:$J$112)-SUM($K$112:$Q$112)</f>
        <v>0.00676766706141016</v>
      </c>
      <c r="H41" s="103" t="n">
        <f aca="false">'High scenario'!$BO20+SUM($D$112:$J$112)-SUM($K$112:$Q$112)-$I$112</f>
        <v>-0.01659960725991</v>
      </c>
      <c r="I41" s="103"/>
    </row>
    <row r="42" customFormat="false" ht="12.8" hidden="false" customHeight="false" outlineLevel="0" collapsed="false">
      <c r="A42" s="98" t="n">
        <v>2032</v>
      </c>
      <c r="B42" s="102"/>
      <c r="C42" s="106" t="n">
        <f aca="false">'Central scenario'!$AL21+SUM($D$112:$J$112)-SUM($K$112:$Q$112)</f>
        <v>-0.00128504198031562</v>
      </c>
      <c r="D42" s="106" t="n">
        <f aca="false">'Central scenario'!$BO21+SUM($D$112:$J$112)-SUM($K$112:$Q$112)-$I$112</f>
        <v>-0.0263231788262177</v>
      </c>
      <c r="E42" s="103" t="n">
        <f aca="false">'Low scenario'!$AL21+SUM($D$112:$J$112)-SUM($K$112:$Q$112)</f>
        <v>-0.0131780128498738</v>
      </c>
      <c r="F42" s="103" t="n">
        <f aca="false">'Low scenario'!$BO21+SUM($D$112:$J$112)-SUM($K$112:$Q$112)-$I$112</f>
        <v>-0.0384641431644991</v>
      </c>
      <c r="G42" s="103" t="n">
        <f aca="false">'High scenario'!$AL21+SUM($D$112:$J$112)-SUM($K$112:$Q$112)</f>
        <v>0.00846278509933284</v>
      </c>
      <c r="H42" s="103" t="n">
        <f aca="false">'High scenario'!$BO21+SUM($D$112:$J$112)-SUM($K$112:$Q$112)-$I$112</f>
        <v>-0.0154794095006218</v>
      </c>
      <c r="I42" s="103"/>
    </row>
    <row r="43" customFormat="false" ht="12.8" hidden="false" customHeight="false" outlineLevel="0" collapsed="false">
      <c r="A43" s="98" t="n">
        <v>2033</v>
      </c>
      <c r="B43" s="102"/>
      <c r="C43" s="105" t="n">
        <f aca="false">'Central scenario'!$AL22+SUM($D$112:$J$112)-SUM($K$112:$Q$112)</f>
        <v>0.000710967873490287</v>
      </c>
      <c r="D43" s="105" t="n">
        <f aca="false">'Central scenario'!$BO22+SUM($D$112:$J$112)-SUM($K$112:$Q$112)-$I$112</f>
        <v>-0.0252242169905909</v>
      </c>
      <c r="E43" s="103" t="n">
        <f aca="false">'Low scenario'!$AL22+SUM($D$112:$J$112)-SUM($K$112:$Q$112)</f>
        <v>-0.0118906203831788</v>
      </c>
      <c r="F43" s="103" t="n">
        <f aca="false">'Low scenario'!$BO22+SUM($D$112:$J$112)-SUM($K$112:$Q$112)-$I$112</f>
        <v>-0.0379745476302373</v>
      </c>
      <c r="G43" s="103" t="n">
        <f aca="false">'High scenario'!$AL22+SUM($D$112:$J$112)-SUM($K$112:$Q$112)</f>
        <v>0.0107585373038439</v>
      </c>
      <c r="H43" s="103" t="n">
        <f aca="false">'High scenario'!$BO22+SUM($D$112:$J$112)-SUM($K$112:$Q$112)-$I$112</f>
        <v>-0.013825004957573</v>
      </c>
      <c r="I43" s="103"/>
    </row>
    <row r="44" customFormat="false" ht="12.8" hidden="false" customHeight="false" outlineLevel="0" collapsed="false">
      <c r="A44" s="98" t="n">
        <v>2034</v>
      </c>
      <c r="B44" s="102"/>
      <c r="C44" s="106" t="n">
        <f aca="false">'Central scenario'!$AL23+SUM($D$112:$J$112)-SUM($K$112:$Q$112)</f>
        <v>0.00201253999895549</v>
      </c>
      <c r="D44" s="106" t="n">
        <f aca="false">'Central scenario'!$BO23+SUM($D$112:$J$112)-SUM($K$112:$Q$112)-$I$112</f>
        <v>-0.0245197067719185</v>
      </c>
      <c r="E44" s="103" t="n">
        <f aca="false">'Low scenario'!$AL23+SUM($D$112:$J$112)-SUM($K$112:$Q$112)</f>
        <v>-0.011343583723383</v>
      </c>
      <c r="F44" s="103" t="n">
        <f aca="false">'Low scenario'!$BO23+SUM($D$112:$J$112)-SUM($K$112:$Q$112)-$I$112</f>
        <v>-0.0381742508986044</v>
      </c>
      <c r="G44" s="103" t="n">
        <f aca="false">'High scenario'!$AL23+SUM($D$112:$J$112)-SUM($K$112:$Q$112)</f>
        <v>0.0133191168920435</v>
      </c>
      <c r="H44" s="103" t="n">
        <f aca="false">'High scenario'!$BO23+SUM($D$112:$J$112)-SUM($K$112:$Q$112)-$I$112</f>
        <v>-0.0117555198189109</v>
      </c>
      <c r="I44" s="103"/>
    </row>
    <row r="45" customFormat="false" ht="12.8" hidden="false" customHeight="false" outlineLevel="0" collapsed="false">
      <c r="A45" s="98" t="n">
        <v>2035</v>
      </c>
      <c r="B45" s="102"/>
      <c r="C45" s="106" t="n">
        <f aca="false">'Central scenario'!$AL24+SUM($D$112:$J$112)-SUM($K$112:$Q$112)</f>
        <v>0.00276933815492093</v>
      </c>
      <c r="D45" s="106" t="n">
        <f aca="false">'Central scenario'!$BO24+SUM($D$112:$J$112)-SUM($K$112:$Q$112)-$I$112</f>
        <v>-0.024499472994146</v>
      </c>
      <c r="E45" s="103" t="n">
        <f aca="false">'Low scenario'!$AL24+SUM($D$112:$J$112)-SUM($K$112:$Q$112)</f>
        <v>-0.0112495065823177</v>
      </c>
      <c r="F45" s="103" t="n">
        <f aca="false">'Low scenario'!$BO24+SUM($D$112:$J$112)-SUM($K$112:$Q$112)-$I$112</f>
        <v>-0.038846657151824</v>
      </c>
      <c r="G45" s="103" t="n">
        <f aca="false">'High scenario'!$AL24+SUM($D$112:$J$112)-SUM($K$112:$Q$112)</f>
        <v>0.0149038324384949</v>
      </c>
      <c r="H45" s="103" t="n">
        <f aca="false">'High scenario'!$BO24+SUM($D$112:$J$112)-SUM($K$112:$Q$112)-$I$112</f>
        <v>-0.0108290811199621</v>
      </c>
      <c r="I45" s="103"/>
    </row>
    <row r="46" customFormat="false" ht="12.8" hidden="false" customHeight="false" outlineLevel="0" collapsed="false">
      <c r="A46" s="98" t="n">
        <v>2036</v>
      </c>
      <c r="B46" s="102"/>
      <c r="C46" s="106" t="n">
        <f aca="false">'Central scenario'!$AL25+SUM($D$112:$J$112)-SUM($K$112:$Q$112)</f>
        <v>0.00466273138392034</v>
      </c>
      <c r="D46" s="106" t="n">
        <f aca="false">'Central scenario'!$BO25+SUM($D$112:$J$112)-SUM($K$112:$Q$112)-$I$112</f>
        <v>-0.0232212158301694</v>
      </c>
      <c r="E46" s="103" t="n">
        <f aca="false">'Low scenario'!$AL25+SUM($D$112:$J$112)-SUM($K$112:$Q$112)</f>
        <v>-0.0110689973611609</v>
      </c>
      <c r="F46" s="103" t="n">
        <f aca="false">'Low scenario'!$BO25+SUM($D$112:$J$112)-SUM($K$112:$Q$112)-$I$112</f>
        <v>-0.0393635989501452</v>
      </c>
      <c r="G46" s="103" t="n">
        <f aca="false">'High scenario'!$AL25+SUM($D$112:$J$112)-SUM($K$112:$Q$112)</f>
        <v>0.0167872261565793</v>
      </c>
      <c r="H46" s="103" t="n">
        <f aca="false">'High scenario'!$BO25+SUM($D$112:$J$112)-SUM($K$112:$Q$112)-$I$112</f>
        <v>-0.00949899742473397</v>
      </c>
      <c r="I46" s="103"/>
    </row>
    <row r="47" customFormat="false" ht="12.8" hidden="false" customHeight="false" outlineLevel="0" collapsed="false">
      <c r="A47" s="98" t="n">
        <v>2037</v>
      </c>
      <c r="B47" s="102"/>
      <c r="C47" s="105" t="n">
        <f aca="false">'Central scenario'!$AL26+SUM($D$112:$J$112)-SUM($K$112:$Q$112)</f>
        <v>0.00597543951180448</v>
      </c>
      <c r="D47" s="105" t="n">
        <f aca="false">'Central scenario'!$BO26+SUM($D$112:$J$112)-SUM($K$112:$Q$112)-$I$112</f>
        <v>-0.0225995102117183</v>
      </c>
      <c r="E47" s="103" t="n">
        <f aca="false">'Low scenario'!$AL26+SUM($D$112:$J$112)-SUM($K$112:$Q$112)</f>
        <v>-0.00979790688628462</v>
      </c>
      <c r="F47" s="103" t="n">
        <f aca="false">'Low scenario'!$BO26+SUM($D$112:$J$112)-SUM($K$112:$Q$112)-$I$112</f>
        <v>-0.0390257900616624</v>
      </c>
      <c r="G47" s="103" t="n">
        <f aca="false">'High scenario'!$AL26+SUM($D$112:$J$112)-SUM($K$112:$Q$112)</f>
        <v>0.0179476954045909</v>
      </c>
      <c r="H47" s="103" t="n">
        <f aca="false">'High scenario'!$BO26+SUM($D$112:$J$112)-SUM($K$112:$Q$112)-$I$112</f>
        <v>-0.00900483152857981</v>
      </c>
      <c r="I47" s="103"/>
    </row>
    <row r="48" customFormat="false" ht="12.8" hidden="false" customHeight="false" outlineLevel="0" collapsed="false">
      <c r="A48" s="98" t="n">
        <v>2038</v>
      </c>
      <c r="B48" s="102"/>
      <c r="C48" s="106" t="n">
        <f aca="false">'Central scenario'!$AL27+SUM($D$112:$J$112)-SUM($K$112:$Q$112)</f>
        <v>0.00644125335767643</v>
      </c>
      <c r="D48" s="106" t="n">
        <f aca="false">'Central scenario'!$BO27+SUM($D$112:$J$112)-SUM($K$112:$Q$112)-$I$112</f>
        <v>-0.0228705706426146</v>
      </c>
      <c r="E48" s="103" t="n">
        <f aca="false">'Low scenario'!$AL27+SUM($D$112:$J$112)-SUM($K$112:$Q$112)</f>
        <v>-0.00896974964369481</v>
      </c>
      <c r="F48" s="103" t="n">
        <f aca="false">'Low scenario'!$BO27+SUM($D$112:$J$112)-SUM($K$112:$Q$112)-$I$112</f>
        <v>-0.0392066097058278</v>
      </c>
      <c r="G48" s="103" t="n">
        <f aca="false">'High scenario'!$AL27+SUM($D$112:$J$112)-SUM($K$112:$Q$112)</f>
        <v>0.0192011807908815</v>
      </c>
      <c r="H48" s="103" t="n">
        <f aca="false">'High scenario'!$BO27+SUM($D$112:$J$112)-SUM($K$112:$Q$112)-$I$112</f>
        <v>-0.00824522386592783</v>
      </c>
      <c r="I48" s="103"/>
    </row>
    <row r="49" customFormat="false" ht="12.8" hidden="false" customHeight="false" outlineLevel="0" collapsed="false">
      <c r="A49" s="98" t="n">
        <v>2039</v>
      </c>
      <c r="B49" s="107"/>
      <c r="C49" s="106" t="n">
        <f aca="false">'Central scenario'!$AL28+SUM($D$112:$J$112)-SUM($K$112:$Q$112)</f>
        <v>0.00714495694073451</v>
      </c>
      <c r="D49" s="106" t="n">
        <f aca="false">'Central scenario'!$BO28+SUM($D$112:$J$112)-SUM($K$112:$Q$112)-$I$112</f>
        <v>-0.0227570293866307</v>
      </c>
      <c r="E49" s="103" t="n">
        <f aca="false">'Low scenario'!$AL28+SUM($D$112:$J$112)-SUM($K$112:$Q$112)</f>
        <v>-0.00834362188441923</v>
      </c>
      <c r="F49" s="103" t="n">
        <f aca="false">'Low scenario'!$BO28+SUM($D$112:$J$112)-SUM($K$112:$Q$112)-$I$112</f>
        <v>-0.0394838875049295</v>
      </c>
      <c r="G49" s="103" t="n">
        <f aca="false">'High scenario'!$AL28+SUM($D$112:$J$112)-SUM($K$112:$Q$112)</f>
        <v>0.0202865279553587</v>
      </c>
      <c r="H49" s="103" t="n">
        <f aca="false">'High scenario'!$BO28+SUM($D$112:$J$112)-SUM($K$112:$Q$112)-$I$112</f>
        <v>-0.007735304592834</v>
      </c>
      <c r="I49" s="103"/>
    </row>
    <row r="50" customFormat="false" ht="12.8" hidden="false" customHeight="false" outlineLevel="0" collapsed="false">
      <c r="A50" s="98" t="n">
        <v>2040</v>
      </c>
      <c r="B50" s="108"/>
      <c r="C50" s="106" t="n">
        <f aca="false">'Central scenario'!$AL29+SUM($D$112:$J$112)-SUM($K$112:$Q$112)</f>
        <v>0.00820210619659076</v>
      </c>
      <c r="D50" s="106" t="n">
        <f aca="false">'Central scenario'!$BO29+SUM($D$112:$J$112)-SUM($K$112:$Q$112)-$I$112</f>
        <v>-0.022225450657221</v>
      </c>
      <c r="E50" s="103" t="n">
        <f aca="false">'Low scenario'!$AL29+SUM($D$112:$J$112)-SUM($K$112:$Q$112)</f>
        <v>-0.0088016061407213</v>
      </c>
      <c r="F50" s="103" t="n">
        <f aca="false">'Low scenario'!$BO29+SUM($D$112:$J$112)-SUM($K$112:$Q$112)-$I$112</f>
        <v>-0.0409312543133313</v>
      </c>
      <c r="G50" s="103" t="n">
        <f aca="false">'High scenario'!$AL29+SUM($D$112:$J$112)-SUM($K$112:$Q$112)</f>
        <v>0.0216881365469901</v>
      </c>
      <c r="H50" s="103" t="n">
        <f aca="false">'High scenario'!$BO29+SUM($D$112:$J$112)-SUM($K$112:$Q$112)-$I$112</f>
        <v>-0.00663641624474083</v>
      </c>
      <c r="I50" s="103"/>
    </row>
    <row r="53" customFormat="false" ht="12.8" hidden="false" customHeight="false" outlineLevel="0" collapsed="false">
      <c r="C53" s="109"/>
      <c r="D53" s="109"/>
      <c r="E53" s="109"/>
      <c r="F53" s="109" t="s">
        <v>131</v>
      </c>
      <c r="G53" s="109"/>
      <c r="H53" s="109"/>
      <c r="I53" s="109"/>
      <c r="J53" s="109"/>
    </row>
    <row r="54" customFormat="false" ht="12.8" hidden="false" customHeight="false" outlineLevel="0" collapsed="false">
      <c r="C54" s="110" t="s">
        <v>132</v>
      </c>
      <c r="D54" s="110"/>
      <c r="E54" s="110"/>
      <c r="F54" s="110"/>
      <c r="G54" s="110"/>
      <c r="H54" s="110"/>
      <c r="I54" s="109"/>
      <c r="J54" s="110" t="s">
        <v>133</v>
      </c>
      <c r="K54" s="110"/>
      <c r="L54" s="110"/>
      <c r="M54" s="110"/>
      <c r="N54" s="110"/>
      <c r="O54" s="110"/>
      <c r="P54" s="110"/>
    </row>
    <row r="55" customFormat="false" ht="12.8" hidden="false" customHeight="false" outlineLevel="0" collapsed="false">
      <c r="B55" s="111"/>
      <c r="C55" s="112" t="s">
        <v>134</v>
      </c>
      <c r="D55" s="112"/>
      <c r="E55" s="112"/>
      <c r="F55" s="112"/>
      <c r="G55" s="112"/>
      <c r="H55" s="112"/>
      <c r="I55" s="112"/>
      <c r="J55" s="112"/>
      <c r="K55" s="113"/>
      <c r="L55" s="113" t="s">
        <v>135</v>
      </c>
      <c r="M55" s="113"/>
      <c r="N55" s="113"/>
      <c r="O55" s="113"/>
      <c r="P55" s="113"/>
      <c r="Q55" s="113"/>
      <c r="R55" s="113"/>
    </row>
    <row r="56" customFormat="false" ht="12.8" hidden="false" customHeight="false" outlineLevel="0" collapsed="false">
      <c r="B56" s="111"/>
      <c r="C56" s="114" t="s">
        <v>136</v>
      </c>
      <c r="D56" s="115" t="s">
        <v>137</v>
      </c>
      <c r="E56" s="114" t="s">
        <v>138</v>
      </c>
      <c r="F56" s="115" t="s">
        <v>139</v>
      </c>
      <c r="G56" s="114" t="s">
        <v>140</v>
      </c>
      <c r="H56" s="115" t="s">
        <v>141</v>
      </c>
      <c r="I56" s="114" t="s">
        <v>142</v>
      </c>
      <c r="J56" s="115" t="s">
        <v>143</v>
      </c>
      <c r="K56" s="115" t="s">
        <v>144</v>
      </c>
      <c r="L56" s="116" t="s">
        <v>145</v>
      </c>
      <c r="M56" s="115" t="s">
        <v>146</v>
      </c>
      <c r="N56" s="116" t="s">
        <v>147</v>
      </c>
      <c r="O56" s="115" t="s">
        <v>148</v>
      </c>
      <c r="P56" s="116" t="s">
        <v>149</v>
      </c>
      <c r="Q56" s="115" t="s">
        <v>150</v>
      </c>
      <c r="R56" s="116" t="s">
        <v>151</v>
      </c>
    </row>
    <row r="57" customFormat="false" ht="12.8" hidden="false" customHeight="false" outlineLevel="0" collapsed="false">
      <c r="B57" s="115" t="n">
        <v>1993</v>
      </c>
      <c r="C57" s="117" t="n">
        <v>853307.6</v>
      </c>
      <c r="D57" s="115"/>
      <c r="E57" s="115"/>
      <c r="F57" s="118"/>
      <c r="G57" s="115"/>
      <c r="H57" s="117"/>
      <c r="I57" s="117" t="n">
        <v>3015865.81949566</v>
      </c>
      <c r="J57" s="117"/>
      <c r="K57" s="119" t="n">
        <v>352371.13373</v>
      </c>
      <c r="L57" s="119"/>
      <c r="M57" s="119" t="n">
        <v>1036245.35282</v>
      </c>
      <c r="N57" s="119" t="n">
        <v>214541.63623</v>
      </c>
      <c r="O57" s="119" t="n">
        <v>0</v>
      </c>
      <c r="P57" s="119"/>
      <c r="Q57" s="119"/>
      <c r="R57" s="119"/>
    </row>
    <row r="58" customFormat="false" ht="12.8" hidden="false" customHeight="false" outlineLevel="0" collapsed="false">
      <c r="B58" s="111" t="n">
        <v>1994</v>
      </c>
      <c r="C58" s="120" t="n">
        <v>1164662.22</v>
      </c>
      <c r="D58" s="121"/>
      <c r="E58" s="121"/>
      <c r="F58" s="121"/>
      <c r="G58" s="121"/>
      <c r="H58" s="120"/>
      <c r="I58" s="120" t="n">
        <v>3226509.52498154</v>
      </c>
      <c r="J58" s="120"/>
      <c r="K58" s="117" t="n">
        <v>293763.12069</v>
      </c>
      <c r="L58" s="117"/>
      <c r="M58" s="117" t="n">
        <v>1287640.9398</v>
      </c>
      <c r="N58" s="117" t="n">
        <v>456594.30016</v>
      </c>
      <c r="O58" s="117" t="n">
        <v>0</v>
      </c>
      <c r="P58" s="117"/>
      <c r="Q58" s="117"/>
      <c r="R58" s="117"/>
    </row>
    <row r="59" customFormat="false" ht="12.8" hidden="false" customHeight="false" outlineLevel="0" collapsed="false">
      <c r="B59" s="111" t="n">
        <v>1995</v>
      </c>
      <c r="C59" s="117" t="n">
        <v>1243225.6</v>
      </c>
      <c r="D59" s="115"/>
      <c r="E59" s="115"/>
      <c r="F59" s="115"/>
      <c r="G59" s="115"/>
      <c r="H59" s="117"/>
      <c r="I59" s="117" t="n">
        <v>2990988.48141767</v>
      </c>
      <c r="J59" s="117"/>
      <c r="K59" s="119" t="n">
        <v>296927.9492</v>
      </c>
      <c r="L59" s="119"/>
      <c r="M59" s="119" t="n">
        <v>1187925.9343</v>
      </c>
      <c r="N59" s="119" t="n">
        <v>524982.07006</v>
      </c>
      <c r="O59" s="119" t="n">
        <v>0</v>
      </c>
      <c r="P59" s="119"/>
      <c r="Q59" s="119"/>
      <c r="R59" s="119"/>
    </row>
    <row r="60" customFormat="false" ht="12.8" hidden="false" customHeight="false" outlineLevel="0" collapsed="false">
      <c r="B60" s="111" t="n">
        <v>1996</v>
      </c>
      <c r="C60" s="120" t="n">
        <v>1456325.4</v>
      </c>
      <c r="D60" s="120"/>
      <c r="E60" s="121" t="n">
        <v>1903838.651715</v>
      </c>
      <c r="F60" s="120" t="n">
        <v>2338287</v>
      </c>
      <c r="G60" s="121" t="n">
        <v>172304</v>
      </c>
      <c r="H60" s="120"/>
      <c r="I60" s="120" t="n">
        <v>3231346.71425055</v>
      </c>
      <c r="J60" s="120" t="n">
        <v>516954.41</v>
      </c>
      <c r="K60" s="117" t="n">
        <v>330883.704</v>
      </c>
      <c r="L60" s="117"/>
      <c r="M60" s="117" t="n">
        <v>1011324.76855</v>
      </c>
      <c r="N60" s="117" t="n">
        <v>1019118.98165</v>
      </c>
      <c r="O60" s="117" t="n">
        <v>0</v>
      </c>
      <c r="P60" s="117"/>
      <c r="Q60" s="117"/>
      <c r="R60" s="117"/>
    </row>
    <row r="61" customFormat="false" ht="12.8" hidden="false" customHeight="false" outlineLevel="0" collapsed="false">
      <c r="B61" s="111" t="n">
        <v>1997</v>
      </c>
      <c r="C61" s="117" t="n">
        <v>1669177.74063</v>
      </c>
      <c r="D61" s="117"/>
      <c r="E61" s="115" t="n">
        <v>2043538.989492</v>
      </c>
      <c r="F61" s="117" t="n">
        <v>3917421</v>
      </c>
      <c r="G61" s="115" t="n">
        <v>193825</v>
      </c>
      <c r="H61" s="117"/>
      <c r="I61" s="117" t="n">
        <v>3598188.08761998</v>
      </c>
      <c r="J61" s="117" t="n">
        <v>1986806.99</v>
      </c>
      <c r="K61" s="119" t="n">
        <v>246102.79437</v>
      </c>
      <c r="L61" s="119"/>
      <c r="M61" s="119" t="n">
        <v>1102667.44057</v>
      </c>
      <c r="N61" s="119" t="n">
        <v>1011029.82583</v>
      </c>
      <c r="O61" s="119" t="n">
        <v>0</v>
      </c>
      <c r="P61" s="119"/>
      <c r="Q61" s="119"/>
      <c r="R61" s="119"/>
    </row>
    <row r="62" customFormat="false" ht="12.8" hidden="false" customHeight="false" outlineLevel="0" collapsed="false">
      <c r="B62" s="111" t="n">
        <v>1998</v>
      </c>
      <c r="C62" s="120" t="n">
        <v>1902253.64072</v>
      </c>
      <c r="D62" s="120" t="n">
        <v>43509.9</v>
      </c>
      <c r="E62" s="121" t="n">
        <v>2097707.449838</v>
      </c>
      <c r="F62" s="120" t="n">
        <v>3692434</v>
      </c>
      <c r="G62" s="121" t="n">
        <v>197766</v>
      </c>
      <c r="H62" s="120"/>
      <c r="I62" s="120" t="n">
        <v>3797640.46271228</v>
      </c>
      <c r="J62" s="120" t="n">
        <v>1855405.55</v>
      </c>
      <c r="K62" s="117" t="n">
        <v>231684.89787</v>
      </c>
      <c r="L62" s="117"/>
      <c r="M62" s="117" t="n">
        <v>1323795.24164</v>
      </c>
      <c r="N62" s="117" t="n">
        <v>1121821.99199</v>
      </c>
      <c r="O62" s="117" t="n">
        <v>0</v>
      </c>
      <c r="P62" s="117"/>
      <c r="Q62" s="117"/>
      <c r="R62" s="117"/>
    </row>
    <row r="63" customFormat="false" ht="12.8" hidden="false" customHeight="false" outlineLevel="0" collapsed="false">
      <c r="B63" s="111" t="n">
        <v>1999</v>
      </c>
      <c r="C63" s="117" t="n">
        <v>1850960.88511</v>
      </c>
      <c r="D63" s="117" t="n">
        <v>193381.3</v>
      </c>
      <c r="E63" s="115" t="n">
        <v>1876157.764481</v>
      </c>
      <c r="F63" s="117" t="n">
        <v>3587875</v>
      </c>
      <c r="G63" s="115" t="n">
        <v>196994</v>
      </c>
      <c r="H63" s="117"/>
      <c r="I63" s="117" t="n">
        <v>3702544.47452621</v>
      </c>
      <c r="J63" s="117" t="n">
        <v>1868434.31</v>
      </c>
      <c r="K63" s="119" t="n">
        <v>239526.32367</v>
      </c>
      <c r="L63" s="119"/>
      <c r="M63" s="119" t="n">
        <v>1408351.81663</v>
      </c>
      <c r="N63" s="119" t="n">
        <v>1053075.5174</v>
      </c>
      <c r="O63" s="119" t="n">
        <v>0</v>
      </c>
      <c r="P63" s="119"/>
      <c r="Q63" s="119"/>
      <c r="R63" s="119"/>
    </row>
    <row r="64" customFormat="false" ht="12.8" hidden="false" customHeight="false" outlineLevel="0" collapsed="false">
      <c r="B64" s="111" t="n">
        <v>2000</v>
      </c>
      <c r="C64" s="120" t="n">
        <v>2095954.20594</v>
      </c>
      <c r="D64" s="120" t="n">
        <v>225126.798267</v>
      </c>
      <c r="E64" s="121" t="n">
        <v>1959837.85384788</v>
      </c>
      <c r="F64" s="120" t="n">
        <v>3478201</v>
      </c>
      <c r="G64" s="121" t="n">
        <v>487254.75526</v>
      </c>
      <c r="H64" s="120"/>
      <c r="I64" s="120" t="n">
        <v>3765213.6844696</v>
      </c>
      <c r="J64" s="120" t="n">
        <v>1776845.4022295</v>
      </c>
      <c r="K64" s="117" t="n">
        <v>215402.99416</v>
      </c>
      <c r="L64" s="117"/>
      <c r="M64" s="117" t="n">
        <v>1300825.33734</v>
      </c>
      <c r="N64" s="117" t="n">
        <v>1093248.25442</v>
      </c>
      <c r="O64" s="117" t="n">
        <v>0</v>
      </c>
      <c r="P64" s="117"/>
      <c r="Q64" s="117"/>
      <c r="R64" s="117"/>
    </row>
    <row r="65" customFormat="false" ht="12.8" hidden="false" customHeight="false" outlineLevel="0" collapsed="false">
      <c r="B65" s="111" t="n">
        <v>2001</v>
      </c>
      <c r="C65" s="117" t="n">
        <v>1994592.07047</v>
      </c>
      <c r="D65" s="117" t="n">
        <v>213002.63159</v>
      </c>
      <c r="E65" s="115" t="n">
        <v>1582734.84789566</v>
      </c>
      <c r="F65" s="117" t="n">
        <v>3419627</v>
      </c>
      <c r="G65" s="115" t="n">
        <v>225853.29969</v>
      </c>
      <c r="H65" s="117" t="n">
        <v>2933082</v>
      </c>
      <c r="I65" s="117" t="n">
        <v>3343942.45631307</v>
      </c>
      <c r="J65" s="117" t="n">
        <v>1739519.1815753</v>
      </c>
      <c r="K65" s="119" t="n">
        <v>184976.21637</v>
      </c>
      <c r="L65" s="119"/>
      <c r="M65" s="119" t="n">
        <v>1232567.64749</v>
      </c>
      <c r="N65" s="119" t="n">
        <v>1053013.16575</v>
      </c>
      <c r="O65" s="119" t="n">
        <v>0</v>
      </c>
      <c r="P65" s="119"/>
      <c r="Q65" s="119"/>
      <c r="R65" s="119"/>
    </row>
    <row r="66" customFormat="false" ht="12.8" hidden="false" customHeight="false" outlineLevel="0" collapsed="false">
      <c r="B66" s="111" t="n">
        <v>2002</v>
      </c>
      <c r="C66" s="120" t="n">
        <v>1721480.99196</v>
      </c>
      <c r="D66" s="120" t="n">
        <v>161900.70904</v>
      </c>
      <c r="E66" s="121" t="n">
        <v>1571513.88819431</v>
      </c>
      <c r="F66" s="120" t="n">
        <v>4483171</v>
      </c>
      <c r="G66" s="121" t="n">
        <v>217634.09198</v>
      </c>
      <c r="H66" s="120" t="n">
        <v>4857335</v>
      </c>
      <c r="I66" s="120" t="n">
        <v>3012321.73270982</v>
      </c>
      <c r="J66" s="120" t="n">
        <v>1808967.1664198</v>
      </c>
      <c r="K66" s="117" t="n">
        <v>210715.14495</v>
      </c>
      <c r="L66" s="117"/>
      <c r="M66" s="117" t="n">
        <v>1228490.33447</v>
      </c>
      <c r="N66" s="117" t="n">
        <v>896657.02276</v>
      </c>
      <c r="O66" s="117" t="n">
        <v>0</v>
      </c>
      <c r="P66" s="117"/>
      <c r="Q66" s="117"/>
      <c r="R66" s="117"/>
    </row>
    <row r="67" customFormat="false" ht="12.8" hidden="false" customHeight="false" outlineLevel="0" collapsed="false">
      <c r="B67" s="111" t="n">
        <v>2003</v>
      </c>
      <c r="C67" s="117" t="n">
        <v>2926862.80533</v>
      </c>
      <c r="D67" s="117" t="n">
        <v>206266.978848</v>
      </c>
      <c r="E67" s="115" t="n">
        <v>2159757.59570741</v>
      </c>
      <c r="F67" s="117" t="n">
        <v>4973177</v>
      </c>
      <c r="G67" s="115" t="n">
        <v>256304.73254</v>
      </c>
      <c r="H67" s="117" t="n">
        <v>5900237</v>
      </c>
      <c r="I67" s="117" t="n">
        <v>4436735.16197493</v>
      </c>
      <c r="J67" s="117" t="n">
        <v>1866693.826383</v>
      </c>
      <c r="K67" s="119" t="n">
        <v>256579.96757</v>
      </c>
      <c r="L67" s="119"/>
      <c r="M67" s="119" t="n">
        <v>1474636.94382</v>
      </c>
      <c r="N67" s="119" t="n">
        <v>1080109.03364</v>
      </c>
      <c r="O67" s="119" t="n">
        <v>0</v>
      </c>
      <c r="P67" s="119"/>
      <c r="Q67" s="119"/>
      <c r="R67" s="119"/>
    </row>
    <row r="68" customFormat="false" ht="12.8" hidden="false" customHeight="false" outlineLevel="0" collapsed="false">
      <c r="B68" s="111" t="n">
        <v>2004</v>
      </c>
      <c r="C68" s="120" t="n">
        <v>4445674.9968</v>
      </c>
      <c r="D68" s="120" t="n">
        <v>319188.208521</v>
      </c>
      <c r="E68" s="121" t="n">
        <v>3193816.385506</v>
      </c>
      <c r="F68" s="120" t="n">
        <v>5378515</v>
      </c>
      <c r="G68" s="121" t="n">
        <v>343399.86403</v>
      </c>
      <c r="H68" s="120" t="n">
        <v>7681862</v>
      </c>
      <c r="I68" s="120" t="n">
        <v>6613425.98806711</v>
      </c>
      <c r="J68" s="120" t="n">
        <v>2024594.8909331</v>
      </c>
      <c r="K68" s="117" t="n">
        <v>292385.97512</v>
      </c>
      <c r="L68" s="117"/>
      <c r="M68" s="117" t="n">
        <v>1469347.76251</v>
      </c>
      <c r="N68" s="117" t="n">
        <v>1558850.89528</v>
      </c>
      <c r="O68" s="117" t="n">
        <v>0</v>
      </c>
      <c r="P68" s="117"/>
      <c r="Q68" s="117"/>
      <c r="R68" s="117"/>
    </row>
    <row r="69" customFormat="false" ht="12.8" hidden="false" customHeight="false" outlineLevel="0" collapsed="false">
      <c r="B69" s="111" t="n">
        <v>2005</v>
      </c>
      <c r="C69" s="117" t="n">
        <v>5603319.4768</v>
      </c>
      <c r="D69" s="117" t="n">
        <v>414100.619296</v>
      </c>
      <c r="E69" s="115" t="n">
        <v>3799668.14863337</v>
      </c>
      <c r="F69" s="117" t="n">
        <v>6017379</v>
      </c>
      <c r="G69" s="115" t="n">
        <v>392086.011</v>
      </c>
      <c r="H69" s="117" t="n">
        <v>9434291</v>
      </c>
      <c r="I69" s="117" t="n">
        <v>8146311.50442478</v>
      </c>
      <c r="J69" s="117" t="n">
        <v>2283146.7197573</v>
      </c>
      <c r="K69" s="119" t="n">
        <v>443286.29688</v>
      </c>
      <c r="L69" s="119"/>
      <c r="M69" s="119" t="n">
        <v>1538056.66477</v>
      </c>
      <c r="N69" s="119" t="n">
        <v>1940345.98108</v>
      </c>
      <c r="O69" s="119" t="n">
        <v>0</v>
      </c>
      <c r="P69" s="119"/>
      <c r="Q69" s="119"/>
      <c r="R69" s="119"/>
    </row>
    <row r="70" customFormat="false" ht="12.8" hidden="false" customHeight="false" outlineLevel="0" collapsed="false">
      <c r="B70" s="111" t="n">
        <v>2006</v>
      </c>
      <c r="C70" s="120" t="n">
        <v>6733513.05459</v>
      </c>
      <c r="D70" s="120" t="n">
        <v>463050.868035</v>
      </c>
      <c r="E70" s="121" t="n">
        <v>4856595.57018673</v>
      </c>
      <c r="F70" s="120" t="n">
        <v>6572626</v>
      </c>
      <c r="G70" s="121" t="n">
        <v>398243.52609</v>
      </c>
      <c r="H70" s="120" t="n">
        <v>11685685</v>
      </c>
      <c r="I70" s="120" t="n">
        <v>10103645.4250591</v>
      </c>
      <c r="J70" s="120" t="n">
        <v>2437923.9389405</v>
      </c>
      <c r="K70" s="117" t="n">
        <v>596706.40429</v>
      </c>
      <c r="L70" s="117"/>
      <c r="M70" s="117" t="n">
        <v>1685933.6627</v>
      </c>
      <c r="N70" s="117" t="n">
        <v>2798293.27906</v>
      </c>
      <c r="O70" s="117" t="n">
        <v>0</v>
      </c>
      <c r="P70" s="117"/>
      <c r="Q70" s="117"/>
      <c r="R70" s="117"/>
    </row>
    <row r="71" customFormat="false" ht="12.8" hidden="false" customHeight="false" outlineLevel="0" collapsed="false">
      <c r="B71" s="111" t="n">
        <v>2007</v>
      </c>
      <c r="C71" s="117" t="n">
        <v>8488745.60076</v>
      </c>
      <c r="D71" s="117" t="n">
        <v>525160.252624</v>
      </c>
      <c r="E71" s="115" t="n">
        <v>6461394.65383149</v>
      </c>
      <c r="F71" s="117" t="n">
        <v>7465676</v>
      </c>
      <c r="G71" s="115" t="n">
        <v>447075.21997</v>
      </c>
      <c r="H71" s="117" t="n">
        <v>15064961</v>
      </c>
      <c r="I71" s="117" t="n">
        <v>13371549.19129</v>
      </c>
      <c r="J71" s="117" t="n">
        <v>2704319.9941651</v>
      </c>
      <c r="K71" s="119" t="n">
        <v>838168.47267</v>
      </c>
      <c r="L71" s="119"/>
      <c r="M71" s="119" t="n">
        <v>2059936.26201</v>
      </c>
      <c r="N71" s="119" t="n">
        <v>4169261.10058</v>
      </c>
      <c r="O71" s="119" t="n">
        <v>0</v>
      </c>
      <c r="P71" s="119"/>
      <c r="Q71" s="119"/>
      <c r="R71" s="119"/>
    </row>
    <row r="72" customFormat="false" ht="12.8" hidden="false" customHeight="false" outlineLevel="0" collapsed="false">
      <c r="B72" s="111" t="n">
        <v>2008</v>
      </c>
      <c r="C72" s="120" t="n">
        <v>10735671.1304</v>
      </c>
      <c r="D72" s="120" t="n">
        <v>710091.538779</v>
      </c>
      <c r="E72" s="121" t="n">
        <v>8271840.77363275</v>
      </c>
      <c r="F72" s="120" t="n">
        <v>9693850</v>
      </c>
      <c r="G72" s="121" t="n">
        <v>555098.17588</v>
      </c>
      <c r="H72" s="120" t="n">
        <v>19495157</v>
      </c>
      <c r="I72" s="120" t="n">
        <v>16753835.7595</v>
      </c>
      <c r="J72" s="120" t="n">
        <v>3269922.0771961</v>
      </c>
      <c r="K72" s="117" t="n">
        <v>1265908.80827</v>
      </c>
      <c r="L72" s="117"/>
      <c r="M72" s="117" t="n">
        <v>2527385.48547</v>
      </c>
      <c r="N72" s="117" t="n">
        <v>6157865.94606</v>
      </c>
      <c r="O72" s="117" t="n">
        <v>1341518.04191</v>
      </c>
      <c r="P72" s="117"/>
      <c r="Q72" s="117"/>
      <c r="R72" s="117"/>
    </row>
    <row r="73" customFormat="false" ht="12.8" hidden="false" customHeight="false" outlineLevel="0" collapsed="false">
      <c r="B73" s="111" t="n">
        <v>2009</v>
      </c>
      <c r="C73" s="117" t="n">
        <v>11102856.8612</v>
      </c>
      <c r="D73" s="117" t="n">
        <v>900098.5</v>
      </c>
      <c r="E73" s="115" t="n">
        <v>9009731.229499</v>
      </c>
      <c r="F73" s="117" t="n">
        <v>11593279</v>
      </c>
      <c r="G73" s="115" t="n">
        <v>658385</v>
      </c>
      <c r="H73" s="117" t="n">
        <v>20561471</v>
      </c>
      <c r="I73" s="117" t="n">
        <v>18241431.1264</v>
      </c>
      <c r="J73" s="117" t="n">
        <v>3806449.67</v>
      </c>
      <c r="K73" s="119" t="n">
        <v>2218502.32568</v>
      </c>
      <c r="L73" s="119"/>
      <c r="M73" s="119" t="n">
        <v>3449309.24374</v>
      </c>
      <c r="N73" s="119" t="n">
        <v>8571574.85123</v>
      </c>
      <c r="O73" s="119" t="n">
        <v>2090315.13795</v>
      </c>
      <c r="P73" s="119"/>
      <c r="Q73" s="119"/>
      <c r="R73" s="119"/>
    </row>
    <row r="74" customFormat="false" ht="12.8" hidden="false" customHeight="false" outlineLevel="0" collapsed="false">
      <c r="B74" s="111" t="n">
        <v>2010</v>
      </c>
      <c r="C74" s="120" t="n">
        <v>15263717.30188</v>
      </c>
      <c r="D74" s="120" t="n">
        <v>1463000</v>
      </c>
      <c r="E74" s="121" t="n">
        <v>11741500</v>
      </c>
      <c r="F74" s="120" t="n">
        <v>15269008</v>
      </c>
      <c r="G74" s="121" t="n">
        <v>771500</v>
      </c>
      <c r="H74" s="120" t="n">
        <v>26884733</v>
      </c>
      <c r="I74" s="120" t="n">
        <v>24500782.05837</v>
      </c>
      <c r="J74" s="120" t="n">
        <v>4960800</v>
      </c>
      <c r="K74" s="117" t="n">
        <v>3204177.57701</v>
      </c>
      <c r="L74" s="117"/>
      <c r="M74" s="117" t="n">
        <v>4575635.74562</v>
      </c>
      <c r="N74" s="117" t="n">
        <v>11981071.62296</v>
      </c>
      <c r="O74" s="117" t="n">
        <v>2146300</v>
      </c>
      <c r="P74" s="117"/>
      <c r="Q74" s="117"/>
      <c r="R74" s="117"/>
    </row>
    <row r="75" customFormat="false" ht="12.8" hidden="false" customHeight="false" outlineLevel="0" collapsed="false">
      <c r="B75" s="111" t="n">
        <v>2011</v>
      </c>
      <c r="C75" s="117" t="n">
        <v>21562243.17099</v>
      </c>
      <c r="D75" s="117" t="n">
        <v>2085600</v>
      </c>
      <c r="E75" s="115" t="n">
        <v>15229500</v>
      </c>
      <c r="F75" s="117" t="n">
        <v>18131477</v>
      </c>
      <c r="G75" s="115" t="n">
        <v>1013100</v>
      </c>
      <c r="H75" s="117" t="n">
        <v>36179425</v>
      </c>
      <c r="I75" s="117" t="n">
        <v>32436095.45798</v>
      </c>
      <c r="J75" s="117" t="n">
        <v>5715000</v>
      </c>
      <c r="K75" s="119" t="n">
        <v>4769282.46596</v>
      </c>
      <c r="L75" s="119" t="n">
        <v>729678.74661</v>
      </c>
      <c r="M75" s="119" t="n">
        <v>5370180.45524</v>
      </c>
      <c r="N75" s="119" t="n">
        <v>17562855.03792</v>
      </c>
      <c r="O75" s="119" t="n">
        <v>2247300</v>
      </c>
      <c r="P75" s="119"/>
      <c r="Q75" s="119" t="n">
        <v>716700</v>
      </c>
      <c r="R75" s="119"/>
    </row>
    <row r="76" customFormat="false" ht="12.8" hidden="false" customHeight="false" outlineLevel="0" collapsed="false">
      <c r="B76" s="111" t="n">
        <v>2012</v>
      </c>
      <c r="C76" s="120" t="n">
        <v>27594331.3664</v>
      </c>
      <c r="D76" s="120" t="n">
        <v>2672800</v>
      </c>
      <c r="E76" s="121" t="n">
        <v>19313800</v>
      </c>
      <c r="F76" s="120" t="n">
        <v>25785407</v>
      </c>
      <c r="G76" s="121" t="n">
        <v>1229100</v>
      </c>
      <c r="H76" s="120" t="n">
        <v>43931228</v>
      </c>
      <c r="I76" s="120" t="n">
        <v>41041468.20529</v>
      </c>
      <c r="J76" s="120" t="n">
        <v>8238600</v>
      </c>
      <c r="K76" s="117" t="n">
        <v>6238307.1858</v>
      </c>
      <c r="L76" s="117" t="n">
        <v>953762.92164</v>
      </c>
      <c r="M76" s="117" t="n">
        <v>6683313.77334</v>
      </c>
      <c r="N76" s="117" t="n">
        <v>26606758.85089</v>
      </c>
      <c r="O76" s="117" t="n">
        <v>3258800</v>
      </c>
      <c r="P76" s="117"/>
      <c r="Q76" s="117" t="n">
        <v>0</v>
      </c>
      <c r="R76" s="117"/>
    </row>
    <row r="77" customFormat="false" ht="12.8" hidden="false" customHeight="false" outlineLevel="0" collapsed="false">
      <c r="B77" s="111" t="n">
        <v>2013</v>
      </c>
      <c r="C77" s="117" t="n">
        <v>36576358.35</v>
      </c>
      <c r="D77" s="117" t="n">
        <v>3099000</v>
      </c>
      <c r="E77" s="115" t="n">
        <v>24906800</v>
      </c>
      <c r="F77" s="117" t="n">
        <v>31010317</v>
      </c>
      <c r="G77" s="115" t="n">
        <v>1332400</v>
      </c>
      <c r="H77" s="117" t="n">
        <v>56514839</v>
      </c>
      <c r="I77" s="117" t="n">
        <v>53287660.80492</v>
      </c>
      <c r="J77" s="117" t="n">
        <v>8682000</v>
      </c>
      <c r="K77" s="119" t="n">
        <v>7042799.31211</v>
      </c>
      <c r="L77" s="119" t="n">
        <v>1253574.1296</v>
      </c>
      <c r="M77" s="119" t="n">
        <v>8856389.21015</v>
      </c>
      <c r="N77" s="119" t="n">
        <v>36122011.13802</v>
      </c>
      <c r="O77" s="119" t="n">
        <v>5590600</v>
      </c>
      <c r="P77" s="119"/>
      <c r="Q77" s="119" t="n">
        <v>0</v>
      </c>
      <c r="R77" s="119"/>
    </row>
    <row r="78" customFormat="false" ht="12.8" hidden="false" customHeight="false" outlineLevel="0" collapsed="false">
      <c r="B78" s="111" t="n">
        <v>2014</v>
      </c>
      <c r="C78" s="120" t="n">
        <v>53294684.66403</v>
      </c>
      <c r="D78" s="120" t="n">
        <v>2940800</v>
      </c>
      <c r="E78" s="121" t="n">
        <v>32721600</v>
      </c>
      <c r="F78" s="120" t="n">
        <v>44490091</v>
      </c>
      <c r="G78" s="121" t="n">
        <v>1984900</v>
      </c>
      <c r="H78" s="120" t="n">
        <v>76739818</v>
      </c>
      <c r="I78" s="120" t="n">
        <v>72676066.20744</v>
      </c>
      <c r="J78" s="120" t="n">
        <v>12167700</v>
      </c>
      <c r="K78" s="117" t="n">
        <v>9516808.09741</v>
      </c>
      <c r="L78" s="117" t="n">
        <v>1610245.75254</v>
      </c>
      <c r="M78" s="117" t="n">
        <v>11872462.07607</v>
      </c>
      <c r="N78" s="117" t="n">
        <v>49042610.26827</v>
      </c>
      <c r="O78" s="117" t="n">
        <v>8266200</v>
      </c>
      <c r="P78" s="117"/>
      <c r="Q78" s="117" t="n">
        <v>0</v>
      </c>
      <c r="R78" s="117"/>
    </row>
    <row r="79" customFormat="false" ht="12.8" hidden="false" customHeight="false" outlineLevel="0" collapsed="false">
      <c r="B79" s="111" t="n">
        <v>2015</v>
      </c>
      <c r="C79" s="117" t="n">
        <v>75797809.1</v>
      </c>
      <c r="D79" s="117" t="n">
        <v>3969300</v>
      </c>
      <c r="E79" s="122" t="n">
        <v>43272400</v>
      </c>
      <c r="F79" s="117" t="n">
        <v>56478261</v>
      </c>
      <c r="G79" s="115" t="n">
        <v>2916400</v>
      </c>
      <c r="H79" s="117" t="n">
        <v>97479599</v>
      </c>
      <c r="I79" s="117" t="n">
        <v>95600316.12798</v>
      </c>
      <c r="J79" s="117" t="n">
        <v>14199800</v>
      </c>
      <c r="K79" s="119" t="n">
        <v>12485483.44174</v>
      </c>
      <c r="L79" s="119" t="n">
        <v>2178603.64548</v>
      </c>
      <c r="M79" s="119" t="n">
        <v>16038444.76165</v>
      </c>
      <c r="N79" s="119" t="n">
        <v>68361691.35172</v>
      </c>
      <c r="O79" s="119" t="n">
        <v>10207500</v>
      </c>
      <c r="P79" s="119"/>
      <c r="Q79" s="119" t="n">
        <v>0</v>
      </c>
      <c r="R79" s="119"/>
    </row>
    <row r="80" customFormat="false" ht="12.8" hidden="false" customHeight="false" outlineLevel="0" collapsed="false">
      <c r="B80" s="111" t="n">
        <v>2016</v>
      </c>
      <c r="C80" s="120" t="n">
        <v>86485940.4164</v>
      </c>
      <c r="D80" s="120" t="n">
        <v>4810100</v>
      </c>
      <c r="E80" s="120" t="n">
        <v>58259500</v>
      </c>
      <c r="F80" s="120" t="n">
        <v>75663968</v>
      </c>
      <c r="G80" s="121" t="n">
        <v>4187600</v>
      </c>
      <c r="H80" s="120" t="n">
        <v>131669079</v>
      </c>
      <c r="I80" s="120" t="n">
        <v>126199197.124</v>
      </c>
      <c r="J80" s="120" t="n">
        <v>19962000</v>
      </c>
      <c r="K80" s="117" t="n">
        <v>14554479.38537</v>
      </c>
      <c r="L80" s="117" t="n">
        <v>2916910.09244</v>
      </c>
      <c r="M80" s="117" t="n">
        <v>22415518.30814</v>
      </c>
      <c r="N80" s="117" t="n">
        <v>88401916.12013</v>
      </c>
      <c r="O80" s="117" t="n">
        <v>16218300</v>
      </c>
      <c r="P80" s="117"/>
      <c r="Q80" s="117" t="n">
        <v>12099400</v>
      </c>
      <c r="R80" s="117" t="n">
        <v>31300557.6342019</v>
      </c>
    </row>
    <row r="81" customFormat="false" ht="12.8" hidden="false" customHeight="false" outlineLevel="0" collapsed="false">
      <c r="B81" s="123" t="n">
        <v>2017</v>
      </c>
      <c r="C81" s="124" t="n">
        <v>109245834.21693</v>
      </c>
      <c r="D81" s="124" t="n">
        <v>7282225.6</v>
      </c>
      <c r="E81" s="124" t="n">
        <v>74727533.13788</v>
      </c>
      <c r="F81" s="124" t="n">
        <v>102845595</v>
      </c>
      <c r="G81" s="125" t="n">
        <v>5625587</v>
      </c>
      <c r="H81" s="124" t="n">
        <v>172838482</v>
      </c>
      <c r="I81" s="124" t="n">
        <v>166461992.04945</v>
      </c>
      <c r="J81" s="124" t="n">
        <v>29455686.93297</v>
      </c>
      <c r="K81" s="126" t="n">
        <v>18322852.72915</v>
      </c>
      <c r="L81" s="126" t="n">
        <v>5017571.50117</v>
      </c>
      <c r="M81" s="126" t="n">
        <v>30933083.00808</v>
      </c>
      <c r="N81" s="126" t="n">
        <v>104611186.68281</v>
      </c>
      <c r="O81" s="126" t="n">
        <v>18023556.12808</v>
      </c>
      <c r="P81" s="126" t="n">
        <v>9373728.112</v>
      </c>
      <c r="Q81" s="126" t="n">
        <v>10845000</v>
      </c>
      <c r="R81" s="126" t="n">
        <v>77978329.8140266</v>
      </c>
    </row>
    <row r="82" customFormat="false" ht="12.8" hidden="false" customHeight="false" outlineLevel="0" collapsed="false">
      <c r="B82" s="111" t="n">
        <v>2018</v>
      </c>
      <c r="C82" s="127"/>
      <c r="D82" s="127" t="n">
        <v>11016890.5</v>
      </c>
      <c r="E82" s="127" t="n">
        <v>106984441.63282</v>
      </c>
      <c r="F82" s="127" t="n">
        <v>116408746.14157</v>
      </c>
      <c r="G82" s="127" t="n">
        <v>6845924</v>
      </c>
      <c r="H82" s="127" t="n">
        <v>232591321.05233</v>
      </c>
      <c r="I82" s="127" t="n">
        <v>260430300</v>
      </c>
      <c r="J82" s="127" t="n">
        <v>30341077.9158</v>
      </c>
      <c r="K82" s="117" t="n">
        <v>21525462.73405</v>
      </c>
      <c r="L82" s="117" t="n">
        <v>6263843.69233</v>
      </c>
      <c r="M82" s="117" t="n">
        <v>39299818.62715</v>
      </c>
      <c r="N82" s="117" t="n">
        <v>101267287.8766</v>
      </c>
      <c r="O82" s="117" t="n">
        <v>22662949.94606</v>
      </c>
      <c r="P82" s="117" t="n">
        <v>38198551.272</v>
      </c>
      <c r="Q82" s="117" t="n">
        <v>19529500</v>
      </c>
      <c r="R82" s="117" t="n">
        <v>168141700</v>
      </c>
    </row>
    <row r="83" customFormat="false" ht="12.8" hidden="false" customHeight="false" outlineLevel="0" collapsed="false">
      <c r="B83" s="111" t="n">
        <v>1993</v>
      </c>
      <c r="C83" s="128" t="n">
        <v>0.00360798997870177</v>
      </c>
      <c r="D83" s="128"/>
      <c r="E83" s="128"/>
      <c r="F83" s="128"/>
      <c r="G83" s="128"/>
      <c r="H83" s="128"/>
      <c r="I83" s="128" t="n">
        <v>0.0127518067972787</v>
      </c>
      <c r="J83" s="128" t="n">
        <v>0</v>
      </c>
      <c r="K83" s="129" t="n">
        <v>0.00148990999175634</v>
      </c>
      <c r="L83" s="129"/>
      <c r="M83" s="129" t="n">
        <v>0.00438149484248217</v>
      </c>
      <c r="N83" s="129" t="n">
        <v>0.000907133691920851</v>
      </c>
      <c r="O83" s="129"/>
      <c r="P83" s="129"/>
      <c r="Q83" s="129"/>
      <c r="R83" s="129"/>
    </row>
    <row r="84" customFormat="false" ht="12.8" hidden="false" customHeight="false" outlineLevel="0" collapsed="false">
      <c r="B84" s="111" t="n">
        <v>1994</v>
      </c>
      <c r="C84" s="130" t="n">
        <v>0.00452401493112597</v>
      </c>
      <c r="D84" s="130"/>
      <c r="E84" s="130"/>
      <c r="F84" s="130"/>
      <c r="G84" s="130"/>
      <c r="H84" s="130"/>
      <c r="I84" s="130" t="n">
        <v>0.0125330563795884</v>
      </c>
      <c r="J84" s="130" t="n">
        <v>0</v>
      </c>
      <c r="K84" s="128" t="n">
        <v>0.00114109371918643</v>
      </c>
      <c r="L84" s="128"/>
      <c r="M84" s="128" t="n">
        <v>0.00500171357630564</v>
      </c>
      <c r="N84" s="128" t="n">
        <v>0.00177359529305488</v>
      </c>
      <c r="O84" s="128"/>
      <c r="P84" s="128"/>
      <c r="Q84" s="128"/>
      <c r="R84" s="128"/>
    </row>
    <row r="85" customFormat="false" ht="12.8" hidden="false" customHeight="false" outlineLevel="0" collapsed="false">
      <c r="B85" s="111" t="n">
        <v>1995</v>
      </c>
      <c r="C85" s="128" t="n">
        <v>0.00481810842810914</v>
      </c>
      <c r="D85" s="128"/>
      <c r="E85" s="128"/>
      <c r="F85" s="128"/>
      <c r="G85" s="128"/>
      <c r="H85" s="128"/>
      <c r="I85" s="128" t="n">
        <v>0.011591546064283</v>
      </c>
      <c r="J85" s="128" t="n">
        <v>0</v>
      </c>
      <c r="K85" s="129" t="n">
        <v>0.00115074130920541</v>
      </c>
      <c r="L85" s="129"/>
      <c r="M85" s="129" t="n">
        <v>0.00460379512456971</v>
      </c>
      <c r="N85" s="129" t="n">
        <v>0.00203456278278236</v>
      </c>
      <c r="O85" s="129"/>
      <c r="P85" s="129"/>
      <c r="Q85" s="129"/>
      <c r="R85" s="129"/>
    </row>
    <row r="86" customFormat="false" ht="12.8" hidden="false" customHeight="false" outlineLevel="0" collapsed="false">
      <c r="B86" s="111" t="n">
        <v>1996</v>
      </c>
      <c r="C86" s="130" t="n">
        <v>0.00535119124011765</v>
      </c>
      <c r="D86" s="130"/>
      <c r="E86" s="130" t="n">
        <v>0.00699555519367766</v>
      </c>
      <c r="F86" s="130" t="n">
        <v>0.00859191284535789</v>
      </c>
      <c r="G86" s="130" t="n">
        <v>0.000633122003803018</v>
      </c>
      <c r="H86" s="130"/>
      <c r="I86" s="130" t="n">
        <v>0.0118734138888743</v>
      </c>
      <c r="J86" s="130" t="n">
        <v>0.00189952184472796</v>
      </c>
      <c r="K86" s="128" t="n">
        <v>0.00121581480233915</v>
      </c>
      <c r="L86" s="128"/>
      <c r="M86" s="128" t="n">
        <v>0.00371605977783452</v>
      </c>
      <c r="N86" s="128" t="n">
        <v>0.00374469920475403</v>
      </c>
      <c r="O86" s="128"/>
      <c r="P86" s="128"/>
      <c r="Q86" s="128"/>
      <c r="R86" s="128"/>
    </row>
    <row r="87" customFormat="false" ht="12.8" hidden="false" customHeight="false" outlineLevel="0" collapsed="false">
      <c r="B87" s="111" t="n">
        <v>1997</v>
      </c>
      <c r="C87" s="128" t="n">
        <v>0.00569959755309632</v>
      </c>
      <c r="D87" s="128"/>
      <c r="E87" s="128" t="n">
        <v>0.00697789668568757</v>
      </c>
      <c r="F87" s="128" t="n">
        <v>0.0133764802888043</v>
      </c>
      <c r="G87" s="128" t="n">
        <v>0.000661837543623088</v>
      </c>
      <c r="H87" s="128"/>
      <c r="I87" s="128" t="n">
        <v>0.0122864231415156</v>
      </c>
      <c r="J87" s="128" t="n">
        <v>0.00678417881034325</v>
      </c>
      <c r="K87" s="129" t="n">
        <v>0.000840346028141977</v>
      </c>
      <c r="L87" s="129"/>
      <c r="M87" s="129" t="n">
        <v>0.00376518359499552</v>
      </c>
      <c r="N87" s="129" t="n">
        <v>0.00345227651983493</v>
      </c>
      <c r="O87" s="129"/>
      <c r="P87" s="129"/>
      <c r="Q87" s="129"/>
      <c r="R87" s="129"/>
    </row>
    <row r="88" customFormat="false" ht="12.8" hidden="false" customHeight="false" outlineLevel="0" collapsed="false">
      <c r="B88" s="111" t="n">
        <v>1998</v>
      </c>
      <c r="C88" s="130" t="n">
        <v>0.00636315131456079</v>
      </c>
      <c r="D88" s="130" t="n">
        <v>0.000145543197528915</v>
      </c>
      <c r="E88" s="130" t="n">
        <v>0.00701695590496987</v>
      </c>
      <c r="F88" s="130" t="n">
        <v>0.0123514108518862</v>
      </c>
      <c r="G88" s="130" t="n">
        <v>0.000661539006122823</v>
      </c>
      <c r="H88" s="130"/>
      <c r="I88" s="130" t="n">
        <v>0.0127033327129764</v>
      </c>
      <c r="J88" s="130" t="n">
        <v>0.00620644167097362</v>
      </c>
      <c r="K88" s="128" t="n">
        <v>0.000774999732363437</v>
      </c>
      <c r="L88" s="128"/>
      <c r="M88" s="128" t="n">
        <v>0.0044281736419033</v>
      </c>
      <c r="N88" s="128" t="n">
        <v>0.00375256113602839</v>
      </c>
      <c r="O88" s="128"/>
      <c r="P88" s="128"/>
      <c r="Q88" s="128"/>
      <c r="R88" s="128"/>
    </row>
    <row r="89" customFormat="false" ht="12.8" hidden="false" customHeight="false" outlineLevel="0" collapsed="false">
      <c r="B89" s="111" t="n">
        <v>1999</v>
      </c>
      <c r="C89" s="128" t="n">
        <v>0.00652843236193813</v>
      </c>
      <c r="D89" s="128" t="n">
        <v>0.000682065594832189</v>
      </c>
      <c r="E89" s="128" t="n">
        <v>0.00661730302583426</v>
      </c>
      <c r="F89" s="128" t="n">
        <v>0.0126546160153983</v>
      </c>
      <c r="G89" s="128" t="n">
        <v>0.000694807769874193</v>
      </c>
      <c r="H89" s="128"/>
      <c r="I89" s="128" t="n">
        <v>0.0130590610333592</v>
      </c>
      <c r="J89" s="128" t="n">
        <v>0.00659006201248528</v>
      </c>
      <c r="K89" s="129" t="n">
        <v>0.000844821419816424</v>
      </c>
      <c r="L89" s="129"/>
      <c r="M89" s="129" t="n">
        <v>0.00496732786232554</v>
      </c>
      <c r="N89" s="129" t="n">
        <v>0.00371425044292621</v>
      </c>
      <c r="O89" s="129"/>
      <c r="P89" s="129"/>
      <c r="Q89" s="129"/>
      <c r="R89" s="129"/>
    </row>
    <row r="90" customFormat="false" ht="12.8" hidden="false" customHeight="false" outlineLevel="0" collapsed="false">
      <c r="B90" s="111" t="n">
        <v>2000</v>
      </c>
      <c r="C90" s="130" t="n">
        <v>0.00737482979989829</v>
      </c>
      <c r="D90" s="130" t="n">
        <v>0.000792131724972759</v>
      </c>
      <c r="E90" s="130" t="n">
        <v>0.00689589045722683</v>
      </c>
      <c r="F90" s="130" t="n">
        <v>0.0122384068851027</v>
      </c>
      <c r="G90" s="130" t="n">
        <v>0.00171445582114806</v>
      </c>
      <c r="H90" s="130"/>
      <c r="I90" s="130" t="n">
        <v>0.0132482904466693</v>
      </c>
      <c r="J90" s="130" t="n">
        <v>0.00625201275153695</v>
      </c>
      <c r="K90" s="128" t="n">
        <v>0.000757917523110217</v>
      </c>
      <c r="L90" s="128"/>
      <c r="M90" s="128" t="n">
        <v>0.00457708734050099</v>
      </c>
      <c r="N90" s="128" t="n">
        <v>0.00384670608858436</v>
      </c>
      <c r="O90" s="128"/>
      <c r="P90" s="128"/>
      <c r="Q90" s="128"/>
      <c r="R90" s="128"/>
    </row>
    <row r="91" customFormat="false" ht="12.8" hidden="false" customHeight="false" outlineLevel="0" collapsed="false">
      <c r="B91" s="111" t="n">
        <v>2001</v>
      </c>
      <c r="C91" s="128" t="n">
        <v>0.00742320990503864</v>
      </c>
      <c r="D91" s="128" t="n">
        <v>0.000792725123110313</v>
      </c>
      <c r="E91" s="128" t="n">
        <v>0.00589041397180548</v>
      </c>
      <c r="F91" s="128" t="n">
        <v>0.012726717103591</v>
      </c>
      <c r="G91" s="128" t="n">
        <v>0.000840551046084029</v>
      </c>
      <c r="H91" s="128" t="n">
        <v>0.0109159580432705</v>
      </c>
      <c r="I91" s="128" t="n">
        <v>0.0124450443431941</v>
      </c>
      <c r="J91" s="128" t="n">
        <v>0.006473913242637</v>
      </c>
      <c r="K91" s="129" t="n">
        <v>0.000688420104483218</v>
      </c>
      <c r="L91" s="129"/>
      <c r="M91" s="129" t="n">
        <v>0.00458720783308938</v>
      </c>
      <c r="N91" s="129" t="n">
        <v>0.00391896562603379</v>
      </c>
      <c r="O91" s="129"/>
      <c r="P91" s="129"/>
      <c r="Q91" s="129"/>
      <c r="R91" s="129"/>
    </row>
    <row r="92" customFormat="false" ht="12.8" hidden="false" customHeight="false" outlineLevel="0" collapsed="false">
      <c r="B92" s="111" t="n">
        <v>2002</v>
      </c>
      <c r="C92" s="130" t="n">
        <v>0.00550732676330524</v>
      </c>
      <c r="D92" s="130" t="n">
        <v>0.000517949435432862</v>
      </c>
      <c r="E92" s="130" t="n">
        <v>0.005027555073672</v>
      </c>
      <c r="F92" s="130" t="n">
        <v>0.014342468925354</v>
      </c>
      <c r="G92" s="130" t="n">
        <v>0.000696250533678235</v>
      </c>
      <c r="H92" s="130" t="n">
        <v>0.0155394867377431</v>
      </c>
      <c r="I92" s="130" t="n">
        <v>0.00963695804700716</v>
      </c>
      <c r="J92" s="130" t="n">
        <v>0.00578721074243246</v>
      </c>
      <c r="K92" s="128" t="n">
        <v>0.000674115579920293</v>
      </c>
      <c r="L92" s="128"/>
      <c r="M92" s="128" t="n">
        <v>0.00393016113979006</v>
      </c>
      <c r="N92" s="128" t="n">
        <v>0.00286856679917758</v>
      </c>
      <c r="O92" s="128"/>
      <c r="P92" s="128"/>
      <c r="Q92" s="128"/>
      <c r="R92" s="128"/>
    </row>
    <row r="93" customFormat="false" ht="12.8" hidden="false" customHeight="false" outlineLevel="0" collapsed="false">
      <c r="B93" s="111" t="n">
        <v>2003</v>
      </c>
      <c r="C93" s="128" t="n">
        <v>0.00778608650355386</v>
      </c>
      <c r="D93" s="128" t="n">
        <v>0.000548714663773305</v>
      </c>
      <c r="E93" s="128" t="n">
        <v>0.00574542115068131</v>
      </c>
      <c r="F93" s="128" t="n">
        <v>0.0132297237331965</v>
      </c>
      <c r="G93" s="128" t="n">
        <v>0.000681825883738911</v>
      </c>
      <c r="H93" s="128" t="n">
        <v>0.0156959033371192</v>
      </c>
      <c r="I93" s="128" t="n">
        <v>0.0118026727120887</v>
      </c>
      <c r="J93" s="128" t="n">
        <v>0.00496580829870134</v>
      </c>
      <c r="K93" s="129" t="n">
        <v>0.000682558068297916</v>
      </c>
      <c r="L93" s="129"/>
      <c r="M93" s="129" t="n">
        <v>0.00392285240873266</v>
      </c>
      <c r="N93" s="129" t="n">
        <v>0.00287332305220327</v>
      </c>
      <c r="O93" s="129"/>
      <c r="P93" s="129"/>
      <c r="Q93" s="129"/>
      <c r="R93" s="129"/>
    </row>
    <row r="94" customFormat="false" ht="12.8" hidden="false" customHeight="false" outlineLevel="0" collapsed="false">
      <c r="B94" s="111" t="n">
        <v>2004</v>
      </c>
      <c r="C94" s="130" t="n">
        <v>0.0091641635742257</v>
      </c>
      <c r="D94" s="130" t="n">
        <v>0.000657963741379203</v>
      </c>
      <c r="E94" s="130" t="n">
        <v>0.00658362471478164</v>
      </c>
      <c r="F94" s="130" t="n">
        <v>0.0110870883008554</v>
      </c>
      <c r="G94" s="130" t="n">
        <v>0.000707872826421854</v>
      </c>
      <c r="H94" s="130" t="n">
        <v>0.015835129642473</v>
      </c>
      <c r="I94" s="130" t="n">
        <v>0.0136326919048979</v>
      </c>
      <c r="J94" s="130" t="n">
        <v>0.00417343120345224</v>
      </c>
      <c r="K94" s="128" t="n">
        <v>0.000602714526981359</v>
      </c>
      <c r="L94" s="128"/>
      <c r="M94" s="128" t="n">
        <v>0.00302886361525675</v>
      </c>
      <c r="N94" s="128" t="n">
        <v>0.00321336233585605</v>
      </c>
      <c r="O94" s="128"/>
      <c r="P94" s="128"/>
      <c r="Q94" s="128"/>
      <c r="R94" s="128"/>
    </row>
    <row r="95" customFormat="false" ht="12.8" hidden="false" customHeight="false" outlineLevel="0" collapsed="false">
      <c r="B95" s="111" t="n">
        <v>2005</v>
      </c>
      <c r="C95" s="128" t="n">
        <v>0.00961880222981258</v>
      </c>
      <c r="D95" s="128" t="n">
        <v>0.000710855766254805</v>
      </c>
      <c r="E95" s="128" t="n">
        <v>0.00652260800262184</v>
      </c>
      <c r="F95" s="128" t="n">
        <v>0.0103295874494527</v>
      </c>
      <c r="G95" s="128" t="n">
        <v>0.000673064923836705</v>
      </c>
      <c r="H95" s="128" t="n">
        <v>0.0161951464097716</v>
      </c>
      <c r="I95" s="128" t="n">
        <v>0.0139841677041514</v>
      </c>
      <c r="J95" s="128" t="n">
        <v>0.00391930834033625</v>
      </c>
      <c r="K95" s="129" t="n">
        <v>0.000760956650522766</v>
      </c>
      <c r="L95" s="129"/>
      <c r="M95" s="129" t="n">
        <v>0.00264026760171751</v>
      </c>
      <c r="N95" s="129" t="n">
        <v>0.00333084778169367</v>
      </c>
      <c r="O95" s="129"/>
      <c r="P95" s="129"/>
      <c r="Q95" s="129"/>
      <c r="R95" s="129"/>
    </row>
    <row r="96" customFormat="false" ht="12.8" hidden="false" customHeight="false" outlineLevel="0" collapsed="false">
      <c r="B96" s="111" t="n">
        <v>2006</v>
      </c>
      <c r="C96" s="130" t="n">
        <v>0.00940560535877528</v>
      </c>
      <c r="D96" s="130" t="n">
        <v>0.000646805566494996</v>
      </c>
      <c r="E96" s="130" t="n">
        <v>0.00678386170042615</v>
      </c>
      <c r="F96" s="130" t="n">
        <v>0.00918087272210537</v>
      </c>
      <c r="G96" s="130" t="n">
        <v>0.000556280415991225</v>
      </c>
      <c r="H96" s="130" t="n">
        <v>0.0163229714661409</v>
      </c>
      <c r="I96" s="130" t="n">
        <v>0.0141131235333868</v>
      </c>
      <c r="J96" s="130" t="n">
        <v>0.00340537699689386</v>
      </c>
      <c r="K96" s="128" t="n">
        <v>0.000833500270706357</v>
      </c>
      <c r="L96" s="128"/>
      <c r="M96" s="128" t="n">
        <v>0.00235497081001743</v>
      </c>
      <c r="N96" s="128" t="n">
        <v>0.0039087534319118</v>
      </c>
      <c r="O96" s="128"/>
      <c r="P96" s="128"/>
      <c r="Q96" s="128"/>
      <c r="R96" s="128"/>
    </row>
    <row r="97" customFormat="false" ht="12.8" hidden="false" customHeight="false" outlineLevel="0" collapsed="false">
      <c r="B97" s="111" t="n">
        <v>2007</v>
      </c>
      <c r="C97" s="128" t="n">
        <v>0.00946369367588668</v>
      </c>
      <c r="D97" s="128" t="n">
        <v>0.000585475875391982</v>
      </c>
      <c r="E97" s="128" t="n">
        <v>0.00720349773674433</v>
      </c>
      <c r="F97" s="128" t="n">
        <v>0.00832312264618854</v>
      </c>
      <c r="G97" s="128" t="n">
        <v>0.000498422632844237</v>
      </c>
      <c r="H97" s="128" t="n">
        <v>0.0167951995322389</v>
      </c>
      <c r="I97" s="128" t="n">
        <v>0.0149072962567154</v>
      </c>
      <c r="J97" s="128" t="n">
        <v>0.00301491612895818</v>
      </c>
      <c r="K97" s="129" t="n">
        <v>0.000934433666315139</v>
      </c>
      <c r="L97" s="129"/>
      <c r="M97" s="129" t="n">
        <v>0.00229652373770847</v>
      </c>
      <c r="N97" s="129" t="n">
        <v>0.00464810842100707</v>
      </c>
      <c r="O97" s="129"/>
      <c r="P97" s="129"/>
      <c r="Q97" s="129"/>
      <c r="R97" s="129"/>
    </row>
    <row r="98" customFormat="false" ht="12.8" hidden="false" customHeight="false" outlineLevel="0" collapsed="false">
      <c r="B98" s="111" t="n">
        <v>2008</v>
      </c>
      <c r="C98" s="130" t="n">
        <v>0.00933824001867382</v>
      </c>
      <c r="D98" s="130" t="n">
        <v>0.000617660986798567</v>
      </c>
      <c r="E98" s="130" t="n">
        <v>0.00719511929922144</v>
      </c>
      <c r="F98" s="130" t="n">
        <v>0.00843202971714432</v>
      </c>
      <c r="G98" s="130" t="n">
        <v>0.00048284265951637</v>
      </c>
      <c r="H98" s="130" t="n">
        <v>0.0169575290688833</v>
      </c>
      <c r="I98" s="130" t="n">
        <v>0.0145730376476074</v>
      </c>
      <c r="J98" s="130" t="n">
        <v>0.00284428582324504</v>
      </c>
      <c r="K98" s="128" t="n">
        <v>0.00110112913760037</v>
      </c>
      <c r="L98" s="128"/>
      <c r="M98" s="128" t="n">
        <v>0.00219840306175176</v>
      </c>
      <c r="N98" s="128" t="n">
        <v>0.00535631443145592</v>
      </c>
      <c r="O98" s="128" t="n">
        <v>0.00116689653702816</v>
      </c>
      <c r="P98" s="128"/>
      <c r="Q98" s="128"/>
      <c r="R98" s="128"/>
    </row>
    <row r="99" customFormat="false" ht="12.8" hidden="false" customHeight="false" outlineLevel="0" collapsed="false">
      <c r="B99" s="111" t="n">
        <v>2009</v>
      </c>
      <c r="C99" s="128" t="n">
        <v>0.0088970241644898</v>
      </c>
      <c r="D99" s="128" t="n">
        <v>0.000721273651010169</v>
      </c>
      <c r="E99" s="128" t="n">
        <v>0.00721974510403148</v>
      </c>
      <c r="F99" s="128" t="n">
        <v>0.00929001289471043</v>
      </c>
      <c r="G99" s="128" t="n">
        <v>0.000527581984327637</v>
      </c>
      <c r="H99" s="128" t="n">
        <v>0.0164764714731884</v>
      </c>
      <c r="I99" s="128" t="n">
        <v>0.0146173597980544</v>
      </c>
      <c r="J99" s="128" t="n">
        <v>0.00305021267213239</v>
      </c>
      <c r="K99" s="129" t="n">
        <v>0.00177774684905904</v>
      </c>
      <c r="L99" s="129"/>
      <c r="M99" s="129" t="n">
        <v>0.00276402623901215</v>
      </c>
      <c r="N99" s="129" t="n">
        <v>0.00686863836330536</v>
      </c>
      <c r="O99" s="129" t="n">
        <v>0.00167502693461996</v>
      </c>
      <c r="P99" s="129"/>
      <c r="Q99" s="129"/>
      <c r="R99" s="129"/>
    </row>
    <row r="100" customFormat="false" ht="12.8" hidden="false" customHeight="false" outlineLevel="0" collapsed="false">
      <c r="B100" s="111" t="n">
        <v>2010</v>
      </c>
      <c r="C100" s="130" t="n">
        <v>0.00918548780578398</v>
      </c>
      <c r="D100" s="130" t="n">
        <v>0.000880412575395823</v>
      </c>
      <c r="E100" s="130" t="n">
        <v>0.00706586756938487</v>
      </c>
      <c r="F100" s="130" t="n">
        <v>0.00918867167260385</v>
      </c>
      <c r="G100" s="130" t="n">
        <v>0.000464277718330744</v>
      </c>
      <c r="H100" s="130" t="n">
        <v>0.0161788496372926</v>
      </c>
      <c r="I100" s="130" t="n">
        <v>0.0147442218942046</v>
      </c>
      <c r="J100" s="130" t="n">
        <v>0.0029853388270838</v>
      </c>
      <c r="K100" s="128" t="n">
        <v>0.00192822845700678</v>
      </c>
      <c r="L100" s="128"/>
      <c r="M100" s="128" t="n">
        <v>0.00275355246129494</v>
      </c>
      <c r="N100" s="128" t="n">
        <v>0.00721003836197678</v>
      </c>
      <c r="O100" s="128" t="n">
        <v>0.00129161278918117</v>
      </c>
      <c r="P100" s="128"/>
      <c r="Q100" s="128"/>
      <c r="R100" s="128"/>
    </row>
    <row r="101" customFormat="false" ht="12.8" hidden="false" customHeight="false" outlineLevel="0" collapsed="false">
      <c r="B101" s="111" t="n">
        <v>2011</v>
      </c>
      <c r="C101" s="128" t="n">
        <v>0.00989536698334916</v>
      </c>
      <c r="D101" s="128" t="n">
        <v>0.000957125713536113</v>
      </c>
      <c r="E101" s="128" t="n">
        <v>0.00698913792400184</v>
      </c>
      <c r="F101" s="128" t="n">
        <v>0.00832091621647902</v>
      </c>
      <c r="G101" s="128" t="n">
        <v>0.000464932901986689</v>
      </c>
      <c r="H101" s="128" t="n">
        <v>0.0166034992177078</v>
      </c>
      <c r="I101" s="128" t="n">
        <v>0.0148856065446608</v>
      </c>
      <c r="J101" s="128" t="n">
        <v>0.00262273372308155</v>
      </c>
      <c r="K101" s="129" t="n">
        <v>0.00218872405220907</v>
      </c>
      <c r="L101" s="129" t="n">
        <v>0.000334864926640407</v>
      </c>
      <c r="M101" s="129" t="n">
        <v>0.00246448878022597</v>
      </c>
      <c r="N101" s="129" t="n">
        <v>0.00805996363631593</v>
      </c>
      <c r="O101" s="129" t="n">
        <v>0.00103133324512357</v>
      </c>
      <c r="P101" s="129"/>
      <c r="Q101" s="129" t="n">
        <v>0.000328908706794847</v>
      </c>
      <c r="R101" s="129"/>
    </row>
    <row r="102" customFormat="false" ht="12.8" hidden="false" customHeight="false" outlineLevel="0" collapsed="false">
      <c r="B102" s="111" t="n">
        <v>2012</v>
      </c>
      <c r="C102" s="130" t="n">
        <v>0.0104606643560655</v>
      </c>
      <c r="D102" s="130" t="n">
        <v>0.00101322490187011</v>
      </c>
      <c r="E102" s="130" t="n">
        <v>0.00732161894258414</v>
      </c>
      <c r="F102" s="130" t="n">
        <v>0.00977492385410648</v>
      </c>
      <c r="G102" s="130" t="n">
        <v>0.000465936368934656</v>
      </c>
      <c r="H102" s="130" t="n">
        <v>0.0166537766309987</v>
      </c>
      <c r="I102" s="130" t="n">
        <v>0.0155583049965991</v>
      </c>
      <c r="J102" s="130" t="n">
        <v>0.00312314975925886</v>
      </c>
      <c r="K102" s="128" t="n">
        <v>0.00236486388288229</v>
      </c>
      <c r="L102" s="128" t="n">
        <v>0.000361559541561672</v>
      </c>
      <c r="M102" s="128" t="n">
        <v>0.00253356028964366</v>
      </c>
      <c r="N102" s="128" t="n">
        <v>0.0100862880222144</v>
      </c>
      <c r="O102" s="128" t="n">
        <v>0.00123537014000835</v>
      </c>
      <c r="P102" s="128"/>
      <c r="Q102" s="128" t="n">
        <v>0</v>
      </c>
      <c r="R102" s="128"/>
    </row>
    <row r="103" customFormat="false" ht="12.8" hidden="false" customHeight="false" outlineLevel="0" collapsed="false">
      <c r="B103" s="111" t="n">
        <v>2013</v>
      </c>
      <c r="C103" s="128" t="n">
        <v>0.0109238316835513</v>
      </c>
      <c r="D103" s="128" t="n">
        <v>0.000925541959737644</v>
      </c>
      <c r="E103" s="128" t="n">
        <v>0.0074386216465936</v>
      </c>
      <c r="F103" s="128" t="n">
        <v>0.00926148743732353</v>
      </c>
      <c r="G103" s="128" t="n">
        <v>0.000397932270782329</v>
      </c>
      <c r="H103" s="128" t="n">
        <v>0.0168786236987149</v>
      </c>
      <c r="I103" s="128" t="n">
        <v>0.0159148002617685</v>
      </c>
      <c r="J103" s="128" t="n">
        <v>0.00259295104693199</v>
      </c>
      <c r="K103" s="129" t="n">
        <v>0.00210339021534986</v>
      </c>
      <c r="L103" s="129" t="n">
        <v>0.000374390273180508</v>
      </c>
      <c r="M103" s="129" t="n">
        <v>0.0026450338256733</v>
      </c>
      <c r="N103" s="129" t="n">
        <v>0.0107881371340265</v>
      </c>
      <c r="O103" s="129" t="n">
        <v>0.00166967888999977</v>
      </c>
      <c r="P103" s="129"/>
      <c r="Q103" s="129" t="n">
        <v>0</v>
      </c>
      <c r="R103" s="129"/>
    </row>
    <row r="104" customFormat="false" ht="12.8" hidden="false" customHeight="false" outlineLevel="0" collapsed="false">
      <c r="B104" s="111" t="n">
        <v>2014</v>
      </c>
      <c r="C104" s="130" t="n">
        <v>0.0116387156111073</v>
      </c>
      <c r="D104" s="130" t="n">
        <v>0.000642224174604135</v>
      </c>
      <c r="E104" s="130" t="n">
        <v>0.00714587954016821</v>
      </c>
      <c r="F104" s="130" t="n">
        <v>0.00971593170924165</v>
      </c>
      <c r="G104" s="130" t="n">
        <v>0.000433470744073636</v>
      </c>
      <c r="H104" s="130" t="n">
        <v>0.0167587616547611</v>
      </c>
      <c r="I104" s="130" t="n">
        <v>0.015871302582137</v>
      </c>
      <c r="J104" s="130" t="n">
        <v>0.00265723309620876</v>
      </c>
      <c r="K104" s="128" t="n">
        <v>0.00207832026157001</v>
      </c>
      <c r="L104" s="128" t="n">
        <v>0.000351652186253678</v>
      </c>
      <c r="M104" s="128" t="n">
        <v>0.00259275780648903</v>
      </c>
      <c r="N104" s="128" t="n">
        <v>0.0107101298626129</v>
      </c>
      <c r="O104" s="128" t="n">
        <v>0.00180520724704594</v>
      </c>
      <c r="P104" s="128"/>
      <c r="Q104" s="128" t="n">
        <v>0</v>
      </c>
      <c r="R104" s="128"/>
    </row>
    <row r="105" customFormat="false" ht="12.8" hidden="false" customHeight="false" outlineLevel="0" collapsed="false">
      <c r="B105" s="111" t="n">
        <v>2015</v>
      </c>
      <c r="C105" s="128" t="n">
        <v>0.0127294769340055</v>
      </c>
      <c r="D105" s="128" t="n">
        <v>0.000666603868820108</v>
      </c>
      <c r="E105" s="128" t="n">
        <v>0.00726716278767824</v>
      </c>
      <c r="F105" s="128" t="n">
        <v>0.00948495384244874</v>
      </c>
      <c r="G105" s="128" t="n">
        <v>0.000489779941810133</v>
      </c>
      <c r="H105" s="128" t="n">
        <v>0.0163707146913644</v>
      </c>
      <c r="I105" s="128" t="n">
        <v>0.0160551081025211</v>
      </c>
      <c r="J105" s="128" t="n">
        <v>0.00238471307698379</v>
      </c>
      <c r="K105" s="129" t="n">
        <v>0.00209681091536374</v>
      </c>
      <c r="L105" s="129" t="n">
        <v>0.000365874491397112</v>
      </c>
      <c r="M105" s="129" t="n">
        <v>0.00269349490539226</v>
      </c>
      <c r="N105" s="129" t="n">
        <v>0.0114806560184775</v>
      </c>
      <c r="O105" s="129" t="n">
        <v>0.00171424659032607</v>
      </c>
      <c r="P105" s="129"/>
      <c r="Q105" s="129" t="n">
        <v>0</v>
      </c>
      <c r="R105" s="129" t="n">
        <v>0</v>
      </c>
    </row>
    <row r="106" customFormat="false" ht="12.8" hidden="false" customHeight="false" outlineLevel="0" collapsed="false">
      <c r="B106" s="111" t="n">
        <v>2016</v>
      </c>
      <c r="C106" s="130" t="n">
        <v>0.0105109702628087</v>
      </c>
      <c r="D106" s="130" t="n">
        <v>0.000584590024895527</v>
      </c>
      <c r="E106" s="130" t="n">
        <v>0.00708050197613375</v>
      </c>
      <c r="F106" s="130" t="n">
        <v>0.00919573417118446</v>
      </c>
      <c r="G106" s="130" t="n">
        <v>0.00050893519641016</v>
      </c>
      <c r="H106" s="130" t="n">
        <v>0.0160022515479057</v>
      </c>
      <c r="I106" s="130" t="n">
        <v>0.0153374756841884</v>
      </c>
      <c r="J106" s="130" t="n">
        <v>0.00242605893369462</v>
      </c>
      <c r="K106" s="128" t="n">
        <v>0.00176886207484977</v>
      </c>
      <c r="L106" s="128" t="n">
        <v>0.000354503345784394</v>
      </c>
      <c r="M106" s="128" t="n">
        <v>0.00272424448676778</v>
      </c>
      <c r="N106" s="128" t="n">
        <v>0.0107438261877048</v>
      </c>
      <c r="O106" s="128" t="n">
        <v>0.00197107261819154</v>
      </c>
      <c r="P106" s="128"/>
      <c r="Q106" s="128" t="n">
        <v>0.0014704867980335</v>
      </c>
      <c r="R106" s="128" t="n">
        <v>0.00380407762138458</v>
      </c>
    </row>
    <row r="107" customFormat="false" ht="12.8" hidden="false" customHeight="false" outlineLevel="0" collapsed="false">
      <c r="B107" s="111" t="n">
        <v>2017</v>
      </c>
      <c r="C107" s="128" t="n">
        <v>0.0102628562112773</v>
      </c>
      <c r="D107" s="128" t="n">
        <v>0.000684112440227956</v>
      </c>
      <c r="E107" s="128" t="n">
        <v>0.00702011141307824</v>
      </c>
      <c r="F107" s="128" t="n">
        <v>0.00966160001444418</v>
      </c>
      <c r="G107" s="128" t="n">
        <v>0.000528483222256211</v>
      </c>
      <c r="H107" s="128" t="n">
        <v>0.0162369256572215</v>
      </c>
      <c r="I107" s="128" t="n">
        <v>0.0156379005322433</v>
      </c>
      <c r="J107" s="128" t="n">
        <v>0.00276714880493469</v>
      </c>
      <c r="K107" s="129" t="n">
        <v>0.00172129952860513</v>
      </c>
      <c r="L107" s="129" t="n">
        <v>0.000471364562460638</v>
      </c>
      <c r="M107" s="129" t="n">
        <v>0.00290593948372479</v>
      </c>
      <c r="N107" s="129" t="n">
        <v>0.00982746458674933</v>
      </c>
      <c r="O107" s="129" t="n">
        <v>0.00169318277702992</v>
      </c>
      <c r="P107" s="129" t="n">
        <v>0.000880593978403211</v>
      </c>
      <c r="Q107" s="129" t="n">
        <v>0.00101880933409591</v>
      </c>
      <c r="R107" s="129" t="n">
        <v>0.00732550025557765</v>
      </c>
    </row>
    <row r="108" customFormat="false" ht="12.8" hidden="false" customHeight="false" outlineLevel="0" collapsed="false">
      <c r="B108" s="111" t="n">
        <v>2018</v>
      </c>
      <c r="C108" s="131" t="n">
        <v>0</v>
      </c>
      <c r="D108" s="131" t="n">
        <v>0.00075631386805743</v>
      </c>
      <c r="E108" s="131" t="n">
        <v>0.00734452401730619</v>
      </c>
      <c r="F108" s="131" t="n">
        <v>0.00799150623036929</v>
      </c>
      <c r="G108" s="131" t="n">
        <v>0.000469975376524546</v>
      </c>
      <c r="H108" s="131" t="n">
        <v>0.0159674857167433</v>
      </c>
      <c r="I108" s="131" t="n">
        <v>0.0178786425763565</v>
      </c>
      <c r="J108" s="131" t="n">
        <v>0.00208292693837073</v>
      </c>
      <c r="K108" s="128" t="n">
        <v>0.00147773148713019</v>
      </c>
      <c r="L108" s="128" t="n">
        <v>0.000430015334349855</v>
      </c>
      <c r="M108" s="128" t="n">
        <v>0.00269794801353933</v>
      </c>
      <c r="N108" s="128" t="n">
        <v>0.00695203916219705</v>
      </c>
      <c r="O108" s="128" t="n">
        <v>0.00155582043184477</v>
      </c>
      <c r="P108" s="128" t="n">
        <v>0.00262234557625097</v>
      </c>
      <c r="Q108" s="128" t="n">
        <v>0.00134070786001073</v>
      </c>
      <c r="R108" s="128" t="n">
        <v>0.0115429938700718</v>
      </c>
    </row>
    <row r="109" customFormat="false" ht="12.8" hidden="false" customHeight="false" outlineLevel="0" collapsed="false">
      <c r="Q109" s="0" t="s">
        <v>152</v>
      </c>
    </row>
    <row r="112" customFormat="false" ht="12.8" hidden="false" customHeight="false" outlineLevel="0" collapsed="false">
      <c r="B112" s="132" t="s">
        <v>153</v>
      </c>
      <c r="C112" s="132"/>
      <c r="D112" s="133" t="n">
        <f aca="false">AVERAGE(D98:D108)</f>
        <v>0.000768098560450326</v>
      </c>
      <c r="E112" s="133" t="n">
        <f aca="false">AVERAGE(E98:E108)*0.2869</f>
        <v>0.00206276640583366</v>
      </c>
      <c r="F112" s="133" t="n">
        <f aca="false">AVERAGE(F98:F108)/3</f>
        <v>0.00303993235636533</v>
      </c>
      <c r="G112" s="133" t="n">
        <f aca="false">AVERAGE(G98:G108)</f>
        <v>0.000475831671359374</v>
      </c>
      <c r="H112" s="133" t="n">
        <f aca="false">AVERAGE(H98:H108)</f>
        <v>0.0164622626358892</v>
      </c>
      <c r="I112" s="133" t="n">
        <f aca="false">AVERAGE(I98:I108)</f>
        <v>0.0155521600563946</v>
      </c>
      <c r="J112" s="133" t="n">
        <f aca="false">AVERAGE(J98:J108)</f>
        <v>0.00268515933653875</v>
      </c>
      <c r="K112" s="134" t="n">
        <f aca="false">AVERAGE(K98:K108)</f>
        <v>0.00187337335105693</v>
      </c>
      <c r="L112" s="134" t="n">
        <f aca="false">L108</f>
        <v>0.000430015334349855</v>
      </c>
      <c r="M112" s="134" t="n">
        <f aca="false">AVERAGE(M98:M108)</f>
        <v>0.00263394994122863</v>
      </c>
      <c r="N112" s="134" t="n">
        <f aca="false">N108</f>
        <v>0.00695203916219705</v>
      </c>
      <c r="O112" s="134" t="n">
        <f aca="false">AVERAGE(O98:O108)</f>
        <v>0.00152813165458175</v>
      </c>
      <c r="P112" s="134" t="n">
        <f aca="false">P108</f>
        <v>0.00262234557625097</v>
      </c>
      <c r="Q112" s="134" t="n">
        <f aca="false">AVERAGE(Q106:Q108)</f>
        <v>0.00127666799738005</v>
      </c>
    </row>
    <row r="114" customFormat="false" ht="12.8" hidden="false" customHeight="false" outlineLevel="0" collapsed="false">
      <c r="D114" s="133" t="n">
        <f aca="false">SUM(D112:J112)-E112</f>
        <v>0.0389834446169977</v>
      </c>
      <c r="F114" s="109" t="s">
        <v>154</v>
      </c>
      <c r="G114" s="109"/>
      <c r="H114" s="109"/>
      <c r="I114" s="133" t="n">
        <v>0.006</v>
      </c>
      <c r="K114" s="134" t="n">
        <f aca="false">SUM(K112:Q112)</f>
        <v>0.0173165230170452</v>
      </c>
    </row>
    <row r="116" customFormat="false" ht="12.8" hidden="false" customHeight="false" outlineLevel="0" collapsed="false">
      <c r="I116" s="31"/>
    </row>
    <row r="117" customFormat="false" ht="12.8" hidden="false" customHeight="false" outlineLevel="0" collapsed="false">
      <c r="C117" s="0" t="s">
        <v>155</v>
      </c>
      <c r="D117" s="0" t="s">
        <v>156</v>
      </c>
      <c r="E117" s="0" t="s">
        <v>157</v>
      </c>
      <c r="F117" s="3" t="s">
        <v>158</v>
      </c>
      <c r="G117" s="0" t="s">
        <v>159</v>
      </c>
    </row>
    <row r="119" customFormat="false" ht="12.8" hidden="false" customHeight="false" outlineLevel="0" collapsed="false">
      <c r="B119" s="5" t="n">
        <v>2014</v>
      </c>
      <c r="C119" s="61" t="n">
        <f aca="false">(SUM('Central pensions'!Y4:Y7)/AVERAGE('Central scenario'!AG3:AG6))</f>
        <v>0.0100080003976103</v>
      </c>
      <c r="D119" s="61" t="n">
        <f aca="false">'Central scenario'!BM3+'Central scenario'!BN3+'Central scenario'!BL3-C119</f>
        <v>0.0636642641339578</v>
      </c>
      <c r="E119" s="61" t="n">
        <f aca="false">'Central scenario'!BK3</f>
        <v>0.0539797598100557</v>
      </c>
      <c r="F119" s="61" t="n">
        <f aca="false">SUM($C104:$J104)-$H104-$F104-SUM($K104:$Q104)</f>
        <v>0.0208507583843275</v>
      </c>
      <c r="G119" s="61" t="n">
        <f aca="false">E119+F119-D119-C119</f>
        <v>0.00115825366281494</v>
      </c>
    </row>
    <row r="120" customFormat="false" ht="12.8" hidden="false" customHeight="false" outlineLevel="0" collapsed="false">
      <c r="B120" s="0" t="n">
        <v>2015</v>
      </c>
      <c r="C120" s="31" t="n">
        <f aca="false">SUM('Central pensions'!Y14:Y17)/AVERAGE('Central scenario'!AG14:AG17)</f>
        <v>0.0107339784194634</v>
      </c>
      <c r="D120" s="31" t="n">
        <f aca="false">'Central scenario'!BM4+'Central scenario'!BN4+'Central scenario'!BL4-C120</f>
        <v>0.0829481034514564</v>
      </c>
      <c r="E120" s="31" t="n">
        <f aca="false">'Central scenario'!BK4</f>
        <v>0.0607890100036003</v>
      </c>
      <c r="F120" s="31" t="n">
        <f aca="false">SUM($C105:$J105)-$H105-$F105-SUM($K105:$Q105)</f>
        <v>0.0212417617908622</v>
      </c>
      <c r="G120" s="31" t="n">
        <f aca="false">E120+F120-D120-C120</f>
        <v>-0.0116513100764572</v>
      </c>
    </row>
    <row r="121" customFormat="false" ht="12.8" hidden="false" customHeight="false" outlineLevel="0" collapsed="false">
      <c r="B121" s="5" t="n">
        <v>2016</v>
      </c>
      <c r="C121" s="61" t="n">
        <f aca="false">SUM('Central pensions'!Y18:Y21)/AVERAGE('Central scenario'!AG18:AG21)</f>
        <v>0.0120915600774794</v>
      </c>
      <c r="D121" s="61" t="n">
        <f aca="false">'Central scenario'!BM5+'Central scenario'!BN5+'Central scenario'!BL5-C121</f>
        <v>0.0821174703482335</v>
      </c>
      <c r="E121" s="61" t="n">
        <f aca="false">'Central scenario'!BK5</f>
        <v>0.0613721775203611</v>
      </c>
      <c r="F121" s="61" t="n">
        <f aca="false">SUM($C106:$J106)-$H106-$F106-SUM($K106:$R106)</f>
        <v>0.0136114589454148</v>
      </c>
      <c r="G121" s="61" t="n">
        <f aca="false">E121+F121-D121-C121</f>
        <v>-0.019225393959937</v>
      </c>
    </row>
    <row r="122" customFormat="false" ht="12.8" hidden="false" customHeight="false" outlineLevel="0" collapsed="false">
      <c r="B122" s="0" t="n">
        <v>2017</v>
      </c>
      <c r="C122" s="31" t="n">
        <f aca="false">SUM('Central pensions'!Y22:Y25)/AVERAGE('Central scenario'!AG22:AG25)</f>
        <v>0.0155187056640414</v>
      </c>
      <c r="D122" s="31" t="n">
        <f aca="false">'Central scenario'!BM6+'Central scenario'!BN6+'Central scenario'!BL6-C122</f>
        <v>0.0847525809514075</v>
      </c>
      <c r="E122" s="31" t="n">
        <f aca="false">'Central scenario'!BK6</f>
        <v>0.0631912464013855</v>
      </c>
      <c r="F122" s="31" t="n">
        <f aca="false">SUM($C107:$J107)-$H107-$F107-SUM($K107:$R107)</f>
        <v>0.0110564581173711</v>
      </c>
      <c r="G122" s="31" t="n">
        <f aca="false">E122+F122-D122-C122</f>
        <v>-0.0260235820966923</v>
      </c>
    </row>
    <row r="123" customFormat="false" ht="12.8" hidden="false" customHeight="false" outlineLevel="0" collapsed="false">
      <c r="B123" s="5" t="n">
        <f aca="false">B122+1</f>
        <v>2018</v>
      </c>
      <c r="C123" s="61" t="n">
        <f aca="false">SUM('Central pensions'!Y26:Y29)/AVERAGE('Central scenario'!AG26:AG29)</f>
        <v>0.0143643444472167</v>
      </c>
      <c r="D123" s="61" t="n">
        <f aca="false">'Central scenario'!BM7+'Central scenario'!BN7+'Central scenario'!BL7-C123</f>
        <v>0.0820642873195171</v>
      </c>
      <c r="E123" s="61" t="n">
        <f aca="false">'Central scenario'!BK7</f>
        <v>0.059003517131234</v>
      </c>
      <c r="F123" s="61" t="n">
        <f aca="false">SUM($C108:$J108)-$F108-SUM($K108:$R108)</f>
        <v>0.015880266757964</v>
      </c>
      <c r="G123" s="61" t="n">
        <f aca="false">E123+F123-D123-C123</f>
        <v>-0.0215448478775357</v>
      </c>
    </row>
    <row r="124" customFormat="false" ht="12.8" hidden="false" customHeight="false" outlineLevel="0" collapsed="false">
      <c r="B124" s="0" t="n">
        <f aca="false">B123+1</f>
        <v>2019</v>
      </c>
      <c r="C124" s="31" t="n">
        <f aca="false">SUM('Central pensions'!Y30:Y33)/AVERAGE('Central scenario'!AG30:AG33)</f>
        <v>0.0136307839432169</v>
      </c>
      <c r="D124" s="31" t="n">
        <f aca="false">'Central scenario'!BM8+'Central scenario'!BN8+'Central scenario'!BL8-C124</f>
        <v>0.0767147567851072</v>
      </c>
      <c r="E124" s="31" t="n">
        <f aca="false">'Central scenario'!BK8</f>
        <v>0.0513659715196705</v>
      </c>
      <c r="F124" s="31" t="n">
        <f aca="false">SUM($D$112:$J$112)-SUM($K$112:$Q$112)-$I$112*12/15</f>
        <v>0.0112879599606704</v>
      </c>
      <c r="G124" s="31" t="n">
        <f aca="false">E124+F124-D124-C124</f>
        <v>-0.0276916092479831</v>
      </c>
    </row>
    <row r="125" customFormat="false" ht="12.8" hidden="false" customHeight="false" outlineLevel="0" collapsed="false">
      <c r="B125" s="5" t="n">
        <f aca="false">B124+1</f>
        <v>2020</v>
      </c>
      <c r="C125" s="61" t="n">
        <f aca="false">SUM('Central pensions'!Y34:Y37)/AVERAGE('Central scenario'!AG34:AG37)</f>
        <v>0.0160276769707763</v>
      </c>
      <c r="D125" s="61" t="n">
        <f aca="false">'Central scenario'!BM9+'Central scenario'!BN9+'Central scenario'!BL9-C125</f>
        <v>0.0948730058569795</v>
      </c>
      <c r="E125" s="61" t="n">
        <f aca="false">'Central scenario'!BK9</f>
        <v>0.0580102405862457</v>
      </c>
      <c r="F125" s="61" t="n">
        <f aca="false">SUM($D$112:$J$112)-SUM($K$112:$Q$112)-$I$112+$I$114</f>
        <v>0.0141775279493914</v>
      </c>
      <c r="G125" s="61" t="n">
        <f aca="false">E125+F125-D125-C125</f>
        <v>-0.0387129142921188</v>
      </c>
    </row>
    <row r="126" customFormat="false" ht="12.8" hidden="false" customHeight="false" outlineLevel="0" collapsed="false">
      <c r="B126" s="0" t="n">
        <f aca="false">B125+1</f>
        <v>2021</v>
      </c>
      <c r="C126" s="31" t="n">
        <f aca="false">SUM('Central pensions'!Y38:Y41)/AVERAGE('Central scenario'!AG38:AG41)</f>
        <v>0.0139564588317504</v>
      </c>
      <c r="D126" s="31" t="n">
        <f aca="false">'Central scenario'!BM10+'Central scenario'!BN10+'Central scenario'!BL10-C126</f>
        <v>0.0851000308604799</v>
      </c>
      <c r="E126" s="31" t="n">
        <f aca="false">'Central scenario'!BK10</f>
        <v>0.0566356650966546</v>
      </c>
      <c r="F126" s="31" t="n">
        <f aca="false">SUM($D$112:$J$112)-SUM($K$112:$Q$112)-$I$112+$I$114</f>
        <v>0.0141775279493914</v>
      </c>
      <c r="G126" s="31" t="n">
        <f aca="false">E126+F126-D126-C126</f>
        <v>-0.0282432966461843</v>
      </c>
    </row>
    <row r="127" customFormat="false" ht="12.8" hidden="false" customHeight="false" outlineLevel="0" collapsed="false">
      <c r="B127" s="5" t="n">
        <f aca="false">B126+1</f>
        <v>2022</v>
      </c>
      <c r="C127" s="61" t="n">
        <f aca="false">SUM('Central pensions'!Y42:Y45)/AVERAGE('Central scenario'!AG42:AG45)</f>
        <v>0.0131187472211459</v>
      </c>
      <c r="D127" s="61" t="n">
        <f aca="false">'Central scenario'!BM11+'Central scenario'!BN11+'Central scenario'!BL11-C127</f>
        <v>0.0836735456521746</v>
      </c>
      <c r="E127" s="61" t="n">
        <f aca="false">'Central scenario'!BK11</f>
        <v>0.0581136073282858</v>
      </c>
      <c r="F127" s="61" t="n">
        <f aca="false">SUM($D$112:$J$112)-SUM($K$112:$Q$112)-$I$112+$I$114</f>
        <v>0.0141775279493914</v>
      </c>
      <c r="G127" s="61" t="n">
        <f aca="false">E127+F127-D127-C127</f>
        <v>-0.0245011575956433</v>
      </c>
    </row>
    <row r="128" customFormat="false" ht="12.8" hidden="false" customHeight="false" outlineLevel="0" collapsed="false">
      <c r="B128" s="0" t="n">
        <f aca="false">B127+1</f>
        <v>2023</v>
      </c>
      <c r="C128" s="31" t="n">
        <f aca="false">SUM('Central pensions'!Y46:Y49)/AVERAGE('Central scenario'!AG46:AG49)</f>
        <v>0.0127292696268143</v>
      </c>
      <c r="D128" s="31" t="n">
        <f aca="false">'Central scenario'!BM12+'Central scenario'!BN12+'Central scenario'!BL12-C128</f>
        <v>0.0844215793628033</v>
      </c>
      <c r="E128" s="31" t="n">
        <f aca="false">'Central scenario'!BK12</f>
        <v>0.0586982122987541</v>
      </c>
      <c r="F128" s="31" t="n">
        <f aca="false">SUM($D$112:$J$112)-SUM($K$112:$Q$112)-$I$112+$I$114</f>
        <v>0.0141775279493914</v>
      </c>
      <c r="G128" s="31" t="n">
        <f aca="false">E128+F128-D128-C128</f>
        <v>-0.024275108741472</v>
      </c>
    </row>
    <row r="129" customFormat="false" ht="12.8" hidden="false" customHeight="false" outlineLevel="0" collapsed="false">
      <c r="B129" s="5" t="n">
        <f aca="false">B128+1</f>
        <v>2024</v>
      </c>
      <c r="C129" s="61" t="n">
        <f aca="false">SUM('Central pensions'!Y50:Y53)/AVERAGE('Central scenario'!AG50:AG53)</f>
        <v>0.0127102275560236</v>
      </c>
      <c r="D129" s="61" t="n">
        <f aca="false">'Central scenario'!BM13+'Central scenario'!BN13+'Central scenario'!BL13-C129</f>
        <v>0.0860861042418379</v>
      </c>
      <c r="E129" s="61" t="n">
        <f aca="false">'Central scenario'!BK13</f>
        <v>0.0595152811750121</v>
      </c>
      <c r="F129" s="61" t="n">
        <f aca="false">SUM($D$112:$J$112)-SUM($K$112:$Q$112)-$I$112+$I$114</f>
        <v>0.0141775279493914</v>
      </c>
      <c r="G129" s="61" t="n">
        <f aca="false">E129+F129-D129-C129</f>
        <v>-0.0251035226734579</v>
      </c>
    </row>
    <row r="130" customFormat="false" ht="12.8" hidden="false" customHeight="false" outlineLevel="0" collapsed="false">
      <c r="B130" s="0" t="n">
        <f aca="false">B129+1</f>
        <v>2025</v>
      </c>
      <c r="C130" s="31" t="n">
        <f aca="false">SUM('Central pensions'!Y54:Y57)/AVERAGE('Central scenario'!AG54:AG57)</f>
        <v>0.0128579987843264</v>
      </c>
      <c r="D130" s="31" t="n">
        <f aca="false">'Central scenario'!BM14+'Central scenario'!BN14+'Central scenario'!BL14-C130</f>
        <v>0.0888786134229235</v>
      </c>
      <c r="E130" s="31" t="n">
        <f aca="false">'Central scenario'!BK14</f>
        <v>0.0614794579560802</v>
      </c>
      <c r="F130" s="31" t="n">
        <f aca="false">SUM($D$112:$J$112)-SUM($K$112:$Q$112)-$I$112+$I$114</f>
        <v>0.0141775279493914</v>
      </c>
      <c r="G130" s="31" t="n">
        <f aca="false">E130+F130-D130-C130</f>
        <v>-0.0260796263017783</v>
      </c>
    </row>
    <row r="131" customFormat="false" ht="12.8" hidden="false" customHeight="false" outlineLevel="0" collapsed="false">
      <c r="B131" s="5" t="n">
        <f aca="false">B130+1</f>
        <v>2026</v>
      </c>
      <c r="C131" s="61" t="n">
        <f aca="false">SUM('Central pensions'!Y58:Y61)/AVERAGE('Central scenario'!AG58:AG61)</f>
        <v>0.0125156773883246</v>
      </c>
      <c r="D131" s="61" t="n">
        <f aca="false">'Central scenario'!BM15+'Central scenario'!BN15+'Central scenario'!BL15-C131</f>
        <v>0.0900756495546848</v>
      </c>
      <c r="E131" s="61" t="n">
        <f aca="false">'Central scenario'!BK15</f>
        <v>0.0620865859467929</v>
      </c>
      <c r="F131" s="61" t="n">
        <f aca="false">SUM($D$112:$J$112)-SUM($K$112:$Q$112)-$I$112+$I$114</f>
        <v>0.0141775279493914</v>
      </c>
      <c r="G131" s="61" t="n">
        <f aca="false">E131+F131-D131-C131</f>
        <v>-0.0263272130468251</v>
      </c>
    </row>
    <row r="132" customFormat="false" ht="12.8" hidden="false" customHeight="false" outlineLevel="0" collapsed="false">
      <c r="B132" s="0" t="n">
        <f aca="false">B131+1</f>
        <v>2027</v>
      </c>
      <c r="C132" s="31" t="n">
        <f aca="false">SUM('Central pensions'!Y62:Y65)/AVERAGE('Central scenario'!AG62:AG65)</f>
        <v>0.0120639716448268</v>
      </c>
      <c r="D132" s="31" t="n">
        <f aca="false">'Central scenario'!BM16+'Central scenario'!BN16+'Central scenario'!BL16-C132</f>
        <v>0.0901755727816746</v>
      </c>
      <c r="E132" s="31" t="n">
        <f aca="false">'Central scenario'!BK16</f>
        <v>0.0624268731436862</v>
      </c>
      <c r="F132" s="31" t="n">
        <f aca="false">SUM($D$112:$J$112)-SUM($K$112:$Q$112)-$I$112+$I$114</f>
        <v>0.0141775279493914</v>
      </c>
      <c r="G132" s="31" t="n">
        <f aca="false">E132+F132-D132-C132</f>
        <v>-0.0256351433334238</v>
      </c>
    </row>
    <row r="133" customFormat="false" ht="12.8" hidden="false" customHeight="false" outlineLevel="0" collapsed="false">
      <c r="B133" s="5" t="n">
        <f aca="false">B132+1</f>
        <v>2028</v>
      </c>
      <c r="C133" s="61" t="n">
        <f aca="false">SUM('Central pensions'!Y66:Y69)/AVERAGE('Central scenario'!AG66:AG69)</f>
        <v>0.0114124237344616</v>
      </c>
      <c r="D133" s="61" t="n">
        <f aca="false">'Central scenario'!BM17+'Central scenario'!BN17+'Central scenario'!BL17-C133</f>
        <v>0.0895158613510858</v>
      </c>
      <c r="E133" s="61" t="n">
        <f aca="false">'Central scenario'!BK17</f>
        <v>0.0628307305736592</v>
      </c>
      <c r="F133" s="61" t="n">
        <f aca="false">SUM($D$112:$J$112)-SUM($K$112:$Q$112)-$I$112+$I$114</f>
        <v>0.0141775279493914</v>
      </c>
      <c r="G133" s="61" t="n">
        <f aca="false">E133+F133-D133-C133</f>
        <v>-0.0239200265624968</v>
      </c>
    </row>
    <row r="134" customFormat="false" ht="12.8" hidden="false" customHeight="false" outlineLevel="0" collapsed="false">
      <c r="B134" s="0" t="n">
        <f aca="false">B133+1</f>
        <v>2029</v>
      </c>
      <c r="C134" s="31" t="n">
        <f aca="false">SUM('Central pensions'!Y70:Y73)/AVERAGE('Central scenario'!AG70:AG73)</f>
        <v>0.0108236295861483</v>
      </c>
      <c r="D134" s="31" t="n">
        <f aca="false">'Central scenario'!BM18+'Central scenario'!BN18+'Central scenario'!BL18-C134</f>
        <v>0.0889488112133698</v>
      </c>
      <c r="E134" s="31" t="n">
        <f aca="false">'Central scenario'!BK18</f>
        <v>0.0632631366976542</v>
      </c>
      <c r="F134" s="31" t="n">
        <f aca="false">SUM($D$112:$J$112)-SUM($K$112:$Q$112)-$I$112+$I$114</f>
        <v>0.0141775279493914</v>
      </c>
      <c r="G134" s="31" t="n">
        <f aca="false">E134+F134-D134-C134</f>
        <v>-0.0223317761524726</v>
      </c>
    </row>
    <row r="135" customFormat="false" ht="12.8" hidden="false" customHeight="false" outlineLevel="0" collapsed="false">
      <c r="B135" s="5" t="n">
        <f aca="false">B134+1</f>
        <v>2030</v>
      </c>
      <c r="C135" s="61" t="n">
        <f aca="false">SUM('Central pensions'!Y74:Y77)/AVERAGE('Central scenario'!AG74:AG77)</f>
        <v>0.0103452771092487</v>
      </c>
      <c r="D135" s="61" t="n">
        <f aca="false">'Central scenario'!BM19+'Central scenario'!BN19+'Central scenario'!BL19-C135</f>
        <v>0.0883890846540966</v>
      </c>
      <c r="E135" s="61" t="n">
        <f aca="false">'Central scenario'!BK19</f>
        <v>0.0637310532964452</v>
      </c>
      <c r="F135" s="61" t="n">
        <f aca="false">SUM($D$112:$J$112)-SUM($K$112:$Q$112)-$I$112+$I$114</f>
        <v>0.0141775279493914</v>
      </c>
      <c r="G135" s="61" t="n">
        <f aca="false">E135+F135-D135-C135</f>
        <v>-0.0208257805175087</v>
      </c>
    </row>
    <row r="136" customFormat="false" ht="12.8" hidden="false" customHeight="false" outlineLevel="0" collapsed="false">
      <c r="B136" s="0" t="n">
        <f aca="false">B135+1</f>
        <v>2031</v>
      </c>
      <c r="C136" s="31" t="n">
        <f aca="false">SUM('Central pensions'!Y78:Y81)/AVERAGE('Central scenario'!AG78:AG81)</f>
        <v>0.00979876965139054</v>
      </c>
      <c r="D136" s="31" t="n">
        <f aca="false">'Central scenario'!BM20+'Central scenario'!BN20+'Central scenario'!BL20-C136</f>
        <v>0.0882123105711818</v>
      </c>
      <c r="E136" s="31" t="n">
        <f aca="false">'Central scenario'!BK20</f>
        <v>0.0637813644684466</v>
      </c>
      <c r="F136" s="31" t="n">
        <f aca="false">SUM($D$112:$J$112)-SUM($K$112:$Q$112)-$I$112+$I$114</f>
        <v>0.0141775279493914</v>
      </c>
      <c r="G136" s="31" t="n">
        <f aca="false">E136+F136-D136-C136</f>
        <v>-0.0200521878047343</v>
      </c>
    </row>
    <row r="137" customFormat="false" ht="12.8" hidden="false" customHeight="false" outlineLevel="0" collapsed="false">
      <c r="B137" s="5" t="n">
        <f aca="false">B136+1</f>
        <v>2032</v>
      </c>
      <c r="C137" s="61" t="n">
        <f aca="false">SUM('Central pensions'!Y82:Y85)/AVERAGE('Central scenario'!AG82:AG85)</f>
        <v>0.00963166415754557</v>
      </c>
      <c r="D137" s="61" t="n">
        <f aca="false">'Central scenario'!BM21+'Central scenario'!BN21+'Central scenario'!BL21-C137</f>
        <v>0.0889116669189347</v>
      </c>
      <c r="E137" s="61" t="n">
        <f aca="false">'Central scenario'!BK21</f>
        <v>0.0640426243008712</v>
      </c>
      <c r="F137" s="61" t="n">
        <f aca="false">SUM($D$112:$J$112)-SUM($K$112:$Q$112)-$I$112+$I$114</f>
        <v>0.0141775279493914</v>
      </c>
      <c r="G137" s="61" t="n">
        <f aca="false">E137+F137-D137-C137</f>
        <v>-0.0203231788262177</v>
      </c>
    </row>
    <row r="138" customFormat="false" ht="12.8" hidden="false" customHeight="false" outlineLevel="0" collapsed="false">
      <c r="B138" s="0" t="n">
        <f aca="false">B137+1</f>
        <v>2033</v>
      </c>
      <c r="C138" s="31" t="n">
        <f aca="false">SUM('Central pensions'!Y86:Y89)/AVERAGE('Central scenario'!AG86:AG89)</f>
        <v>0.00916348701828013</v>
      </c>
      <c r="D138" s="31" t="n">
        <f aca="false">'Central scenario'!BM22+'Central scenario'!BN22+'Central scenario'!BL22-C138</f>
        <v>0.0885132656541726</v>
      </c>
      <c r="E138" s="31" t="n">
        <f aca="false">'Central scenario'!BK22</f>
        <v>0.0642750077324705</v>
      </c>
      <c r="F138" s="31" t="n">
        <f aca="false">SUM($D$112:$J$112)-SUM($K$112:$Q$112)-$I$112+$I$114</f>
        <v>0.0141775279493914</v>
      </c>
      <c r="G138" s="31" t="n">
        <f aca="false">E138+F138-D138-C138</f>
        <v>-0.0192242169905909</v>
      </c>
    </row>
    <row r="139" customFormat="false" ht="12.8" hidden="false" customHeight="false" outlineLevel="0" collapsed="false">
      <c r="B139" s="5" t="n">
        <f aca="false">B138+1</f>
        <v>2034</v>
      </c>
      <c r="C139" s="61" t="n">
        <f aca="false">SUM('Central pensions'!Y90:Y93)/AVERAGE('Central scenario'!AG90:AG93)</f>
        <v>0.00892503211377541</v>
      </c>
      <c r="D139" s="61" t="n">
        <f aca="false">'Central scenario'!BM23+'Central scenario'!BN23+'Central scenario'!BL23-C139</f>
        <v>0.0883440054662173</v>
      </c>
      <c r="E139" s="61" t="n">
        <f aca="false">'Central scenario'!BK23</f>
        <v>0.0645718028586829</v>
      </c>
      <c r="F139" s="61" t="n">
        <f aca="false">SUM($D$112:$J$112)-SUM($K$112:$Q$112)-$I$112+$I$114</f>
        <v>0.0141775279493914</v>
      </c>
      <c r="G139" s="61" t="n">
        <f aca="false">E139+F139-D139-C139</f>
        <v>-0.0185197067719185</v>
      </c>
    </row>
    <row r="140" customFormat="false" ht="12.8" hidden="false" customHeight="false" outlineLevel="0" collapsed="false">
      <c r="B140" s="0" t="n">
        <f aca="false">B139+1</f>
        <v>2035</v>
      </c>
      <c r="C140" s="31" t="n">
        <f aca="false">SUM('Central pensions'!Y94:Y97)/AVERAGE('Central scenario'!AG94:AG97)</f>
        <v>0.00872914144591469</v>
      </c>
      <c r="D140" s="31" t="n">
        <f aca="false">'Central scenario'!BM24+'Central scenario'!BN24+'Central scenario'!BL24-C140</f>
        <v>0.0888317819887132</v>
      </c>
      <c r="E140" s="31" t="n">
        <f aca="false">'Central scenario'!BK24</f>
        <v>0.0648839224910905</v>
      </c>
      <c r="F140" s="31" t="n">
        <f aca="false">SUM($D$112:$J$112)-SUM($K$112:$Q$112)-$I$112+$I$114</f>
        <v>0.0141775279493914</v>
      </c>
      <c r="G140" s="31" t="n">
        <f aca="false">E140+F140-D140-C140</f>
        <v>-0.0184994729941461</v>
      </c>
    </row>
    <row r="141" customFormat="false" ht="12.8" hidden="false" customHeight="false" outlineLevel="0" collapsed="false">
      <c r="B141" s="5" t="n">
        <f aca="false">B140+1</f>
        <v>2036</v>
      </c>
      <c r="C141" s="61" t="n">
        <f aca="false">SUM('Central pensions'!Y98:Y101)/AVERAGE('Central scenario'!AG98:AG101)</f>
        <v>0.00861511699800117</v>
      </c>
      <c r="D141" s="61" t="n">
        <f aca="false">'Central scenario'!BM25+'Central scenario'!BN25+'Central scenario'!BL25-C141</f>
        <v>0.0881160318287841</v>
      </c>
      <c r="E141" s="61" t="n">
        <f aca="false">'Central scenario'!BK25</f>
        <v>0.0653324050472245</v>
      </c>
      <c r="F141" s="61" t="n">
        <f aca="false">SUM($D$112:$J$112)-SUM($K$112:$Q$112)-$I$112+$I$114</f>
        <v>0.0141775279493914</v>
      </c>
      <c r="G141" s="61" t="n">
        <f aca="false">E141+F141-D141-C141</f>
        <v>-0.0172212158301694</v>
      </c>
    </row>
    <row r="142" customFormat="false" ht="12.8" hidden="false" customHeight="false" outlineLevel="0" collapsed="false">
      <c r="B142" s="0" t="n">
        <f aca="false">B141+1</f>
        <v>2037</v>
      </c>
      <c r="C142" s="31" t="n">
        <f aca="false">SUM('Central pensions'!Y102:Y105)/AVERAGE('Central scenario'!AG102:AG105)</f>
        <v>0.00834855036604625</v>
      </c>
      <c r="D142" s="31" t="n">
        <f aca="false">'Central scenario'!BM26+'Central scenario'!BN26+'Central scenario'!BL26-C142</f>
        <v>0.0879833046752472</v>
      </c>
      <c r="E142" s="31" t="n">
        <f aca="false">'Central scenario'!BK26</f>
        <v>0.0655548168801837</v>
      </c>
      <c r="F142" s="31" t="n">
        <f aca="false">SUM($D$112:$J$112)-SUM($K$112:$Q$112)-$I$112+$I$114</f>
        <v>0.0141775279493914</v>
      </c>
      <c r="G142" s="31" t="n">
        <f aca="false">E142+F142-D142-C142</f>
        <v>-0.0165995102117183</v>
      </c>
    </row>
    <row r="143" customFormat="false" ht="12.8" hidden="false" customHeight="false" outlineLevel="0" collapsed="false">
      <c r="B143" s="5" t="n">
        <f aca="false">B142+1</f>
        <v>2038</v>
      </c>
      <c r="C143" s="61" t="n">
        <f aca="false">SUM('Central pensions'!Y106:Y109)/AVERAGE('Central scenario'!AG106:AG109)</f>
        <v>0.00813032337413917</v>
      </c>
      <c r="D143" s="61" t="n">
        <f aca="false">'Central scenario'!BM27+'Central scenario'!BN27+'Central scenario'!BL27-C143</f>
        <v>0.0886370010949762</v>
      </c>
      <c r="E143" s="61" t="n">
        <f aca="false">'Central scenario'!BK27</f>
        <v>0.0657192258771093</v>
      </c>
      <c r="F143" s="61" t="n">
        <f aca="false">SUM($D$112:$J$112)-SUM($K$112:$Q$112)-$I$112+$I$114</f>
        <v>0.0141775279493914</v>
      </c>
      <c r="G143" s="61" t="n">
        <f aca="false">E143+F143-D143-C143</f>
        <v>-0.0168705706426147</v>
      </c>
    </row>
    <row r="144" customFormat="false" ht="12.8" hidden="false" customHeight="false" outlineLevel="0" collapsed="false">
      <c r="B144" s="0" t="n">
        <f aca="false">B143+1</f>
        <v>2039</v>
      </c>
      <c r="C144" s="31" t="n">
        <f aca="false">SUM('Central pensions'!Y110:Y113)/AVERAGE('Central scenario'!AG110:AG113)</f>
        <v>0.00788802113303264</v>
      </c>
      <c r="D144" s="31" t="n">
        <f aca="false">'Central scenario'!BM28+'Central scenario'!BN28+'Central scenario'!BL28-C144</f>
        <v>0.0889404704025689</v>
      </c>
      <c r="E144" s="31" t="n">
        <f aca="false">'Central scenario'!BK28</f>
        <v>0.0658939341995795</v>
      </c>
      <c r="F144" s="31" t="n">
        <f aca="false">SUM($D$112:$J$112)-SUM($K$112:$Q$112)-$I$112+$I$114</f>
        <v>0.0141775279493914</v>
      </c>
      <c r="G144" s="31" t="n">
        <f aca="false">E144+F144-D144-C144</f>
        <v>-0.0167570293866307</v>
      </c>
    </row>
    <row r="145" customFormat="false" ht="12.8" hidden="false" customHeight="false" outlineLevel="0" collapsed="false">
      <c r="B145" s="5" t="n">
        <f aca="false">B144+1</f>
        <v>2040</v>
      </c>
      <c r="C145" s="61" t="n">
        <f aca="false">SUM('Central pensions'!Y114:Y117)/AVERAGE('Central scenario'!AG114:AG117)</f>
        <v>0.00749989940492569</v>
      </c>
      <c r="D145" s="61" t="n">
        <f aca="false">'Central scenario'!BM29+'Central scenario'!BN29+'Central scenario'!BL29-C145</f>
        <v>0.0889627321993422</v>
      </c>
      <c r="E145" s="61" t="n">
        <f aca="false">'Central scenario'!BK29</f>
        <v>0.0660596529976554</v>
      </c>
      <c r="F145" s="61" t="n">
        <f aca="false">SUM($D$112:$J$112)-SUM($K$112:$Q$112)-$I$112+$I$114</f>
        <v>0.0141775279493914</v>
      </c>
      <c r="G145" s="61" t="n">
        <f aca="false">E145+F145-D145-C145</f>
        <v>-0.016225450657221</v>
      </c>
    </row>
    <row r="146" customFormat="false" ht="12.8" hidden="false" customHeight="false" outlineLevel="0" collapsed="false">
      <c r="C146" s="0" t="str">
        <f aca="false">C117</f>
        <v>Family benefits</v>
      </c>
      <c r="D146" s="0" t="str">
        <f aca="false">D117</f>
        <v>Pensions</v>
      </c>
      <c r="E146" s="0" t="str">
        <f aca="false">E117</f>
        <v>Social security contributions</v>
      </c>
      <c r="F146" s="0" t="str">
        <f aca="false">F117</f>
        <v>Fiscal income net of non-simulated expenses</v>
      </c>
      <c r="G146" s="0" t="str">
        <f aca="false">G117</f>
        <v>Economic result</v>
      </c>
    </row>
    <row r="147" customFormat="false" ht="12.8" hidden="false" customHeight="false" outlineLevel="0" collapsed="false">
      <c r="B147" s="5" t="n">
        <v>2014</v>
      </c>
      <c r="C147" s="61" t="n">
        <f aca="false">-C119</f>
        <v>-0.0100080003976103</v>
      </c>
      <c r="D147" s="61" t="n">
        <f aca="false">-D119</f>
        <v>-0.0636642641339578</v>
      </c>
      <c r="E147" s="61" t="n">
        <f aca="false">E119</f>
        <v>0.0539797598100557</v>
      </c>
      <c r="F147" s="61" t="n">
        <f aca="false">F119</f>
        <v>0.0208507583843275</v>
      </c>
      <c r="G147" s="61" t="n">
        <f aca="false">G119</f>
        <v>0.00115825366281494</v>
      </c>
    </row>
    <row r="148" customFormat="false" ht="12.8" hidden="false" customHeight="false" outlineLevel="0" collapsed="false">
      <c r="B148" s="0" t="n">
        <v>2015</v>
      </c>
      <c r="C148" s="31" t="n">
        <f aca="false">-C120</f>
        <v>-0.0107339784194634</v>
      </c>
      <c r="D148" s="31" t="n">
        <f aca="false">-D120</f>
        <v>-0.0829481034514564</v>
      </c>
      <c r="E148" s="31" t="n">
        <f aca="false">E120</f>
        <v>0.0607890100036003</v>
      </c>
      <c r="F148" s="31" t="n">
        <f aca="false">F120</f>
        <v>0.0212417617908622</v>
      </c>
      <c r="G148" s="31" t="n">
        <f aca="false">G120</f>
        <v>-0.0116513100764572</v>
      </c>
    </row>
    <row r="149" customFormat="false" ht="12.8" hidden="false" customHeight="false" outlineLevel="0" collapsed="false">
      <c r="B149" s="5" t="n">
        <v>2016</v>
      </c>
      <c r="C149" s="61" t="n">
        <f aca="false">-C121</f>
        <v>-0.0120915600774794</v>
      </c>
      <c r="D149" s="61" t="n">
        <f aca="false">-D121</f>
        <v>-0.0821174703482335</v>
      </c>
      <c r="E149" s="61" t="n">
        <f aca="false">E121</f>
        <v>0.0613721775203611</v>
      </c>
      <c r="F149" s="61" t="n">
        <f aca="false">F121</f>
        <v>0.0136114589454148</v>
      </c>
      <c r="G149" s="61" t="n">
        <f aca="false">G121</f>
        <v>-0.019225393959937</v>
      </c>
    </row>
    <row r="150" customFormat="false" ht="12.8" hidden="false" customHeight="false" outlineLevel="0" collapsed="false">
      <c r="B150" s="0" t="n">
        <v>2017</v>
      </c>
      <c r="C150" s="31" t="n">
        <f aca="false">-C122</f>
        <v>-0.0155187056640414</v>
      </c>
      <c r="D150" s="31" t="n">
        <f aca="false">-D122</f>
        <v>-0.0847525809514075</v>
      </c>
      <c r="E150" s="31" t="n">
        <f aca="false">E122</f>
        <v>0.0631912464013855</v>
      </c>
      <c r="F150" s="31" t="n">
        <f aca="false">F122</f>
        <v>0.0110564581173711</v>
      </c>
      <c r="G150" s="31" t="n">
        <f aca="false">G122</f>
        <v>-0.0260235820966923</v>
      </c>
    </row>
    <row r="151" customFormat="false" ht="12.8" hidden="false" customHeight="false" outlineLevel="0" collapsed="false">
      <c r="B151" s="5" t="n">
        <f aca="false">B150+1</f>
        <v>2018</v>
      </c>
      <c r="C151" s="61" t="n">
        <f aca="false">-C123</f>
        <v>-0.0143643444472167</v>
      </c>
      <c r="D151" s="61" t="n">
        <f aca="false">-D123</f>
        <v>-0.0820642873195171</v>
      </c>
      <c r="E151" s="61" t="n">
        <f aca="false">E123</f>
        <v>0.059003517131234</v>
      </c>
      <c r="F151" s="61" t="n">
        <f aca="false">F123</f>
        <v>0.015880266757964</v>
      </c>
      <c r="G151" s="61" t="n">
        <f aca="false">G123</f>
        <v>-0.0215448478775357</v>
      </c>
    </row>
    <row r="152" customFormat="false" ht="12.8" hidden="false" customHeight="false" outlineLevel="0" collapsed="false">
      <c r="B152" s="0" t="n">
        <f aca="false">B151+1</f>
        <v>2019</v>
      </c>
      <c r="C152" s="31" t="n">
        <f aca="false">-C124</f>
        <v>-0.0136307839432169</v>
      </c>
      <c r="D152" s="31" t="n">
        <f aca="false">-D124</f>
        <v>-0.0767147567851072</v>
      </c>
      <c r="E152" s="31" t="n">
        <f aca="false">E124</f>
        <v>0.0513659715196705</v>
      </c>
      <c r="F152" s="31" t="n">
        <f aca="false">F124</f>
        <v>0.0112879599606704</v>
      </c>
      <c r="G152" s="31" t="n">
        <f aca="false">G124</f>
        <v>-0.0276916092479831</v>
      </c>
    </row>
    <row r="153" customFormat="false" ht="12.8" hidden="false" customHeight="false" outlineLevel="0" collapsed="false">
      <c r="B153" s="5" t="n">
        <f aca="false">B152+1</f>
        <v>2020</v>
      </c>
      <c r="C153" s="61" t="n">
        <f aca="false">-C125</f>
        <v>-0.0160276769707763</v>
      </c>
      <c r="D153" s="61" t="n">
        <f aca="false">-D125</f>
        <v>-0.0948730058569795</v>
      </c>
      <c r="E153" s="61" t="n">
        <f aca="false">E125</f>
        <v>0.0580102405862457</v>
      </c>
      <c r="F153" s="61" t="n">
        <f aca="false">F125</f>
        <v>0.0141775279493914</v>
      </c>
      <c r="G153" s="61" t="n">
        <f aca="false">G125</f>
        <v>-0.0387129142921188</v>
      </c>
    </row>
    <row r="154" customFormat="false" ht="12.8" hidden="false" customHeight="false" outlineLevel="0" collapsed="false">
      <c r="B154" s="0" t="n">
        <f aca="false">B153+1</f>
        <v>2021</v>
      </c>
      <c r="C154" s="31" t="n">
        <f aca="false">-C126</f>
        <v>-0.0139564588317504</v>
      </c>
      <c r="D154" s="31" t="n">
        <f aca="false">-D126</f>
        <v>-0.0851000308604799</v>
      </c>
      <c r="E154" s="31" t="n">
        <f aca="false">E126</f>
        <v>0.0566356650966546</v>
      </c>
      <c r="F154" s="31" t="n">
        <f aca="false">F126</f>
        <v>0.0141775279493914</v>
      </c>
      <c r="G154" s="31" t="n">
        <f aca="false">G126</f>
        <v>-0.0282432966461843</v>
      </c>
    </row>
    <row r="155" customFormat="false" ht="12.8" hidden="false" customHeight="false" outlineLevel="0" collapsed="false">
      <c r="B155" s="5" t="n">
        <f aca="false">B154+1</f>
        <v>2022</v>
      </c>
      <c r="C155" s="61" t="n">
        <f aca="false">-C127</f>
        <v>-0.0131187472211459</v>
      </c>
      <c r="D155" s="61" t="n">
        <f aca="false">-D127</f>
        <v>-0.0836735456521746</v>
      </c>
      <c r="E155" s="61" t="n">
        <f aca="false">E127</f>
        <v>0.0581136073282858</v>
      </c>
      <c r="F155" s="61" t="n">
        <f aca="false">F127</f>
        <v>0.0141775279493914</v>
      </c>
      <c r="G155" s="61" t="n">
        <f aca="false">G127</f>
        <v>-0.0245011575956433</v>
      </c>
    </row>
    <row r="156" customFormat="false" ht="12.8" hidden="false" customHeight="false" outlineLevel="0" collapsed="false">
      <c r="B156" s="0" t="n">
        <f aca="false">B155+1</f>
        <v>2023</v>
      </c>
      <c r="C156" s="31" t="n">
        <f aca="false">-C128</f>
        <v>-0.0127292696268143</v>
      </c>
      <c r="D156" s="31" t="n">
        <f aca="false">-D128</f>
        <v>-0.0844215793628033</v>
      </c>
      <c r="E156" s="31" t="n">
        <f aca="false">E128</f>
        <v>0.0586982122987541</v>
      </c>
      <c r="F156" s="31" t="n">
        <f aca="false">F128</f>
        <v>0.0141775279493914</v>
      </c>
      <c r="G156" s="31" t="n">
        <f aca="false">G128</f>
        <v>-0.024275108741472</v>
      </c>
    </row>
    <row r="157" customFormat="false" ht="12.8" hidden="false" customHeight="false" outlineLevel="0" collapsed="false">
      <c r="B157" s="5" t="n">
        <f aca="false">B156+1</f>
        <v>2024</v>
      </c>
      <c r="C157" s="61" t="n">
        <f aca="false">-C129</f>
        <v>-0.0127102275560236</v>
      </c>
      <c r="D157" s="61" t="n">
        <f aca="false">-D129</f>
        <v>-0.0860861042418379</v>
      </c>
      <c r="E157" s="61" t="n">
        <f aca="false">E129</f>
        <v>0.0595152811750121</v>
      </c>
      <c r="F157" s="61" t="n">
        <f aca="false">F129</f>
        <v>0.0141775279493914</v>
      </c>
      <c r="G157" s="61" t="n">
        <f aca="false">G129</f>
        <v>-0.0251035226734579</v>
      </c>
    </row>
    <row r="158" customFormat="false" ht="12.8" hidden="false" customHeight="false" outlineLevel="0" collapsed="false">
      <c r="B158" s="0" t="n">
        <f aca="false">B157+1</f>
        <v>2025</v>
      </c>
      <c r="C158" s="31" t="n">
        <f aca="false">-C130</f>
        <v>-0.0128579987843264</v>
      </c>
      <c r="D158" s="31" t="n">
        <f aca="false">-D130</f>
        <v>-0.0888786134229235</v>
      </c>
      <c r="E158" s="31" t="n">
        <f aca="false">E130</f>
        <v>0.0614794579560802</v>
      </c>
      <c r="F158" s="31" t="n">
        <f aca="false">F130</f>
        <v>0.0141775279493914</v>
      </c>
      <c r="G158" s="31" t="n">
        <f aca="false">G130</f>
        <v>-0.0260796263017783</v>
      </c>
    </row>
    <row r="159" customFormat="false" ht="12.8" hidden="false" customHeight="false" outlineLevel="0" collapsed="false">
      <c r="B159" s="5" t="n">
        <f aca="false">B158+1</f>
        <v>2026</v>
      </c>
      <c r="C159" s="61" t="n">
        <f aca="false">-C131</f>
        <v>-0.0125156773883246</v>
      </c>
      <c r="D159" s="61" t="n">
        <f aca="false">-D131</f>
        <v>-0.0900756495546848</v>
      </c>
      <c r="E159" s="61" t="n">
        <f aca="false">E131</f>
        <v>0.0620865859467929</v>
      </c>
      <c r="F159" s="61" t="n">
        <f aca="false">F131</f>
        <v>0.0141775279493914</v>
      </c>
      <c r="G159" s="61" t="n">
        <f aca="false">G131</f>
        <v>-0.0263272130468251</v>
      </c>
    </row>
    <row r="160" customFormat="false" ht="12.8" hidden="false" customHeight="false" outlineLevel="0" collapsed="false">
      <c r="B160" s="0" t="n">
        <f aca="false">B159+1</f>
        <v>2027</v>
      </c>
      <c r="C160" s="31" t="n">
        <f aca="false">-C132</f>
        <v>-0.0120639716448268</v>
      </c>
      <c r="D160" s="31" t="n">
        <f aca="false">-D132</f>
        <v>-0.0901755727816746</v>
      </c>
      <c r="E160" s="31" t="n">
        <f aca="false">E132</f>
        <v>0.0624268731436862</v>
      </c>
      <c r="F160" s="31" t="n">
        <f aca="false">F132</f>
        <v>0.0141775279493914</v>
      </c>
      <c r="G160" s="31" t="n">
        <f aca="false">G132</f>
        <v>-0.0256351433334238</v>
      </c>
    </row>
    <row r="161" customFormat="false" ht="12.8" hidden="false" customHeight="false" outlineLevel="0" collapsed="false">
      <c r="B161" s="5" t="n">
        <f aca="false">B160+1</f>
        <v>2028</v>
      </c>
      <c r="C161" s="61" t="n">
        <f aca="false">-C133</f>
        <v>-0.0114124237344616</v>
      </c>
      <c r="D161" s="61" t="n">
        <f aca="false">-D133</f>
        <v>-0.0895158613510858</v>
      </c>
      <c r="E161" s="61" t="n">
        <f aca="false">E133</f>
        <v>0.0628307305736592</v>
      </c>
      <c r="F161" s="61" t="n">
        <f aca="false">F133</f>
        <v>0.0141775279493914</v>
      </c>
      <c r="G161" s="61" t="n">
        <f aca="false">G133</f>
        <v>-0.0239200265624968</v>
      </c>
    </row>
    <row r="162" customFormat="false" ht="12.8" hidden="false" customHeight="false" outlineLevel="0" collapsed="false">
      <c r="B162" s="0" t="n">
        <f aca="false">B161+1</f>
        <v>2029</v>
      </c>
      <c r="C162" s="31" t="n">
        <f aca="false">-C134</f>
        <v>-0.0108236295861483</v>
      </c>
      <c r="D162" s="31" t="n">
        <f aca="false">-D134</f>
        <v>-0.0889488112133698</v>
      </c>
      <c r="E162" s="31" t="n">
        <f aca="false">E134</f>
        <v>0.0632631366976542</v>
      </c>
      <c r="F162" s="31" t="n">
        <f aca="false">F134</f>
        <v>0.0141775279493914</v>
      </c>
      <c r="G162" s="31" t="n">
        <f aca="false">G134</f>
        <v>-0.0223317761524726</v>
      </c>
    </row>
    <row r="163" customFormat="false" ht="12.8" hidden="false" customHeight="false" outlineLevel="0" collapsed="false">
      <c r="B163" s="5" t="n">
        <f aca="false">B162+1</f>
        <v>2030</v>
      </c>
      <c r="C163" s="61" t="n">
        <f aca="false">-C135</f>
        <v>-0.0103452771092487</v>
      </c>
      <c r="D163" s="61" t="n">
        <f aca="false">-D135</f>
        <v>-0.0883890846540966</v>
      </c>
      <c r="E163" s="61" t="n">
        <f aca="false">E135</f>
        <v>0.0637310532964452</v>
      </c>
      <c r="F163" s="61" t="n">
        <f aca="false">F135</f>
        <v>0.0141775279493914</v>
      </c>
      <c r="G163" s="61" t="n">
        <f aca="false">G135</f>
        <v>-0.0208257805175087</v>
      </c>
    </row>
    <row r="164" customFormat="false" ht="12.8" hidden="false" customHeight="false" outlineLevel="0" collapsed="false">
      <c r="B164" s="0" t="n">
        <f aca="false">B163+1</f>
        <v>2031</v>
      </c>
      <c r="C164" s="31" t="n">
        <f aca="false">-C136</f>
        <v>-0.00979876965139054</v>
      </c>
      <c r="D164" s="31" t="n">
        <f aca="false">-D136</f>
        <v>-0.0882123105711818</v>
      </c>
      <c r="E164" s="31" t="n">
        <f aca="false">E136</f>
        <v>0.0637813644684466</v>
      </c>
      <c r="F164" s="31" t="n">
        <f aca="false">F136</f>
        <v>0.0141775279493914</v>
      </c>
      <c r="G164" s="31" t="n">
        <f aca="false">G136</f>
        <v>-0.0200521878047343</v>
      </c>
    </row>
    <row r="165" customFormat="false" ht="12.8" hidden="false" customHeight="false" outlineLevel="0" collapsed="false">
      <c r="B165" s="5" t="n">
        <f aca="false">B164+1</f>
        <v>2032</v>
      </c>
      <c r="C165" s="61" t="n">
        <f aca="false">-C137</f>
        <v>-0.00963166415754557</v>
      </c>
      <c r="D165" s="61" t="n">
        <f aca="false">-D137</f>
        <v>-0.0889116669189347</v>
      </c>
      <c r="E165" s="61" t="n">
        <f aca="false">E137</f>
        <v>0.0640426243008712</v>
      </c>
      <c r="F165" s="61" t="n">
        <f aca="false">F137</f>
        <v>0.0141775279493914</v>
      </c>
      <c r="G165" s="61" t="n">
        <f aca="false">G137</f>
        <v>-0.0203231788262177</v>
      </c>
    </row>
    <row r="166" customFormat="false" ht="12.8" hidden="false" customHeight="false" outlineLevel="0" collapsed="false">
      <c r="B166" s="0" t="n">
        <f aca="false">B165+1</f>
        <v>2033</v>
      </c>
      <c r="C166" s="31" t="n">
        <f aca="false">-C138</f>
        <v>-0.00916348701828013</v>
      </c>
      <c r="D166" s="31" t="n">
        <f aca="false">-D138</f>
        <v>-0.0885132656541726</v>
      </c>
      <c r="E166" s="31" t="n">
        <f aca="false">E138</f>
        <v>0.0642750077324705</v>
      </c>
      <c r="F166" s="31" t="n">
        <f aca="false">F138</f>
        <v>0.0141775279493914</v>
      </c>
      <c r="G166" s="31" t="n">
        <f aca="false">G138</f>
        <v>-0.0192242169905909</v>
      </c>
    </row>
    <row r="167" customFormat="false" ht="12.8" hidden="false" customHeight="false" outlineLevel="0" collapsed="false">
      <c r="B167" s="5" t="n">
        <f aca="false">B166+1</f>
        <v>2034</v>
      </c>
      <c r="C167" s="61" t="n">
        <f aca="false">-C139</f>
        <v>-0.00892503211377541</v>
      </c>
      <c r="D167" s="61" t="n">
        <f aca="false">-D139</f>
        <v>-0.0883440054662173</v>
      </c>
      <c r="E167" s="61" t="n">
        <f aca="false">E139</f>
        <v>0.0645718028586829</v>
      </c>
      <c r="F167" s="61" t="n">
        <f aca="false">F139</f>
        <v>0.0141775279493914</v>
      </c>
      <c r="G167" s="61" t="n">
        <f aca="false">G139</f>
        <v>-0.0185197067719185</v>
      </c>
    </row>
    <row r="168" customFormat="false" ht="12.8" hidden="false" customHeight="false" outlineLevel="0" collapsed="false">
      <c r="B168" s="0" t="n">
        <f aca="false">B167+1</f>
        <v>2035</v>
      </c>
      <c r="C168" s="31" t="n">
        <f aca="false">-C140</f>
        <v>-0.00872914144591469</v>
      </c>
      <c r="D168" s="31" t="n">
        <f aca="false">-D140</f>
        <v>-0.0888317819887132</v>
      </c>
      <c r="E168" s="31" t="n">
        <f aca="false">E140</f>
        <v>0.0648839224910905</v>
      </c>
      <c r="F168" s="31" t="n">
        <f aca="false">F140</f>
        <v>0.0141775279493914</v>
      </c>
      <c r="G168" s="31" t="n">
        <f aca="false">G140</f>
        <v>-0.0184994729941461</v>
      </c>
    </row>
    <row r="169" customFormat="false" ht="12.8" hidden="false" customHeight="false" outlineLevel="0" collapsed="false">
      <c r="B169" s="5" t="n">
        <f aca="false">B168+1</f>
        <v>2036</v>
      </c>
      <c r="C169" s="61" t="n">
        <f aca="false">-C141</f>
        <v>-0.00861511699800117</v>
      </c>
      <c r="D169" s="61" t="n">
        <f aca="false">-D141</f>
        <v>-0.0881160318287841</v>
      </c>
      <c r="E169" s="61" t="n">
        <f aca="false">E141</f>
        <v>0.0653324050472245</v>
      </c>
      <c r="F169" s="61" t="n">
        <f aca="false">F141</f>
        <v>0.0141775279493914</v>
      </c>
      <c r="G169" s="61" t="n">
        <f aca="false">G141</f>
        <v>-0.0172212158301694</v>
      </c>
    </row>
    <row r="170" customFormat="false" ht="12.8" hidden="false" customHeight="false" outlineLevel="0" collapsed="false">
      <c r="B170" s="0" t="n">
        <f aca="false">B169+1</f>
        <v>2037</v>
      </c>
      <c r="C170" s="31" t="n">
        <f aca="false">-C142</f>
        <v>-0.00834855036604625</v>
      </c>
      <c r="D170" s="31" t="n">
        <f aca="false">-D142</f>
        <v>-0.0879833046752472</v>
      </c>
      <c r="E170" s="31" t="n">
        <f aca="false">E142</f>
        <v>0.0655548168801837</v>
      </c>
      <c r="F170" s="31" t="n">
        <f aca="false">F142</f>
        <v>0.0141775279493914</v>
      </c>
      <c r="G170" s="31" t="n">
        <f aca="false">G142</f>
        <v>-0.0165995102117183</v>
      </c>
    </row>
    <row r="171" customFormat="false" ht="12.8" hidden="false" customHeight="false" outlineLevel="0" collapsed="false">
      <c r="B171" s="5" t="n">
        <f aca="false">B170+1</f>
        <v>2038</v>
      </c>
      <c r="C171" s="61" t="n">
        <f aca="false">-C143</f>
        <v>-0.00813032337413917</v>
      </c>
      <c r="D171" s="61" t="n">
        <f aca="false">-D143</f>
        <v>-0.0886370010949762</v>
      </c>
      <c r="E171" s="61" t="n">
        <f aca="false">E143</f>
        <v>0.0657192258771093</v>
      </c>
      <c r="F171" s="61" t="n">
        <f aca="false">F143</f>
        <v>0.0141775279493914</v>
      </c>
      <c r="G171" s="61" t="n">
        <f aca="false">G143</f>
        <v>-0.0168705706426147</v>
      </c>
    </row>
    <row r="172" customFormat="false" ht="12.8" hidden="false" customHeight="false" outlineLevel="0" collapsed="false">
      <c r="B172" s="0" t="n">
        <f aca="false">B171+1</f>
        <v>2039</v>
      </c>
      <c r="C172" s="31" t="n">
        <f aca="false">-C144</f>
        <v>-0.00788802113303264</v>
      </c>
      <c r="D172" s="31" t="n">
        <f aca="false">-D144</f>
        <v>-0.0889404704025689</v>
      </c>
      <c r="E172" s="31" t="n">
        <f aca="false">E144</f>
        <v>0.0658939341995795</v>
      </c>
      <c r="F172" s="31" t="n">
        <f aca="false">F144</f>
        <v>0.0141775279493914</v>
      </c>
      <c r="G172" s="31" t="n">
        <f aca="false">G144</f>
        <v>-0.0167570293866307</v>
      </c>
    </row>
    <row r="173" customFormat="false" ht="12.8" hidden="false" customHeight="false" outlineLevel="0" collapsed="false">
      <c r="B173" s="5" t="n">
        <f aca="false">B172+1</f>
        <v>2040</v>
      </c>
      <c r="C173" s="61" t="n">
        <f aca="false">-C145</f>
        <v>-0.00749989940492569</v>
      </c>
      <c r="D173" s="61" t="n">
        <f aca="false">-D145</f>
        <v>-0.0889627321993422</v>
      </c>
      <c r="E173" s="61" t="n">
        <f aca="false">E145</f>
        <v>0.0660596529976554</v>
      </c>
      <c r="F173" s="61" t="n">
        <f aca="false">F145</f>
        <v>0.0141775279493914</v>
      </c>
      <c r="G173" s="61" t="n">
        <f aca="false">G145</f>
        <v>-0.016225450657221</v>
      </c>
    </row>
  </sheetData>
  <mergeCells count="2">
    <mergeCell ref="C54:H54"/>
    <mergeCell ref="J54:P5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N14" activeCellId="0" sqref="N14"/>
    </sheetView>
  </sheetViews>
  <sheetFormatPr defaultColWidth="9.1015625" defaultRowHeight="12.8" zeroHeight="false" outlineLevelRow="0" outlineLevelCol="0"/>
  <cols>
    <col collapsed="false" customWidth="true" hidden="false" outlineLevel="0" max="7" min="6" style="58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58" width="8.83"/>
    <col collapsed="false" customWidth="true" hidden="false" outlineLevel="0" max="14" min="14" style="58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160</v>
      </c>
      <c r="G1" s="137" t="s">
        <v>161</v>
      </c>
      <c r="H1" s="135"/>
      <c r="I1" s="135"/>
      <c r="J1" s="138" t="s">
        <v>162</v>
      </c>
      <c r="K1" s="138" t="s">
        <v>163</v>
      </c>
      <c r="L1" s="135"/>
      <c r="M1" s="139"/>
      <c r="N1" s="140" t="s">
        <v>164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165</v>
      </c>
      <c r="G2" s="138" t="s">
        <v>166</v>
      </c>
      <c r="H2" s="135"/>
      <c r="I2" s="135"/>
      <c r="J2" s="140"/>
      <c r="K2" s="140"/>
      <c r="L2" s="135"/>
      <c r="M2" s="139"/>
      <c r="N2" s="140" t="s">
        <v>167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</row>
    <row r="3" customFormat="false" ht="73.75" hidden="false" customHeight="true" outlineLevel="0" collapsed="false">
      <c r="A3" s="142" t="s">
        <v>168</v>
      </c>
      <c r="B3" s="143"/>
      <c r="C3" s="142" t="s">
        <v>169</v>
      </c>
      <c r="D3" s="142" t="s">
        <v>170</v>
      </c>
      <c r="E3" s="142" t="s">
        <v>171</v>
      </c>
      <c r="F3" s="144" t="s">
        <v>172</v>
      </c>
      <c r="G3" s="144" t="s">
        <v>173</v>
      </c>
      <c r="H3" s="142" t="s">
        <v>174</v>
      </c>
      <c r="I3" s="142" t="s">
        <v>175</v>
      </c>
      <c r="J3" s="144" t="s">
        <v>176</v>
      </c>
      <c r="K3" s="144" t="s">
        <v>177</v>
      </c>
      <c r="L3" s="142" t="s">
        <v>178</v>
      </c>
      <c r="M3" s="145" t="s">
        <v>179</v>
      </c>
      <c r="N3" s="144" t="s">
        <v>180</v>
      </c>
      <c r="O3" s="142" t="s">
        <v>181</v>
      </c>
      <c r="P3" s="143" t="s">
        <v>182</v>
      </c>
      <c r="Q3" s="142" t="s">
        <v>183</v>
      </c>
      <c r="R3" s="142" t="s">
        <v>184</v>
      </c>
      <c r="S3" s="142" t="s">
        <v>185</v>
      </c>
      <c r="T3" s="142" t="s">
        <v>186</v>
      </c>
      <c r="U3" s="143" t="s">
        <v>187</v>
      </c>
      <c r="V3" s="142" t="s">
        <v>188</v>
      </c>
      <c r="W3" s="142" t="s">
        <v>189</v>
      </c>
      <c r="X3" s="142" t="s">
        <v>190</v>
      </c>
      <c r="Y3" s="142" t="s">
        <v>191</v>
      </c>
      <c r="Z3" s="142" t="s">
        <v>192</v>
      </c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193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51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51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51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</row>
    <row r="7" customFormat="false" ht="12.8" hidden="false" customHeight="false" outlineLevel="0" collapsed="false">
      <c r="B7" s="148"/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51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51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51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194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</row>
    <row r="14" customFormat="false" ht="12.8" hidden="false" customHeight="false" outlineLevel="0" collapsed="false">
      <c r="A14" s="153" t="s">
        <v>195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high_v2_m!B2+temporary_pension_bonus_high!B2</f>
        <v>17715091.2971215</v>
      </c>
      <c r="G14" s="154" t="n">
        <f aca="false">high_v2_m!C2+temporary_pension_bonus_high!B2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high_v2_m!J2</f>
        <v>0</v>
      </c>
      <c r="K14" s="155" t="n">
        <f aca="false">high_v2_m!K2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SUM(high_v5_m!C2:J2)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high_v2_m!B3+temporary_pension_bonus_high!B3</f>
        <v>20422747.1350974</v>
      </c>
      <c r="G15" s="156" t="n">
        <f aca="false">high_v2_m!C3+temporary_pension_bonus_high!B3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high_v2_m!J3</f>
        <v>0</v>
      </c>
      <c r="K15" s="157" t="n">
        <f aca="false">high_v2_m!K3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SUM(high_v5_m!C3:J3)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6" t="n">
        <f aca="false">high_v2_m!B4+temporary_pension_bonus_high!B4</f>
        <v>19803746.8364793</v>
      </c>
      <c r="G16" s="156" t="n">
        <f aca="false">high_v2_m!C4+temporary_pension_bonus_high!B4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57" t="n">
        <f aca="false">high_v2_m!J4</f>
        <v>0</v>
      </c>
      <c r="K16" s="157" t="n">
        <f aca="false">high_v2_m!K4</f>
        <v>0</v>
      </c>
      <c r="L16" s="67" t="n">
        <f aca="false">H16-I16</f>
        <v>777485.531692125</v>
      </c>
      <c r="M16" s="67" t="n">
        <f aca="false">J16-K16</f>
        <v>0</v>
      </c>
      <c r="N16" s="157" t="n">
        <f aca="false">SUM(high_v5_m!C4:J4)</f>
        <v>2919136.76234831</v>
      </c>
      <c r="O16" s="158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6" t="n">
        <f aca="false">high_v2_m!B5+temporary_pension_bonus_high!B5</f>
        <v>21428421.3166265</v>
      </c>
      <c r="G17" s="156" t="n">
        <f aca="false">high_v2_m!C5+temporary_pension_bonus_high!B5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57" t="n">
        <f aca="false">high_v2_m!J5</f>
        <v>0</v>
      </c>
      <c r="K17" s="157" t="n">
        <f aca="false">high_v2_m!K5</f>
        <v>0</v>
      </c>
      <c r="L17" s="67" t="n">
        <f aca="false">H17-I17</f>
        <v>842483.122443445</v>
      </c>
      <c r="M17" s="67" t="n">
        <f aca="false">J17-K17</f>
        <v>0</v>
      </c>
      <c r="N17" s="157" t="n">
        <f aca="false">SUM(high_v5_m!C5:J5)</f>
        <v>2757062.56989139</v>
      </c>
      <c r="O17" s="158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high_v2_m!B6+temporary_pension_bonus_high!B6</f>
        <v>18797781.9121755</v>
      </c>
      <c r="G18" s="154" t="n">
        <f aca="false">high_v2_m!C6+temporary_pension_bonus_high!B6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5" t="n">
        <f aca="false">high_v2_m!J6</f>
        <v>0</v>
      </c>
      <c r="K18" s="155" t="n">
        <f aca="false">high_v2_m!K6</f>
        <v>0</v>
      </c>
      <c r="L18" s="8" t="n">
        <f aca="false">H18-I18</f>
        <v>737462.751726605</v>
      </c>
      <c r="M18" s="8" t="n">
        <f aca="false">J18-K18</f>
        <v>0</v>
      </c>
      <c r="N18" s="155" t="n">
        <f aca="false">SUM(high_v5_m!C6:J6)</f>
        <v>2795658.97722293</v>
      </c>
      <c r="O18" s="159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high_v2_m!B7+temporary_pension_bonus_high!B7</f>
        <v>19382726.6633888</v>
      </c>
      <c r="G19" s="156" t="n">
        <f aca="false">high_v2_m!C7+temporary_pension_bonus_high!B7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57" t="n">
        <f aca="false">high_v2_m!J7</f>
        <v>0</v>
      </c>
      <c r="K19" s="157" t="n">
        <f aca="false">high_v2_m!K7</f>
        <v>0</v>
      </c>
      <c r="L19" s="67" t="n">
        <f aca="false">H19-I19</f>
        <v>762331.112871721</v>
      </c>
      <c r="M19" s="67" t="n">
        <f aca="false">J19-K19</f>
        <v>0</v>
      </c>
      <c r="N19" s="157" t="n">
        <f aca="false">SUM(high_v5_m!C7:J7)</f>
        <v>2828183.68633319</v>
      </c>
      <c r="O19" s="158" t="n">
        <v>104116643.411142</v>
      </c>
      <c r="P19" s="7" t="n">
        <v>5.91</v>
      </c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high_v2_m!D8+temporary_pension_bonus_high!B8</f>
        <v>18504303.1925063</v>
      </c>
      <c r="G20" s="157" t="n">
        <f aca="false">high_v2_m!E8+temporary_pension_bonus_high!B8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7" t="n">
        <f aca="false">high_v2_m!J8</f>
        <v>0</v>
      </c>
      <c r="K20" s="157" t="n">
        <f aca="false">high_v2_m!K8</f>
        <v>0</v>
      </c>
      <c r="L20" s="67" t="n">
        <f aca="false">H20-I20</f>
        <v>730280.338931318</v>
      </c>
      <c r="M20" s="67" t="n">
        <f aca="false">J20-K20</f>
        <v>0</v>
      </c>
      <c r="N20" s="157" t="n">
        <f aca="false">SUM(high_v5_m!C8:J8)</f>
        <v>2477813.00409058</v>
      </c>
      <c r="O20" s="158" t="n">
        <v>90764685.8571572</v>
      </c>
      <c r="P20" s="7" t="n">
        <v>5.43</v>
      </c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high_v2_m!D9+temporary_pension_bonus_high!B9</f>
        <v>20255770.5244998</v>
      </c>
      <c r="G21" s="157" t="n">
        <f aca="false">high_v2_m!E9+temporary_pension_bonus_high!B9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57" t="n">
        <f aca="false">high_v2_m!J9</f>
        <v>37448.2927964077</v>
      </c>
      <c r="K21" s="157" t="n">
        <f aca="false">high_v2_m!K9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57" t="n">
        <f aca="false">SUM(high_v5_m!C9:J9)</f>
        <v>3910348.4398605</v>
      </c>
      <c r="O21" s="158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high_v2_m!D10+temporary_pension_bonus_high!B10</f>
        <v>19378703.2560285</v>
      </c>
      <c r="G22" s="155" t="n">
        <f aca="false">high_v2_m!E10+temporary_pension_bonus_high!B10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5" t="n">
        <f aca="false">high_v2_m!J10</f>
        <v>68744.4841315014</v>
      </c>
      <c r="K22" s="155" t="n">
        <f aca="false">high_v2_m!K10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5" t="n">
        <f aca="false">SUM(high_v5_m!C10:J10)</f>
        <v>4299591.36744104</v>
      </c>
      <c r="O22" s="159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high_v2_m!D11+temporary_pension_bonus_high!B11</f>
        <v>20711369.2321363</v>
      </c>
      <c r="G23" s="157" t="n">
        <f aca="false">high_v2_m!E11+temporary_pension_bonus_high!B11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57" t="n">
        <f aca="false">high_v2_m!J11</f>
        <v>105406.410376622</v>
      </c>
      <c r="K23" s="157" t="n">
        <f aca="false">high_v2_m!K11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57" t="n">
        <f aca="false">SUM(high_v5_m!C11:J11)</f>
        <v>3939404.98436416</v>
      </c>
      <c r="O23" s="158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high_v2_m!D12+temporary_pension_bonus_high!B12</f>
        <v>19898364.4949312</v>
      </c>
      <c r="G24" s="157" t="n">
        <f aca="false">high_v2_m!E12+temporary_pension_bonus_high!B12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57" t="n">
        <f aca="false">high_v2_m!J12</f>
        <v>153068.271140567</v>
      </c>
      <c r="K24" s="157" t="n">
        <f aca="false">high_v2_m!K12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57" t="n">
        <f aca="false">SUM(high_v5_m!C12:J12)</f>
        <v>3599614.55233288</v>
      </c>
      <c r="O24" s="158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high_v2_m!D13+temporary_pension_bonus_high!B13</f>
        <v>21659293.0983671</v>
      </c>
      <c r="G25" s="157" t="n">
        <f aca="false">high_v2_m!E13+temporary_pension_bonus_high!B13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57" t="n">
        <f aca="false">high_v2_m!J13</f>
        <v>195716.984291222</v>
      </c>
      <c r="K25" s="157" t="n">
        <f aca="false">high_v2_m!K13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57" t="n">
        <f aca="false">SUM(high_v5_m!C13:J13)</f>
        <v>4012507.36812272</v>
      </c>
      <c r="O25" s="160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high_v2_m!D14+temporary_pension_bonus_high!B14</f>
        <v>20174391.2627902</v>
      </c>
      <c r="G26" s="155" t="n">
        <f aca="false">high_v2_m!E14+temporary_pension_bonus_high!B14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5" t="n">
        <f aca="false">high_v2_m!J14</f>
        <v>199621.10106806</v>
      </c>
      <c r="K26" s="155" t="n">
        <f aca="false">high_v2_m!K14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5" t="n">
        <f aca="false">SUM(high_v5_m!C14:J14)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high_v2_m!D15+temporary_pension_bonus_high!B15</f>
        <v>20313980.7774135</v>
      </c>
      <c r="G27" s="157" t="n">
        <f aca="false">high_v2_m!E15+temporary_pension_bonus_high!B15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57" t="n">
        <f aca="false">high_v2_m!J15</f>
        <v>217761.898580891</v>
      </c>
      <c r="K27" s="157" t="n">
        <f aca="false">high_v2_m!K15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57" t="n">
        <f aca="false">SUM(high_v5_m!C15:J15)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high_v2_m!D16+temporary_pension_bonus_high!B16</f>
        <v>19050994.9160723</v>
      </c>
      <c r="G28" s="157" t="n">
        <f aca="false">high_v2_m!E16+temporary_pension_bonus_high!B16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57" t="n">
        <f aca="false">high_v2_m!J16</f>
        <v>235047.123224172</v>
      </c>
      <c r="K28" s="157" t="n">
        <f aca="false">high_v2_m!K16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57" t="n">
        <f aca="false">SUM(high_v5_m!C16:J16)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high_v2_m!D17+temporary_pension_bonus_high!B17</f>
        <v>17490439.3900688</v>
      </c>
      <c r="G29" s="157" t="n">
        <f aca="false">high_v2_m!E17+temporary_pension_bonus_high!B17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57" t="n">
        <f aca="false">high_v2_m!J17</f>
        <v>240391.322037069</v>
      </c>
      <c r="K29" s="157" t="n">
        <f aca="false">high_v2_m!K17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57" t="n">
        <f aca="false">SUM(high_v5_m!C17:J17)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high_v2_m!D18+temporary_pension_bonus_high!B18</f>
        <v>17349305.2240575</v>
      </c>
      <c r="G30" s="155" t="n">
        <f aca="false">high_v2_m!E18+temporary_pension_bonus_high!B18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5" t="n">
        <f aca="false">high_v2_m!J18</f>
        <v>195752.530770185</v>
      </c>
      <c r="K30" s="155" t="n">
        <f aca="false">high_v2_m!K18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5" t="n">
        <f aca="false">SUM(high_v5_m!C18:J18)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high_v2_m!D19+temporary_pension_bonus_high!B19</f>
        <v>17520986.5839201</v>
      </c>
      <c r="G31" s="157" t="n">
        <f aca="false">high_v2_m!E19+temporary_pension_bonus_high!B19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57" t="n">
        <f aca="false">high_v2_m!J19</f>
        <v>200857.994505559</v>
      </c>
      <c r="K31" s="157" t="n">
        <f aca="false">high_v2_m!K19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7" t="n">
        <f aca="false">SUM(high_v5_m!C19:J19)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high_v2_m!D20+temporary_pension_bonus_high!B20</f>
        <v>17904199.2173535</v>
      </c>
      <c r="G32" s="157" t="n">
        <f aca="false">high_v2_m!E20+temporary_pension_bonus_high!B20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57" t="n">
        <f aca="false">high_v2_m!J20</f>
        <v>191856.994735014</v>
      </c>
      <c r="K32" s="157" t="n">
        <f aca="false">high_v2_m!K20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57" t="n">
        <f aca="false">SUM(high_v5_m!C20:J20)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high_v2_m!D21+temporary_pension_bonus_high!B21</f>
        <v>17688054.0091524</v>
      </c>
      <c r="G33" s="157" t="n">
        <f aca="false">high_v2_m!E21+temporary_pension_bonus_high!B21</f>
        <v>16981862.040653</v>
      </c>
      <c r="H33" s="67" t="n">
        <f aca="false">F33-J33</f>
        <v>17481389.1870009</v>
      </c>
      <c r="I33" s="67" t="n">
        <f aca="false">G33-K33</f>
        <v>16781397.163166</v>
      </c>
      <c r="J33" s="157" t="n">
        <f aca="false">high_v2_m!J21</f>
        <v>206664.82215155</v>
      </c>
      <c r="K33" s="157" t="n">
        <f aca="false">high_v2_m!K21</f>
        <v>200464.877487003</v>
      </c>
      <c r="L33" s="67" t="n">
        <f aca="false">H33-I33</f>
        <v>699992.023834843</v>
      </c>
      <c r="M33" s="67" t="n">
        <f aca="false">J33-K33</f>
        <v>6199.94466454655</v>
      </c>
      <c r="N33" s="157" t="n">
        <f aca="false">SUM(high_v5_m!C21:J21)</f>
        <v>3280777.27976349</v>
      </c>
      <c r="O33" s="7"/>
      <c r="P33" s="7"/>
      <c r="Q33" s="67" t="n">
        <f aca="false">I33*5.5017049523</f>
        <v>92326295.8791038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20875118.4849545</v>
      </c>
      <c r="Y33" s="67" t="n">
        <f aca="false">N33*5.1890047538</f>
        <v>17023968.9008518</v>
      </c>
      <c r="Z33" s="67" t="n">
        <f aca="false">L33*5.5017049523</f>
        <v>3851149.58410266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high_v2_m!D22+temporary_pension_bonus_high!B22</f>
        <v>20184106.3629713</v>
      </c>
      <c r="G34" s="155" t="n">
        <f aca="false">high_v2_m!E22+temporary_pension_bonus_high!B22</f>
        <v>19460564.4104158</v>
      </c>
      <c r="H34" s="8" t="n">
        <f aca="false">F34-J34</f>
        <v>19950478.2535549</v>
      </c>
      <c r="I34" s="8" t="n">
        <f aca="false">G34-K34</f>
        <v>19233945.1442819</v>
      </c>
      <c r="J34" s="155" t="n">
        <f aca="false">high_v2_m!J22</f>
        <v>233628.109416372</v>
      </c>
      <c r="K34" s="155" t="n">
        <f aca="false">high_v2_m!K22</f>
        <v>226619.266133881</v>
      </c>
      <c r="L34" s="8" t="n">
        <f aca="false">H34-I34</f>
        <v>716533.109273013</v>
      </c>
      <c r="M34" s="8" t="n">
        <f aca="false">J34-K34</f>
        <v>7008.84328249117</v>
      </c>
      <c r="N34" s="155" t="n">
        <f aca="false">SUM(high_v5_m!C22:J22)</f>
        <v>3828971.76732306</v>
      </c>
      <c r="O34" s="5"/>
      <c r="P34" s="5"/>
      <c r="Q34" s="8" t="n">
        <f aca="false">I34*5.5017049523</f>
        <v>105819491.252562</v>
      </c>
      <c r="R34" s="8"/>
      <c r="S34" s="8"/>
      <c r="T34" s="5"/>
      <c r="U34" s="5"/>
      <c r="V34" s="8" t="n">
        <f aca="false">K34*5.5017049523</f>
        <v>1246792.33877536</v>
      </c>
      <c r="W34" s="8" t="n">
        <f aca="false">M34*5.5017049523</f>
        <v>38560.5877971763</v>
      </c>
      <c r="X34" s="8" t="n">
        <f aca="false">N34*5.1890047538+L34*5.5017049523</f>
        <v>23810706.4585796</v>
      </c>
      <c r="Y34" s="8" t="n">
        <f aca="false">N34*5.1890047538</f>
        <v>19868552.7028054</v>
      </c>
      <c r="Z34" s="8" t="n">
        <f aca="false">L34*5.5017049523</f>
        <v>3942153.75577425</v>
      </c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high_v2_m!D23+temporary_pension_bonus_high!B23</f>
        <v>18738983.2132049</v>
      </c>
      <c r="G35" s="157" t="n">
        <f aca="false">high_v2_m!E23+temporary_pension_bonus_high!B23</f>
        <v>17999411.5065755</v>
      </c>
      <c r="H35" s="67" t="n">
        <f aca="false">F35-J35</f>
        <v>18457170.9314293</v>
      </c>
      <c r="I35" s="67" t="n">
        <f aca="false">G35-K35</f>
        <v>17726053.5932532</v>
      </c>
      <c r="J35" s="157" t="n">
        <f aca="false">high_v2_m!J23</f>
        <v>281812.281775581</v>
      </c>
      <c r="K35" s="157" t="n">
        <f aca="false">high_v2_m!K23</f>
        <v>273357.913322313</v>
      </c>
      <c r="L35" s="67" t="n">
        <f aca="false">H35-I35</f>
        <v>731117.338176072</v>
      </c>
      <c r="M35" s="67" t="n">
        <f aca="false">J35-K35</f>
        <v>8454.36845326744</v>
      </c>
      <c r="N35" s="157" t="n">
        <f aca="false">SUM(high_v5_m!C23:J23)</f>
        <v>3292945.47137921</v>
      </c>
      <c r="O35" s="7"/>
      <c r="P35" s="7"/>
      <c r="Q35" s="67" t="n">
        <f aca="false">I35*5.5017049523</f>
        <v>97523516.8387364</v>
      </c>
      <c r="R35" s="67"/>
      <c r="S35" s="67"/>
      <c r="T35" s="7"/>
      <c r="U35" s="7"/>
      <c r="V35" s="67" t="n">
        <f aca="false">K35*5.5017049523</f>
        <v>1503934.58547577</v>
      </c>
      <c r="W35" s="67" t="n">
        <f aca="false">M35*5.5017049523</f>
        <v>46513.4407879104</v>
      </c>
      <c r="X35" s="67" t="n">
        <f aca="false">N35*5.1890047538+L35*5.5017049523</f>
        <v>21109501.5851466</v>
      </c>
      <c r="Y35" s="67" t="n">
        <f aca="false">N35*5.1890047538</f>
        <v>17087109.7049909</v>
      </c>
      <c r="Z35" s="67" t="n">
        <f aca="false">L35*5.5017049523</f>
        <v>4022391.88015569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high_v2_m!D24+temporary_pension_bonus_high!B24</f>
        <v>19010998.8746111</v>
      </c>
      <c r="G36" s="157" t="n">
        <f aca="false">high_v2_m!E24+temporary_pension_bonus_high!B24</f>
        <v>18258402.4589637</v>
      </c>
      <c r="H36" s="67" t="n">
        <f aca="false">F36-J36</f>
        <v>18717436.8861803</v>
      </c>
      <c r="I36" s="67" t="n">
        <f aca="false">G36-K36</f>
        <v>17973647.3301858</v>
      </c>
      <c r="J36" s="157" t="n">
        <f aca="false">high_v2_m!J24</f>
        <v>293561.988430787</v>
      </c>
      <c r="K36" s="157" t="n">
        <f aca="false">high_v2_m!K24</f>
        <v>284755.128777864</v>
      </c>
      <c r="L36" s="67" t="n">
        <f aca="false">H36-I36</f>
        <v>743789.555994477</v>
      </c>
      <c r="M36" s="67" t="n">
        <f aca="false">J36-K36</f>
        <v>8806.8596529236</v>
      </c>
      <c r="N36" s="157" t="n">
        <f aca="false">SUM(high_v5_m!C24:J24)</f>
        <v>3321439.31150743</v>
      </c>
      <c r="O36" s="7"/>
      <c r="P36" s="7"/>
      <c r="Q36" s="67" t="n">
        <f aca="false">I36*5.5017049523</f>
        <v>98885704.5273769</v>
      </c>
      <c r="R36" s="67"/>
      <c r="S36" s="67"/>
      <c r="T36" s="7"/>
      <c r="U36" s="7"/>
      <c r="V36" s="67" t="n">
        <f aca="false">K36*5.5017049523</f>
        <v>1566638.70219</v>
      </c>
      <c r="W36" s="67" t="n">
        <f aca="false">M36*5.5017049523</f>
        <v>48452.7433667008</v>
      </c>
      <c r="X36" s="67" t="n">
        <f aca="false">N36*5.1890047538+L36*5.5017049523</f>
        <v>21327075.0605541</v>
      </c>
      <c r="Y36" s="67" t="n">
        <f aca="false">N36*5.1890047538</f>
        <v>17234964.3768703</v>
      </c>
      <c r="Z36" s="67" t="n">
        <f aca="false">L36*5.5017049523</f>
        <v>4092110.68368383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high_v2_m!D25+temporary_pension_bonus_high!B25</f>
        <v>19071620.663767</v>
      </c>
      <c r="G37" s="157" t="n">
        <f aca="false">high_v2_m!E25+temporary_pension_bonus_high!B25</f>
        <v>18315488.8949112</v>
      </c>
      <c r="H37" s="67" t="n">
        <f aca="false">F37-J37</f>
        <v>18746858.8742037</v>
      </c>
      <c r="I37" s="67" t="n">
        <f aca="false">G37-K37</f>
        <v>18000469.9590348</v>
      </c>
      <c r="J37" s="157" t="n">
        <f aca="false">high_v2_m!J25</f>
        <v>324761.789563362</v>
      </c>
      <c r="K37" s="157" t="n">
        <f aca="false">high_v2_m!K25</f>
        <v>315018.935876461</v>
      </c>
      <c r="L37" s="67" t="n">
        <f aca="false">H37-I37</f>
        <v>746388.915168896</v>
      </c>
      <c r="M37" s="67" t="n">
        <f aca="false">J37-K37</f>
        <v>9742.85368690081</v>
      </c>
      <c r="N37" s="157" t="n">
        <f aca="false">SUM(high_v5_m!C25:J25)</f>
        <v>3325529.36155868</v>
      </c>
      <c r="O37" s="7"/>
      <c r="P37" s="7"/>
      <c r="Q37" s="67" t="n">
        <f aca="false">I37*5.5017049523</f>
        <v>99033274.717349</v>
      </c>
      <c r="R37" s="67"/>
      <c r="S37" s="67"/>
      <c r="T37" s="7"/>
      <c r="U37" s="7"/>
      <c r="V37" s="67" t="n">
        <f aca="false">K37*5.5017049523</f>
        <v>1733141.2395798</v>
      </c>
      <c r="W37" s="67" t="n">
        <f aca="false">M37*5.5017049523</f>
        <v>53602.3063787565</v>
      </c>
      <c r="X37" s="67" t="n">
        <f aca="false">N37*5.1890047538+L37*5.5017049523</f>
        <v>21362599.256956</v>
      </c>
      <c r="Y37" s="67" t="n">
        <f aca="false">N37*5.1890047538</f>
        <v>17256187.6660295</v>
      </c>
      <c r="Z37" s="67" t="n">
        <f aca="false">L37*5.5017049523</f>
        <v>4106411.59092654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high_v2_m!D26+temporary_pension_bonus_high!B26</f>
        <v>19235319.9304594</v>
      </c>
      <c r="G38" s="155" t="n">
        <f aca="false">high_v2_m!E26+temporary_pension_bonus_high!B26</f>
        <v>18469228.0486159</v>
      </c>
      <c r="H38" s="8" t="n">
        <f aca="false">F38-J38</f>
        <v>18882678.1989742</v>
      </c>
      <c r="I38" s="8" t="n">
        <f aca="false">G38-K38</f>
        <v>18127165.5690752</v>
      </c>
      <c r="J38" s="155" t="n">
        <f aca="false">high_v2_m!J26</f>
        <v>352641.73148523</v>
      </c>
      <c r="K38" s="155" t="n">
        <f aca="false">high_v2_m!K26</f>
        <v>342062.479540673</v>
      </c>
      <c r="L38" s="8" t="n">
        <f aca="false">H38-I38</f>
        <v>755512.629898939</v>
      </c>
      <c r="M38" s="8" t="n">
        <f aca="false">J38-K38</f>
        <v>10579.2519445568</v>
      </c>
      <c r="N38" s="155" t="n">
        <f aca="false">SUM(high_v5_m!C26:J26)</f>
        <v>3872271.48400106</v>
      </c>
      <c r="O38" s="5"/>
      <c r="P38" s="5"/>
      <c r="Q38" s="8" t="n">
        <f aca="false">I38*5.5017049523</f>
        <v>99730316.5825431</v>
      </c>
      <c r="R38" s="8"/>
      <c r="S38" s="8"/>
      <c r="T38" s="5"/>
      <c r="U38" s="5"/>
      <c r="V38" s="8" t="n">
        <f aca="false">K38*5.5017049523</f>
        <v>1881926.83768494</v>
      </c>
      <c r="W38" s="8" t="n">
        <f aca="false">M38*5.5017049523</f>
        <v>58203.9228149977</v>
      </c>
      <c r="X38" s="8" t="n">
        <f aca="false">N38*5.1890047538+L38*5.5017049523</f>
        <v>24249842.7159259</v>
      </c>
      <c r="Y38" s="8" t="n">
        <f aca="false">N38*5.1890047538</f>
        <v>20093235.1384857</v>
      </c>
      <c r="Z38" s="8" t="n">
        <f aca="false">L38*5.5017049523</f>
        <v>4156607.57744019</v>
      </c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high_v2_m!D27+temporary_pension_bonus_high!B27</f>
        <v>19243186.1046611</v>
      </c>
      <c r="G39" s="157" t="n">
        <f aca="false">high_v2_m!E27+temporary_pension_bonus_high!B27</f>
        <v>18475575.5898848</v>
      </c>
      <c r="H39" s="67" t="n">
        <f aca="false">F39-J39</f>
        <v>18884361.3809477</v>
      </c>
      <c r="I39" s="67" t="n">
        <f aca="false">G39-K39</f>
        <v>18127515.6078828</v>
      </c>
      <c r="J39" s="157" t="n">
        <f aca="false">high_v2_m!J27</f>
        <v>358824.723713455</v>
      </c>
      <c r="K39" s="157" t="n">
        <f aca="false">high_v2_m!K27</f>
        <v>348059.982002051</v>
      </c>
      <c r="L39" s="67" t="n">
        <f aca="false">H39-I39</f>
        <v>756845.773064934</v>
      </c>
      <c r="M39" s="67" t="n">
        <f aca="false">J39-K39</f>
        <v>10764.7417114036</v>
      </c>
      <c r="N39" s="157" t="n">
        <f aca="false">SUM(high_v5_m!C27:J27)</f>
        <v>3166364.764099</v>
      </c>
      <c r="O39" s="7"/>
      <c r="P39" s="7"/>
      <c r="Q39" s="67" t="n">
        <f aca="false">I39*5.5017049523</f>
        <v>99732242.3927841</v>
      </c>
      <c r="R39" s="67"/>
      <c r="S39" s="67"/>
      <c r="T39" s="7"/>
      <c r="U39" s="7"/>
      <c r="V39" s="67" t="n">
        <f aca="false">K39*5.5017049523</f>
        <v>1914923.32667813</v>
      </c>
      <c r="W39" s="67" t="n">
        <f aca="false">M39*5.5017049523</f>
        <v>59224.4327838595</v>
      </c>
      <c r="X39" s="67" t="n">
        <f aca="false">N39*5.1890047538+L39*5.5017049523</f>
        <v>20594223.9509732</v>
      </c>
      <c r="Y39" s="67" t="n">
        <f aca="false">N39*5.1890047538</f>
        <v>16430281.8131745</v>
      </c>
      <c r="Z39" s="67" t="n">
        <f aca="false">L39*5.5017049523</f>
        <v>4163942.13779867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high_v2_m!D28+temporary_pension_bonus_high!B28</f>
        <v>19316678.9502487</v>
      </c>
      <c r="G40" s="157" t="n">
        <f aca="false">high_v2_m!E28+temporary_pension_bonus_high!B28</f>
        <v>18544700.8024515</v>
      </c>
      <c r="H40" s="67" t="n">
        <f aca="false">F40-J40</f>
        <v>18933696.8486396</v>
      </c>
      <c r="I40" s="67" t="n">
        <f aca="false">G40-K40</f>
        <v>18173208.1638907</v>
      </c>
      <c r="J40" s="157" t="n">
        <f aca="false">high_v2_m!J28</f>
        <v>382982.101609116</v>
      </c>
      <c r="K40" s="157" t="n">
        <f aca="false">high_v2_m!K28</f>
        <v>371492.638560843</v>
      </c>
      <c r="L40" s="67" t="n">
        <f aca="false">H40-I40</f>
        <v>760488.684748929</v>
      </c>
      <c r="M40" s="67" t="n">
        <f aca="false">J40-K40</f>
        <v>11489.4630482736</v>
      </c>
      <c r="N40" s="157" t="n">
        <f aca="false">SUM(high_v5_m!C28:J28)</f>
        <v>3084590.0207128</v>
      </c>
      <c r="O40" s="7"/>
      <c r="P40" s="7"/>
      <c r="Q40" s="67" t="n">
        <f aca="false">I40*5.5017049523</f>
        <v>99983629.3544561</v>
      </c>
      <c r="R40" s="67"/>
      <c r="S40" s="67"/>
      <c r="T40" s="7"/>
      <c r="U40" s="7"/>
      <c r="V40" s="67" t="n">
        <f aca="false">K40*5.5017049523</f>
        <v>2043842.88931318</v>
      </c>
      <c r="W40" s="67" t="n">
        <f aca="false">M40*5.5017049523</f>
        <v>63211.6357519546</v>
      </c>
      <c r="X40" s="67" t="n">
        <f aca="false">N40*5.1890047538+L40*5.5017049523</f>
        <v>20189936.6440541</v>
      </c>
      <c r="Y40" s="67" t="n">
        <f aca="false">N40*5.1890047538</f>
        <v>16005952.2810028</v>
      </c>
      <c r="Z40" s="67" t="n">
        <f aca="false">L40*5.5017049523</f>
        <v>4183984.3630513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high_v2_m!D29+temporary_pension_bonus_high!B29</f>
        <v>19442164.4914015</v>
      </c>
      <c r="G41" s="157" t="n">
        <f aca="false">high_v2_m!E29+temporary_pension_bonus_high!B29</f>
        <v>18663205.8607101</v>
      </c>
      <c r="H41" s="67" t="n">
        <f aca="false">F41-J41</f>
        <v>19020746.1795667</v>
      </c>
      <c r="I41" s="67" t="n">
        <f aca="false">G41-K41</f>
        <v>18254430.0982303</v>
      </c>
      <c r="J41" s="157" t="n">
        <f aca="false">high_v2_m!J29</f>
        <v>421418.311834851</v>
      </c>
      <c r="K41" s="157" t="n">
        <f aca="false">high_v2_m!K29</f>
        <v>408775.762479806</v>
      </c>
      <c r="L41" s="67" t="n">
        <f aca="false">H41-I41</f>
        <v>766316.081336346</v>
      </c>
      <c r="M41" s="67" t="n">
        <f aca="false">J41-K41</f>
        <v>12642.5493550455</v>
      </c>
      <c r="N41" s="157" t="n">
        <f aca="false">SUM(high_v5_m!C29:J29)</f>
        <v>3026491.50349899</v>
      </c>
      <c r="O41" s="7"/>
      <c r="P41" s="7"/>
      <c r="Q41" s="67" t="n">
        <f aca="false">I41*5.5017049523</f>
        <v>100430488.472848</v>
      </c>
      <c r="R41" s="67"/>
      <c r="S41" s="67"/>
      <c r="T41" s="7"/>
      <c r="U41" s="7"/>
      <c r="V41" s="67" t="n">
        <f aca="false">K41*5.5017049523</f>
        <v>2248963.63681536</v>
      </c>
      <c r="W41" s="67" t="n">
        <f aca="false">M41*5.5017049523</f>
        <v>69555.5763963512</v>
      </c>
      <c r="X41" s="67" t="n">
        <f aca="false">N41*5.1890047538+L41*5.5017049523</f>
        <v>19920523.7787069</v>
      </c>
      <c r="Y41" s="67" t="n">
        <f aca="false">N41*5.1890047538</f>
        <v>15704478.7989916</v>
      </c>
      <c r="Z41" s="67" t="n">
        <f aca="false">L41*5.5017049523</f>
        <v>4216044.9797153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high_v2_m!D30+temporary_pension_bonus_high!B30</f>
        <v>19546492.9917998</v>
      </c>
      <c r="G42" s="155" t="n">
        <f aca="false">high_v2_m!E30+temporary_pension_bonus_high!B30</f>
        <v>18761299.4681339</v>
      </c>
      <c r="H42" s="8" t="n">
        <f aca="false">F42-J42</f>
        <v>19119451.5456509</v>
      </c>
      <c r="I42" s="8" t="n">
        <f aca="false">G42-K42</f>
        <v>18347069.2653695</v>
      </c>
      <c r="J42" s="155" t="n">
        <f aca="false">high_v2_m!J30</f>
        <v>427041.446148845</v>
      </c>
      <c r="K42" s="155" t="n">
        <f aca="false">high_v2_m!K30</f>
        <v>414230.202764379</v>
      </c>
      <c r="L42" s="8" t="n">
        <f aca="false">H42-I42</f>
        <v>772382.280281376</v>
      </c>
      <c r="M42" s="8" t="n">
        <f aca="false">J42-K42</f>
        <v>12811.2433844653</v>
      </c>
      <c r="N42" s="155" t="n">
        <f aca="false">SUM(high_v5_m!C30:J30)</f>
        <v>3658705.73631311</v>
      </c>
      <c r="O42" s="5"/>
      <c r="P42" s="5"/>
      <c r="Q42" s="8" t="n">
        <f aca="false">I42*5.5017049523</f>
        <v>100940161.837475</v>
      </c>
      <c r="R42" s="8"/>
      <c r="S42" s="8"/>
      <c r="T42" s="5"/>
      <c r="U42" s="5"/>
      <c r="V42" s="8" t="n">
        <f aca="false">K42*5.5017049523</f>
        <v>2278972.35794102</v>
      </c>
      <c r="W42" s="8" t="n">
        <f aca="false">M42*5.5017049523</f>
        <v>70483.6811734333</v>
      </c>
      <c r="X42" s="8" t="n">
        <f aca="false">N42*5.1890047538+L42*5.5017049523</f>
        <v>23234460.8749769</v>
      </c>
      <c r="Y42" s="8" t="n">
        <f aca="false">N42*5.1890047538</f>
        <v>18985041.4584841</v>
      </c>
      <c r="Z42" s="8" t="n">
        <f aca="false">L42*5.5017049523</f>
        <v>4249419.41649281</v>
      </c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high_v2_m!D31+temporary_pension_bonus_high!B31</f>
        <v>20075570.0015496</v>
      </c>
      <c r="G43" s="157" t="n">
        <f aca="false">high_v2_m!E31+temporary_pension_bonus_high!B31</f>
        <v>19267118.401298</v>
      </c>
      <c r="H43" s="67" t="n">
        <f aca="false">F43-J43</f>
        <v>19613653.8077142</v>
      </c>
      <c r="I43" s="67" t="n">
        <f aca="false">G43-K43</f>
        <v>18819059.6932777</v>
      </c>
      <c r="J43" s="157" t="n">
        <f aca="false">high_v2_m!J31</f>
        <v>461916.193835426</v>
      </c>
      <c r="K43" s="157" t="n">
        <f aca="false">high_v2_m!K31</f>
        <v>448058.708020364</v>
      </c>
      <c r="L43" s="67" t="n">
        <f aca="false">H43-I43</f>
        <v>794594.114436466</v>
      </c>
      <c r="M43" s="67" t="n">
        <f aca="false">J43-K43</f>
        <v>13857.4858150628</v>
      </c>
      <c r="N43" s="157" t="n">
        <f aca="false">SUM(high_v5_m!C31:J31)</f>
        <v>3105941.19446872</v>
      </c>
      <c r="O43" s="7"/>
      <c r="P43" s="7"/>
      <c r="Q43" s="67" t="n">
        <f aca="false">I43*5.5017049523</f>
        <v>103536913.912135</v>
      </c>
      <c r="R43" s="67"/>
      <c r="S43" s="67"/>
      <c r="T43" s="7"/>
      <c r="U43" s="7"/>
      <c r="V43" s="67" t="n">
        <f aca="false">K43*5.5017049523</f>
        <v>2465086.81283677</v>
      </c>
      <c r="W43" s="67" t="n">
        <f aca="false">M43*5.5017049523</f>
        <v>76239.7983351579</v>
      </c>
      <c r="X43" s="67" t="n">
        <f aca="false">N43*5.1890047538+L43*5.5017049523</f>
        <v>20488365.997585</v>
      </c>
      <c r="Y43" s="67" t="n">
        <f aca="false">N43*5.1890047538</f>
        <v>16116743.6231215</v>
      </c>
      <c r="Z43" s="67" t="n">
        <f aca="false">L43*5.5017049523</f>
        <v>4371622.37446354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high_v2_m!D32+temporary_pension_bonus_high!B32</f>
        <v>20402498.8690768</v>
      </c>
      <c r="G44" s="157" t="n">
        <f aca="false">high_v2_m!E32+temporary_pension_bonus_high!B32</f>
        <v>19578514.1096826</v>
      </c>
      <c r="H44" s="67" t="n">
        <f aca="false">F44-J44</f>
        <v>19917664.0508023</v>
      </c>
      <c r="I44" s="67" t="n">
        <f aca="false">G44-K44</f>
        <v>19108224.3359563</v>
      </c>
      <c r="J44" s="157" t="n">
        <f aca="false">high_v2_m!J32</f>
        <v>484834.818274498</v>
      </c>
      <c r="K44" s="157" t="n">
        <f aca="false">high_v2_m!K32</f>
        <v>470289.773726263</v>
      </c>
      <c r="L44" s="67" t="n">
        <f aca="false">H44-I44</f>
        <v>809439.714845981</v>
      </c>
      <c r="M44" s="67" t="n">
        <f aca="false">J44-K44</f>
        <v>14545.044548235</v>
      </c>
      <c r="N44" s="157" t="n">
        <f aca="false">SUM(high_v5_m!C32:J32)</f>
        <v>3100831.4403429</v>
      </c>
      <c r="O44" s="7"/>
      <c r="P44" s="7"/>
      <c r="Q44" s="67" t="n">
        <f aca="false">I44*5.5017049523</f>
        <v>105127812.45879</v>
      </c>
      <c r="R44" s="67"/>
      <c r="S44" s="67"/>
      <c r="T44" s="7"/>
      <c r="U44" s="7"/>
      <c r="V44" s="67" t="n">
        <f aca="false">K44*5.5017049523</f>
        <v>2587395.57712583</v>
      </c>
      <c r="W44" s="67" t="n">
        <f aca="false">M44*5.5017049523</f>
        <v>80022.5436224487</v>
      </c>
      <c r="X44" s="67" t="n">
        <f aca="false">N44*5.1890047538+L44*5.5017049523</f>
        <v>20543527.5724282</v>
      </c>
      <c r="Y44" s="67" t="n">
        <f aca="false">N44*5.1890047538</f>
        <v>16090229.0846718</v>
      </c>
      <c r="Z44" s="67" t="n">
        <f aca="false">L44*5.5017049523</f>
        <v>4453298.48775644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high_v2_m!D33+temporary_pension_bonus_high!B33</f>
        <v>20718154.2484855</v>
      </c>
      <c r="G45" s="157" t="n">
        <f aca="false">high_v2_m!E33+temporary_pension_bonus_high!B33</f>
        <v>19879272.6276031</v>
      </c>
      <c r="H45" s="67" t="n">
        <f aca="false">F45-J45</f>
        <v>20205203.9840163</v>
      </c>
      <c r="I45" s="67" t="n">
        <f aca="false">G45-K45</f>
        <v>19381710.8710679</v>
      </c>
      <c r="J45" s="157" t="n">
        <f aca="false">high_v2_m!J33</f>
        <v>512950.264469283</v>
      </c>
      <c r="K45" s="157" t="n">
        <f aca="false">high_v2_m!K33</f>
        <v>497561.756535205</v>
      </c>
      <c r="L45" s="67" t="n">
        <f aca="false">H45-I45</f>
        <v>823493.112948377</v>
      </c>
      <c r="M45" s="67" t="n">
        <f aca="false">J45-K45</f>
        <v>15388.5079340784</v>
      </c>
      <c r="N45" s="157" t="n">
        <f aca="false">SUM(high_v5_m!C33:J33)</f>
        <v>3137078.65793244</v>
      </c>
      <c r="O45" s="7"/>
      <c r="P45" s="7"/>
      <c r="Q45" s="67" t="n">
        <f aca="false">I45*5.5017049523</f>
        <v>106632454.683401</v>
      </c>
      <c r="R45" s="67"/>
      <c r="S45" s="67"/>
      <c r="T45" s="7"/>
      <c r="U45" s="7"/>
      <c r="V45" s="67" t="n">
        <f aca="false">K45*5.5017049523</f>
        <v>2737437.98000482</v>
      </c>
      <c r="W45" s="67" t="n">
        <f aca="false">M45*5.5017049523</f>
        <v>84663.030309427</v>
      </c>
      <c r="X45" s="67" t="n">
        <f aca="false">N45*5.1890047538+L45*5.5017049523</f>
        <v>20808932.206749</v>
      </c>
      <c r="Y45" s="67" t="n">
        <f aca="false">N45*5.1890047538</f>
        <v>16278316.069056</v>
      </c>
      <c r="Z45" s="67" t="n">
        <f aca="false">L45*5.5017049523</f>
        <v>4530616.13769303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high_v2_m!D34+temporary_pension_bonus_high!B34</f>
        <v>20945631.002582</v>
      </c>
      <c r="G46" s="155" t="n">
        <f aca="false">high_v2_m!E34+temporary_pension_bonus_high!B34</f>
        <v>20095149.6991723</v>
      </c>
      <c r="H46" s="8" t="n">
        <f aca="false">F46-J46</f>
        <v>20409507.3312788</v>
      </c>
      <c r="I46" s="8" t="n">
        <f aca="false">G46-K46</f>
        <v>19575109.7380083</v>
      </c>
      <c r="J46" s="155" t="n">
        <f aca="false">high_v2_m!J34</f>
        <v>536123.671303155</v>
      </c>
      <c r="K46" s="155" t="n">
        <f aca="false">high_v2_m!K34</f>
        <v>520039.96116406</v>
      </c>
      <c r="L46" s="8" t="n">
        <f aca="false">H46-I46</f>
        <v>834397.593270563</v>
      </c>
      <c r="M46" s="8" t="n">
        <f aca="false">J46-K46</f>
        <v>16083.7101390946</v>
      </c>
      <c r="N46" s="155" t="n">
        <f aca="false">SUM(high_v5_m!C34:J34)</f>
        <v>3812313.63950838</v>
      </c>
      <c r="O46" s="5"/>
      <c r="P46" s="5"/>
      <c r="Q46" s="8" t="n">
        <f aca="false">I46*5.5017049523</f>
        <v>107696478.187416</v>
      </c>
      <c r="R46" s="8"/>
      <c r="S46" s="8"/>
      <c r="T46" s="5"/>
      <c r="U46" s="5"/>
      <c r="V46" s="8" t="n">
        <f aca="false">K46*5.5017049523</f>
        <v>2861106.42973021</v>
      </c>
      <c r="W46" s="8" t="n">
        <f aca="false">M46*5.5017049523</f>
        <v>88487.8277236143</v>
      </c>
      <c r="X46" s="8" t="n">
        <f aca="false">N46*5.1890047538+L46*5.5017049523</f>
        <v>24372722.9694694</v>
      </c>
      <c r="Y46" s="8" t="n">
        <f aca="false">N46*5.1890047538</f>
        <v>19782113.5983856</v>
      </c>
      <c r="Z46" s="8" t="n">
        <f aca="false">L46*5.5017049523</f>
        <v>4590609.37108386</v>
      </c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high_v2_m!D35+temporary_pension_bonus_high!B35</f>
        <v>21102059.5267354</v>
      </c>
      <c r="G47" s="157" t="n">
        <f aca="false">high_v2_m!E35+temporary_pension_bonus_high!B35</f>
        <v>20244228.5441626</v>
      </c>
      <c r="H47" s="67" t="n">
        <f aca="false">F47-J47</f>
        <v>20556985.2357812</v>
      </c>
      <c r="I47" s="67" t="n">
        <f aca="false">G47-K47</f>
        <v>19715506.481937</v>
      </c>
      <c r="J47" s="157" t="n">
        <f aca="false">high_v2_m!J35</f>
        <v>545074.290954233</v>
      </c>
      <c r="K47" s="157" t="n">
        <f aca="false">high_v2_m!K35</f>
        <v>528722.062225606</v>
      </c>
      <c r="L47" s="67" t="n">
        <f aca="false">H47-I47</f>
        <v>841478.753844202</v>
      </c>
      <c r="M47" s="67" t="n">
        <f aca="false">J47-K47</f>
        <v>16352.2287286271</v>
      </c>
      <c r="N47" s="157" t="n">
        <f aca="false">SUM(high_v5_m!C35:J35)</f>
        <v>3116607.6047407</v>
      </c>
      <c r="O47" s="7"/>
      <c r="P47" s="7"/>
      <c r="Q47" s="67" t="n">
        <f aca="false">I47*5.5017049523</f>
        <v>108468899.648776</v>
      </c>
      <c r="R47" s="67"/>
      <c r="S47" s="67"/>
      <c r="T47" s="7"/>
      <c r="U47" s="7"/>
      <c r="V47" s="67" t="n">
        <f aca="false">K47*5.5017049523</f>
        <v>2908872.78813689</v>
      </c>
      <c r="W47" s="67" t="n">
        <f aca="false">M47*5.5017049523</f>
        <v>89965.13777743</v>
      </c>
      <c r="X47" s="67" t="n">
        <f aca="false">N47*5.1890047538+L47*5.5017049523</f>
        <v>20801659.5040086</v>
      </c>
      <c r="Y47" s="67" t="n">
        <f aca="false">N47*5.1890047538</f>
        <v>16172091.6767287</v>
      </c>
      <c r="Z47" s="67" t="n">
        <f aca="false">L47*5.5017049523</f>
        <v>4629567.82727988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high_v2_m!D36+temporary_pension_bonus_high!B36</f>
        <v>21296818.9291512</v>
      </c>
      <c r="G48" s="157" t="n">
        <f aca="false">high_v2_m!E36+temporary_pension_bonus_high!B36</f>
        <v>20429146.0916885</v>
      </c>
      <c r="H48" s="67" t="n">
        <f aca="false">F48-J48</f>
        <v>20733217.5276978</v>
      </c>
      <c r="I48" s="67" t="n">
        <f aca="false">G48-K48</f>
        <v>19882452.7322786</v>
      </c>
      <c r="J48" s="157" t="n">
        <f aca="false">high_v2_m!J36</f>
        <v>563601.40145344</v>
      </c>
      <c r="K48" s="157" t="n">
        <f aca="false">high_v2_m!K36</f>
        <v>546693.359409836</v>
      </c>
      <c r="L48" s="67" t="n">
        <f aca="false">H48-I48</f>
        <v>850764.795419108</v>
      </c>
      <c r="M48" s="67" t="n">
        <f aca="false">J48-K48</f>
        <v>16908.0420436034</v>
      </c>
      <c r="N48" s="157" t="n">
        <f aca="false">SUM(high_v5_m!C36:J36)</f>
        <v>3128184.41176291</v>
      </c>
      <c r="O48" s="7"/>
      <c r="P48" s="7"/>
      <c r="Q48" s="67" t="n">
        <f aca="false">I48*5.5017049523</f>
        <v>109387388.661048</v>
      </c>
      <c r="R48" s="67"/>
      <c r="S48" s="67"/>
      <c r="T48" s="7"/>
      <c r="U48" s="7"/>
      <c r="V48" s="67" t="n">
        <f aca="false">K48*5.5017049523</f>
        <v>3007745.56285462</v>
      </c>
      <c r="W48" s="67" t="n">
        <f aca="false">M48*5.5017049523</f>
        <v>93023.0586449893</v>
      </c>
      <c r="X48" s="67" t="n">
        <f aca="false">N48*5.1890047538+L48*5.5017049523</f>
        <v>20912820.6716006</v>
      </c>
      <c r="Y48" s="67" t="n">
        <f aca="false">N48*5.1890047538</f>
        <v>16232163.7834008</v>
      </c>
      <c r="Z48" s="67" t="n">
        <f aca="false">L48*5.5017049523</f>
        <v>4680656.8881998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high_v2_m!D37+temporary_pension_bonus_high!B37</f>
        <v>21483677.9431938</v>
      </c>
      <c r="G49" s="157" t="n">
        <f aca="false">high_v2_m!E37+temporary_pension_bonus_high!B37</f>
        <v>20606374.3745915</v>
      </c>
      <c r="H49" s="67" t="n">
        <f aca="false">F49-J49</f>
        <v>20887544.8299976</v>
      </c>
      <c r="I49" s="67" t="n">
        <f aca="false">G49-K49</f>
        <v>20028125.2547912</v>
      </c>
      <c r="J49" s="157" t="n">
        <f aca="false">high_v2_m!J37</f>
        <v>596133.11319614</v>
      </c>
      <c r="K49" s="157" t="n">
        <f aca="false">high_v2_m!K37</f>
        <v>578249.119800256</v>
      </c>
      <c r="L49" s="67" t="n">
        <f aca="false">H49-I49</f>
        <v>859419.575206377</v>
      </c>
      <c r="M49" s="67" t="n">
        <f aca="false">J49-K49</f>
        <v>17883.9933958842</v>
      </c>
      <c r="N49" s="157" t="n">
        <f aca="false">SUM(high_v5_m!C37:J37)</f>
        <v>3166229.14696553</v>
      </c>
      <c r="O49" s="7"/>
      <c r="P49" s="7"/>
      <c r="Q49" s="67" t="n">
        <f aca="false">I49*5.5017049523</f>
        <v>110188835.89957</v>
      </c>
      <c r="R49" s="67"/>
      <c r="S49" s="67"/>
      <c r="T49" s="7"/>
      <c r="U49" s="7"/>
      <c r="V49" s="67" t="n">
        <f aca="false">K49*5.5017049523</f>
        <v>3181356.04606818</v>
      </c>
      <c r="W49" s="67" t="n">
        <f aca="false">M49*5.5017049523</f>
        <v>98392.4550330364</v>
      </c>
      <c r="X49" s="67" t="n">
        <f aca="false">N49*5.1890047538+L49*5.5017049523</f>
        <v>21157851.0282407</v>
      </c>
      <c r="Y49" s="67" t="n">
        <f aca="false">N49*5.1890047538</f>
        <v>16429578.0952243</v>
      </c>
      <c r="Z49" s="67" t="n">
        <f aca="false">L49*5.5017049523</f>
        <v>4728272.93301649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high_v2_m!D38+temporary_pension_bonus_high!B38</f>
        <v>21770015.8502553</v>
      </c>
      <c r="G50" s="155" t="n">
        <f aca="false">high_v2_m!E38+temporary_pension_bonus_high!B38</f>
        <v>20879117.0416856</v>
      </c>
      <c r="H50" s="8" t="n">
        <f aca="false">F50-J50</f>
        <v>21157978.2577192</v>
      </c>
      <c r="I50" s="8" t="n">
        <f aca="false">G50-K50</f>
        <v>20285440.5769257</v>
      </c>
      <c r="J50" s="155" t="n">
        <f aca="false">high_v2_m!J38</f>
        <v>612037.592536031</v>
      </c>
      <c r="K50" s="155" t="n">
        <f aca="false">high_v2_m!K38</f>
        <v>593676.46475995</v>
      </c>
      <c r="L50" s="8" t="n">
        <f aca="false">H50-I50</f>
        <v>872537.680793546</v>
      </c>
      <c r="M50" s="8" t="n">
        <f aca="false">J50-K50</f>
        <v>18361.127776081</v>
      </c>
      <c r="N50" s="155" t="n">
        <f aca="false">SUM(high_v5_m!C38:J38)</f>
        <v>3879463.21564919</v>
      </c>
      <c r="O50" s="5"/>
      <c r="P50" s="5"/>
      <c r="Q50" s="8" t="n">
        <f aca="false">I50*5.5017049523</f>
        <v>111604508.881659</v>
      </c>
      <c r="R50" s="8"/>
      <c r="S50" s="8"/>
      <c r="T50" s="5"/>
      <c r="U50" s="5"/>
      <c r="V50" s="8" t="n">
        <f aca="false">K50*5.5017049523</f>
        <v>3266232.74623377</v>
      </c>
      <c r="W50" s="8" t="n">
        <f aca="false">M50*5.5017049523</f>
        <v>101017.507615478</v>
      </c>
      <c r="X50" s="8" t="n">
        <f aca="false">N50*5.1890047538+L50*5.5017049523</f>
        <v>24930997.9476861</v>
      </c>
      <c r="Y50" s="8" t="n">
        <f aca="false">N50*5.1890047538</f>
        <v>20130553.0681959</v>
      </c>
      <c r="Z50" s="8" t="n">
        <f aca="false">L50*5.5017049523</f>
        <v>4800444.87949021</v>
      </c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high_v2_m!D39+temporary_pension_bonus_high!B39</f>
        <v>22119808.4448633</v>
      </c>
      <c r="G51" s="157" t="n">
        <f aca="false">high_v2_m!E39+temporary_pension_bonus_high!B39</f>
        <v>21212404.7083234</v>
      </c>
      <c r="H51" s="67" t="n">
        <f aca="false">F51-J51</f>
        <v>21480030.1988441</v>
      </c>
      <c r="I51" s="67" t="n">
        <f aca="false">G51-K51</f>
        <v>20591819.8096848</v>
      </c>
      <c r="J51" s="157" t="n">
        <f aca="false">high_v2_m!J39</f>
        <v>639778.246019179</v>
      </c>
      <c r="K51" s="157" t="n">
        <f aca="false">high_v2_m!K39</f>
        <v>620584.898638603</v>
      </c>
      <c r="L51" s="67" t="n">
        <f aca="false">H51-I51</f>
        <v>888210.389159232</v>
      </c>
      <c r="M51" s="67" t="n">
        <f aca="false">J51-K51</f>
        <v>19193.3473805756</v>
      </c>
      <c r="N51" s="157" t="n">
        <f aca="false">SUM(high_v5_m!C39:J39)</f>
        <v>3201160.62451019</v>
      </c>
      <c r="O51" s="7"/>
      <c r="P51" s="7"/>
      <c r="Q51" s="67" t="n">
        <f aca="false">I51*5.5017049523</f>
        <v>113290117.023812</v>
      </c>
      <c r="R51" s="67"/>
      <c r="S51" s="67"/>
      <c r="T51" s="7"/>
      <c r="U51" s="7"/>
      <c r="V51" s="67" t="n">
        <f aca="false">K51*5.5017049523</f>
        <v>3414275.0101626</v>
      </c>
      <c r="W51" s="67" t="n">
        <f aca="false">M51*5.5017049523</f>
        <v>105596.134334927</v>
      </c>
      <c r="X51" s="67" t="n">
        <f aca="false">N51*5.1890047538+L51*5.5017049523</f>
        <v>21497509.1949824</v>
      </c>
      <c r="Y51" s="67" t="n">
        <f aca="false">N51*5.1890047538</f>
        <v>16610837.6982608</v>
      </c>
      <c r="Z51" s="67" t="n">
        <f aca="false">L51*5.5017049523</f>
        <v>4886671.49672166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high_v2_m!D40+temporary_pension_bonus_high!B40</f>
        <v>22288175.6609137</v>
      </c>
      <c r="G52" s="157" t="n">
        <f aca="false">high_v2_m!E40+temporary_pension_bonus_high!B40</f>
        <v>21372290.2832283</v>
      </c>
      <c r="H52" s="67" t="n">
        <f aca="false">F52-J52</f>
        <v>21624938.7478276</v>
      </c>
      <c r="I52" s="67" t="n">
        <f aca="false">G52-K52</f>
        <v>20728950.4775347</v>
      </c>
      <c r="J52" s="157" t="n">
        <f aca="false">high_v2_m!J40</f>
        <v>663236.913086133</v>
      </c>
      <c r="K52" s="157" t="n">
        <f aca="false">high_v2_m!K40</f>
        <v>643339.805693549</v>
      </c>
      <c r="L52" s="67" t="n">
        <f aca="false">H52-I52</f>
        <v>895988.270292841</v>
      </c>
      <c r="M52" s="67" t="n">
        <f aca="false">J52-K52</f>
        <v>19897.107392584</v>
      </c>
      <c r="N52" s="157" t="n">
        <f aca="false">SUM(high_v5_m!C40:J40)</f>
        <v>3193275.28394454</v>
      </c>
      <c r="O52" s="7"/>
      <c r="P52" s="7"/>
      <c r="Q52" s="67" t="n">
        <f aca="false">I52*5.5017049523</f>
        <v>114044569.498234</v>
      </c>
      <c r="R52" s="67"/>
      <c r="S52" s="67"/>
      <c r="T52" s="7"/>
      <c r="U52" s="7"/>
      <c r="V52" s="67" t="n">
        <f aca="false">K52*5.5017049523</f>
        <v>3539465.79499592</v>
      </c>
      <c r="W52" s="67" t="n">
        <f aca="false">M52*5.5017049523</f>
        <v>109468.014278224</v>
      </c>
      <c r="X52" s="67" t="n">
        <f aca="false">N52*5.1890047538+L52*5.5017049523</f>
        <v>21499383.7324531</v>
      </c>
      <c r="Y52" s="67" t="n">
        <f aca="false">N52*5.1890047538</f>
        <v>16569920.6285803</v>
      </c>
      <c r="Z52" s="67" t="n">
        <f aca="false">L52*5.5017049523</f>
        <v>4929463.10387283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high_v2_m!D41+temporary_pension_bonus_high!B41</f>
        <v>22443358.8681395</v>
      </c>
      <c r="G53" s="157" t="n">
        <f aca="false">high_v2_m!E41+temporary_pension_bonus_high!B41</f>
        <v>21519675.1341877</v>
      </c>
      <c r="H53" s="67" t="n">
        <f aca="false">F53-J53</f>
        <v>21715186.0023566</v>
      </c>
      <c r="I53" s="67" t="n">
        <f aca="false">G53-K53</f>
        <v>20813347.4543783</v>
      </c>
      <c r="J53" s="157" t="n">
        <f aca="false">high_v2_m!J41</f>
        <v>728172.865782906</v>
      </c>
      <c r="K53" s="157" t="n">
        <f aca="false">high_v2_m!K41</f>
        <v>706327.679809418</v>
      </c>
      <c r="L53" s="67" t="n">
        <f aca="false">H53-I53</f>
        <v>901838.547978319</v>
      </c>
      <c r="M53" s="67" t="n">
        <f aca="false">J53-K53</f>
        <v>21845.1859734873</v>
      </c>
      <c r="N53" s="157" t="n">
        <f aca="false">SUM(high_v5_m!C41:J41)</f>
        <v>3227818.39133098</v>
      </c>
      <c r="O53" s="7"/>
      <c r="P53" s="7"/>
      <c r="Q53" s="67" t="n">
        <f aca="false">I53*5.5017049523</f>
        <v>114508896.763693</v>
      </c>
      <c r="R53" s="67"/>
      <c r="S53" s="67"/>
      <c r="T53" s="7"/>
      <c r="U53" s="7"/>
      <c r="V53" s="67" t="n">
        <f aca="false">K53*5.5017049523</f>
        <v>3886006.49395405</v>
      </c>
      <c r="W53" s="67" t="n">
        <f aca="false">M53*5.5017049523</f>
        <v>120185.76785425</v>
      </c>
      <c r="X53" s="67" t="n">
        <f aca="false">N53*5.1890047538+L53*5.5017049523</f>
        <v>21710814.5826069</v>
      </c>
      <c r="Y53" s="67" t="n">
        <f aca="false">N53*5.1890047538</f>
        <v>16749164.9770195</v>
      </c>
      <c r="Z53" s="67" t="n">
        <f aca="false">L53*5.5017049523</f>
        <v>4961649.60558736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high_v2_m!D42+temporary_pension_bonus_high!B42</f>
        <v>22648974.139382</v>
      </c>
      <c r="G54" s="155" t="n">
        <f aca="false">high_v2_m!E42+temporary_pension_bonus_high!B42</f>
        <v>21716089.101552</v>
      </c>
      <c r="H54" s="8" t="n">
        <f aca="false">F54-J54</f>
        <v>21850337.4424878</v>
      </c>
      <c r="I54" s="8" t="n">
        <f aca="false">G54-K54</f>
        <v>20941411.5055646</v>
      </c>
      <c r="J54" s="155" t="n">
        <f aca="false">high_v2_m!J42</f>
        <v>798636.696894204</v>
      </c>
      <c r="K54" s="155" t="n">
        <f aca="false">high_v2_m!K42</f>
        <v>774677.595987379</v>
      </c>
      <c r="L54" s="8" t="n">
        <f aca="false">H54-I54</f>
        <v>908925.936923217</v>
      </c>
      <c r="M54" s="8" t="n">
        <f aca="false">J54-K54</f>
        <v>23959.1009068259</v>
      </c>
      <c r="N54" s="155" t="n">
        <f aca="false">SUM(high_v5_m!C42:J42)</f>
        <v>3922389.24372822</v>
      </c>
      <c r="O54" s="5"/>
      <c r="P54" s="5"/>
      <c r="Q54" s="8" t="n">
        <f aca="false">I54*5.5017049523</f>
        <v>115213467.388317</v>
      </c>
      <c r="R54" s="8"/>
      <c r="S54" s="8"/>
      <c r="T54" s="5"/>
      <c r="U54" s="5"/>
      <c r="V54" s="8" t="n">
        <f aca="false">K54*5.5017049523</f>
        <v>4262047.56627962</v>
      </c>
      <c r="W54" s="8" t="n">
        <f aca="false">M54*5.5017049523</f>
        <v>131815.904111739</v>
      </c>
      <c r="X54" s="8" t="n">
        <f aca="false">N54*5.1890047538+L54*5.5017049523</f>
        <v>25353938.7604041</v>
      </c>
      <c r="Y54" s="8" t="n">
        <f aca="false">N54*5.1890047538</f>
        <v>20353296.4319597</v>
      </c>
      <c r="Z54" s="8" t="n">
        <f aca="false">L54*5.5017049523</f>
        <v>5000642.32844438</v>
      </c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high_v2_m!D43+temporary_pension_bonus_high!B43</f>
        <v>22885810.4992066</v>
      </c>
      <c r="G55" s="157" t="n">
        <f aca="false">high_v2_m!E43+temporary_pension_bonus_high!B43</f>
        <v>21941577.3463847</v>
      </c>
      <c r="H55" s="67" t="n">
        <f aca="false">F55-J55</f>
        <v>21989183.7410958</v>
      </c>
      <c r="I55" s="67" t="n">
        <f aca="false">G55-K55</f>
        <v>21071849.3910172</v>
      </c>
      <c r="J55" s="157" t="n">
        <f aca="false">high_v2_m!J43</f>
        <v>896626.758110806</v>
      </c>
      <c r="K55" s="157" t="n">
        <f aca="false">high_v2_m!K43</f>
        <v>869727.955367482</v>
      </c>
      <c r="L55" s="67" t="n">
        <f aca="false">H55-I55</f>
        <v>917334.350078579</v>
      </c>
      <c r="M55" s="67" t="n">
        <f aca="false">J55-K55</f>
        <v>26898.8027433243</v>
      </c>
      <c r="N55" s="157" t="n">
        <f aca="false">SUM(high_v5_m!C43:J43)</f>
        <v>3246689.46887852</v>
      </c>
      <c r="O55" s="7"/>
      <c r="P55" s="7"/>
      <c r="Q55" s="67" t="n">
        <f aca="false">I55*5.5017049523</f>
        <v>115931098.148679</v>
      </c>
      <c r="R55" s="67"/>
      <c r="S55" s="67"/>
      <c r="T55" s="7"/>
      <c r="U55" s="7"/>
      <c r="V55" s="67" t="n">
        <f aca="false">K55*5.5017049523</f>
        <v>4784986.59919903</v>
      </c>
      <c r="W55" s="67" t="n">
        <f aca="false">M55*5.5017049523</f>
        <v>147989.276263888</v>
      </c>
      <c r="X55" s="67" t="n">
        <f aca="false">N55*5.1890047538+L55*5.5017049523</f>
        <v>21893990.0248653</v>
      </c>
      <c r="Y55" s="67" t="n">
        <f aca="false">N55*5.1890047538</f>
        <v>16847087.088123</v>
      </c>
      <c r="Z55" s="67" t="n">
        <f aca="false">L55*5.5017049523</f>
        <v>5046902.93674222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high_v2_m!D44+temporary_pension_bonus_high!B44</f>
        <v>23050698.9094717</v>
      </c>
      <c r="G56" s="157" t="n">
        <f aca="false">high_v2_m!E44+temporary_pension_bonus_high!B44</f>
        <v>22098866.3515782</v>
      </c>
      <c r="H56" s="67" t="n">
        <f aca="false">F56-J56</f>
        <v>22091252.7929398</v>
      </c>
      <c r="I56" s="67" t="n">
        <f aca="false">G56-K56</f>
        <v>21168203.6185422</v>
      </c>
      <c r="J56" s="157" t="n">
        <f aca="false">high_v2_m!J44</f>
        <v>959446.116531958</v>
      </c>
      <c r="K56" s="157" t="n">
        <f aca="false">high_v2_m!K44</f>
        <v>930662.733035999</v>
      </c>
      <c r="L56" s="67" t="n">
        <f aca="false">H56-I56</f>
        <v>923049.174397551</v>
      </c>
      <c r="M56" s="67" t="n">
        <f aca="false">J56-K56</f>
        <v>28783.3834959588</v>
      </c>
      <c r="N56" s="157" t="n">
        <f aca="false">SUM(high_v5_m!C44:J44)</f>
        <v>3220556.50527445</v>
      </c>
      <c r="O56" s="7"/>
      <c r="P56" s="7"/>
      <c r="Q56" s="67" t="n">
        <f aca="false">I56*5.5017049523</f>
        <v>116461210.679429</v>
      </c>
      <c r="R56" s="67"/>
      <c r="S56" s="67"/>
      <c r="T56" s="7"/>
      <c r="U56" s="7"/>
      <c r="V56" s="67" t="n">
        <f aca="false">K56*5.5017049523</f>
        <v>5120231.76726521</v>
      </c>
      <c r="W56" s="67" t="n">
        <f aca="false">M56*5.5017049523</f>
        <v>158357.683523666</v>
      </c>
      <c r="X56" s="67" t="n">
        <f aca="false">N56*5.1890047538+L56*5.5017049523</f>
        <v>21789827.2297501</v>
      </c>
      <c r="Y56" s="67" t="n">
        <f aca="false">N56*5.1890047538</f>
        <v>16711483.0157506</v>
      </c>
      <c r="Z56" s="67" t="n">
        <f aca="false">L56*5.5017049523</f>
        <v>5078344.21399943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high_v2_m!D45+temporary_pension_bonus_high!B45</f>
        <v>23307926.429671</v>
      </c>
      <c r="G57" s="157" t="n">
        <f aca="false">high_v2_m!E45+temporary_pension_bonus_high!B45</f>
        <v>22343750.3111616</v>
      </c>
      <c r="H57" s="67" t="n">
        <f aca="false">F57-J57</f>
        <v>22248989.3195505</v>
      </c>
      <c r="I57" s="67" t="n">
        <f aca="false">G57-K57</f>
        <v>21316581.3143448</v>
      </c>
      <c r="J57" s="157" t="n">
        <f aca="false">high_v2_m!J45</f>
        <v>1058937.11012043</v>
      </c>
      <c r="K57" s="157" t="n">
        <f aca="false">high_v2_m!K45</f>
        <v>1027168.99681682</v>
      </c>
      <c r="L57" s="67" t="n">
        <f aca="false">H57-I57</f>
        <v>932408.005205762</v>
      </c>
      <c r="M57" s="67" t="n">
        <f aca="false">J57-K57</f>
        <v>31768.1133036129</v>
      </c>
      <c r="N57" s="157" t="n">
        <f aca="false">SUM(high_v5_m!C45:J45)</f>
        <v>3188735.13584634</v>
      </c>
      <c r="O57" s="7"/>
      <c r="P57" s="7"/>
      <c r="Q57" s="67" t="n">
        <f aca="false">I57*5.5017049523</f>
        <v>117277540.983236</v>
      </c>
      <c r="R57" s="67"/>
      <c r="S57" s="67"/>
      <c r="T57" s="7"/>
      <c r="U57" s="7"/>
      <c r="V57" s="67" t="n">
        <f aca="false">K57*5.5017049523</f>
        <v>5651180.75663612</v>
      </c>
      <c r="W57" s="67" t="n">
        <f aca="false">M57*5.5017049523</f>
        <v>174778.786287715</v>
      </c>
      <c r="X57" s="67" t="n">
        <f aca="false">N57*5.1890047538+L57*5.5017049523</f>
        <v>21676195.5183204</v>
      </c>
      <c r="Y57" s="67" t="n">
        <f aca="false">N57*5.1890047538</f>
        <v>16546361.7785157</v>
      </c>
      <c r="Z57" s="67" t="n">
        <f aca="false">L57*5.5017049523</f>
        <v>5129833.7398047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high_v2_m!D46+temporary_pension_bonus_high!B46</f>
        <v>23653134.8481039</v>
      </c>
      <c r="G58" s="155" t="n">
        <f aca="false">high_v2_m!E46+temporary_pension_bonus_high!B46</f>
        <v>22672756.8016217</v>
      </c>
      <c r="H58" s="8" t="n">
        <f aca="false">F58-J58</f>
        <v>22481963.8977637</v>
      </c>
      <c r="I58" s="8" t="n">
        <f aca="false">G58-K58</f>
        <v>21536720.9797918</v>
      </c>
      <c r="J58" s="155" t="n">
        <f aca="false">high_v2_m!J46</f>
        <v>1171170.95034018</v>
      </c>
      <c r="K58" s="155" t="n">
        <f aca="false">high_v2_m!K46</f>
        <v>1136035.82182998</v>
      </c>
      <c r="L58" s="8" t="n">
        <f aca="false">H58-I58</f>
        <v>945242.91797195</v>
      </c>
      <c r="M58" s="8" t="n">
        <f aca="false">J58-K58</f>
        <v>35135.1285102055</v>
      </c>
      <c r="N58" s="155" t="n">
        <f aca="false">SUM(high_v5_m!C46:J46)</f>
        <v>3967427.18763581</v>
      </c>
      <c r="O58" s="5"/>
      <c r="P58" s="5"/>
      <c r="Q58" s="8" t="n">
        <f aca="false">I58*5.5017049523</f>
        <v>118488684.470824</v>
      </c>
      <c r="R58" s="8"/>
      <c r="S58" s="8"/>
      <c r="T58" s="5"/>
      <c r="U58" s="5"/>
      <c r="V58" s="8" t="n">
        <f aca="false">K58*5.5017049523</f>
        <v>6250133.90695218</v>
      </c>
      <c r="W58" s="8" t="n">
        <f aca="false">M58*5.5017049523</f>
        <v>193303.110524295</v>
      </c>
      <c r="X58" s="8" t="n">
        <f aca="false">N58*5.1890047538+L58*5.5017049523</f>
        <v>25787446.1799303</v>
      </c>
      <c r="Y58" s="8" t="n">
        <f aca="false">N58*5.1890047538</f>
        <v>20586998.5369976</v>
      </c>
      <c r="Z58" s="8" t="n">
        <f aca="false">L58*5.5017049523</f>
        <v>5200447.64293278</v>
      </c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high_v2_m!D47+temporary_pension_bonus_high!B47</f>
        <v>24196184.0428918</v>
      </c>
      <c r="G59" s="157" t="n">
        <f aca="false">high_v2_m!E47+temporary_pension_bonus_high!B47</f>
        <v>23191407.9628689</v>
      </c>
      <c r="H59" s="67" t="n">
        <f aca="false">F59-J59</f>
        <v>22943807.5608886</v>
      </c>
      <c r="I59" s="67" t="n">
        <f aca="false">G59-K59</f>
        <v>21976602.7753258</v>
      </c>
      <c r="J59" s="157" t="n">
        <f aca="false">high_v2_m!J47</f>
        <v>1252376.48200319</v>
      </c>
      <c r="K59" s="157" t="n">
        <f aca="false">high_v2_m!K47</f>
        <v>1214805.18754309</v>
      </c>
      <c r="L59" s="67" t="n">
        <f aca="false">H59-I59</f>
        <v>967204.785562813</v>
      </c>
      <c r="M59" s="67" t="n">
        <f aca="false">J59-K59</f>
        <v>37571.2944600959</v>
      </c>
      <c r="N59" s="157" t="n">
        <f aca="false">SUM(high_v5_m!C47:J47)</f>
        <v>3269590.92644497</v>
      </c>
      <c r="O59" s="7"/>
      <c r="P59" s="7"/>
      <c r="Q59" s="67" t="n">
        <f aca="false">I59*5.5017049523</f>
        <v>120908784.32374</v>
      </c>
      <c r="R59" s="67"/>
      <c r="S59" s="67"/>
      <c r="T59" s="7"/>
      <c r="U59" s="7"/>
      <c r="V59" s="67" t="n">
        <f aca="false">K59*5.5017049523</f>
        <v>6683499.71638556</v>
      </c>
      <c r="W59" s="67" t="n">
        <f aca="false">M59*5.5017049523</f>
        <v>206706.176795431</v>
      </c>
      <c r="X59" s="67" t="n">
        <f aca="false">N59*5.1890047538+L59*5.5017049523</f>
        <v>22287198.2189235</v>
      </c>
      <c r="Y59" s="67" t="n">
        <f aca="false">N59*5.1890047538</f>
        <v>16965922.8603043</v>
      </c>
      <c r="Z59" s="67" t="n">
        <f aca="false">L59*5.5017049523</f>
        <v>5321275.35861919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high_v2_m!D48+temporary_pension_bonus_high!B48</f>
        <v>24332685.4992267</v>
      </c>
      <c r="G60" s="157" t="n">
        <f aca="false">high_v2_m!E48+temporary_pension_bonus_high!B48</f>
        <v>23321373.9328667</v>
      </c>
      <c r="H60" s="67" t="n">
        <f aca="false">F60-J60</f>
        <v>23002155.6885773</v>
      </c>
      <c r="I60" s="67" t="n">
        <f aca="false">G60-K60</f>
        <v>22030760.0165368</v>
      </c>
      <c r="J60" s="157" t="n">
        <f aca="false">high_v2_m!J48</f>
        <v>1330529.8106494</v>
      </c>
      <c r="K60" s="157" t="n">
        <f aca="false">high_v2_m!K48</f>
        <v>1290613.91632992</v>
      </c>
      <c r="L60" s="67" t="n">
        <f aca="false">H60-I60</f>
        <v>971395.672040522</v>
      </c>
      <c r="M60" s="67" t="n">
        <f aca="false">J60-K60</f>
        <v>39915.8943194824</v>
      </c>
      <c r="N60" s="157" t="n">
        <f aca="false">SUM(high_v5_m!C48:J48)</f>
        <v>3232693.25497349</v>
      </c>
      <c r="O60" s="7"/>
      <c r="P60" s="7"/>
      <c r="Q60" s="67" t="n">
        <f aca="false">I60*5.5017049523</f>
        <v>121206741.485913</v>
      </c>
      <c r="R60" s="67"/>
      <c r="S60" s="67"/>
      <c r="T60" s="7"/>
      <c r="U60" s="7"/>
      <c r="V60" s="67" t="n">
        <f aca="false">K60*5.5017049523</f>
        <v>7100576.97497962</v>
      </c>
      <c r="W60" s="67" t="n">
        <f aca="false">M60*5.5017049523</f>
        <v>219605.47345298</v>
      </c>
      <c r="X60" s="67" t="n">
        <f aca="false">N60*5.1890047538+L60*5.5017049523</f>
        <v>22118793.0471428</v>
      </c>
      <c r="Y60" s="67" t="n">
        <f aca="false">N60*5.1890047538</f>
        <v>16774460.6676346</v>
      </c>
      <c r="Z60" s="67" t="n">
        <f aca="false">L60*5.5017049523</f>
        <v>5344332.37950813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high_v2_m!D49+temporary_pension_bonus_high!B49</f>
        <v>24489734.4452565</v>
      </c>
      <c r="G61" s="157" t="n">
        <f aca="false">high_v2_m!E49+temporary_pension_bonus_high!B49</f>
        <v>23470178.0201831</v>
      </c>
      <c r="H61" s="67" t="n">
        <f aca="false">F61-J61</f>
        <v>23105038.0454159</v>
      </c>
      <c r="I61" s="67" t="n">
        <f aca="false">G61-K61</f>
        <v>22127022.5123378</v>
      </c>
      <c r="J61" s="157" t="n">
        <f aca="false">high_v2_m!J49</f>
        <v>1384696.39984054</v>
      </c>
      <c r="K61" s="157" t="n">
        <f aca="false">high_v2_m!K49</f>
        <v>1343155.50784532</v>
      </c>
      <c r="L61" s="67" t="n">
        <f aca="false">H61-I61</f>
        <v>978015.533078104</v>
      </c>
      <c r="M61" s="67" t="n">
        <f aca="false">J61-K61</f>
        <v>41540.8919952158</v>
      </c>
      <c r="N61" s="157" t="n">
        <f aca="false">SUM(high_v5_m!C49:J49)</f>
        <v>3245743.35829414</v>
      </c>
      <c r="O61" s="7"/>
      <c r="P61" s="7"/>
      <c r="Q61" s="67" t="n">
        <f aca="false">I61*5.5017049523</f>
        <v>121736349.335783</v>
      </c>
      <c r="R61" s="67"/>
      <c r="S61" s="67"/>
      <c r="T61" s="7"/>
      <c r="U61" s="7"/>
      <c r="V61" s="67" t="n">
        <f aca="false">K61*5.5017049523</f>
        <v>7389645.30922163</v>
      </c>
      <c r="W61" s="67" t="n">
        <f aca="false">M61*5.5017049523</f>
        <v>228545.731213038</v>
      </c>
      <c r="X61" s="67" t="n">
        <f aca="false">N61*5.1890047538+L61*5.5017049523</f>
        <v>22222930.6175652</v>
      </c>
      <c r="Y61" s="67" t="n">
        <f aca="false">N61*5.1890047538</f>
        <v>16842177.715803</v>
      </c>
      <c r="Z61" s="67" t="n">
        <f aca="false">L61*5.5017049523</f>
        <v>5380752.90176213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high_v2_m!D50+temporary_pension_bonus_high!B50</f>
        <v>24676388.899799</v>
      </c>
      <c r="G62" s="155" t="n">
        <f aca="false">high_v2_m!E50+temporary_pension_bonus_high!B50</f>
        <v>23648533.6408765</v>
      </c>
      <c r="H62" s="8" t="n">
        <f aca="false">F62-J62</f>
        <v>23190117.2248243</v>
      </c>
      <c r="I62" s="8" t="n">
        <f aca="false">G62-K62</f>
        <v>22206850.1161511</v>
      </c>
      <c r="J62" s="155" t="n">
        <f aca="false">high_v2_m!J50</f>
        <v>1486271.67497473</v>
      </c>
      <c r="K62" s="155" t="n">
        <f aca="false">high_v2_m!K50</f>
        <v>1441683.52472548</v>
      </c>
      <c r="L62" s="8" t="n">
        <f aca="false">H62-I62</f>
        <v>983267.108673263</v>
      </c>
      <c r="M62" s="8" t="n">
        <f aca="false">J62-K62</f>
        <v>44588.1502492416</v>
      </c>
      <c r="N62" s="155" t="n">
        <f aca="false">SUM(high_v5_m!C50:J50)</f>
        <v>3925457.28848968</v>
      </c>
      <c r="O62" s="5"/>
      <c r="P62" s="5"/>
      <c r="Q62" s="8" t="n">
        <f aca="false">I62*5.5017049523</f>
        <v>122175537.259012</v>
      </c>
      <c r="R62" s="8"/>
      <c r="S62" s="8"/>
      <c r="T62" s="5"/>
      <c r="U62" s="5"/>
      <c r="V62" s="8" t="n">
        <f aca="false">K62*5.5017049523</f>
        <v>7931717.38763151</v>
      </c>
      <c r="W62" s="8" t="n">
        <f aca="false">M62*5.5017049523</f>
        <v>245310.847040149</v>
      </c>
      <c r="X62" s="8" t="n">
        <f aca="false">N62*5.1890047538+L62*5.5017049523</f>
        <v>25778862.0520332</v>
      </c>
      <c r="Y62" s="8" t="n">
        <f aca="false">N62*5.1890047538</f>
        <v>20369216.5308118</v>
      </c>
      <c r="Z62" s="8" t="n">
        <f aca="false">L62*5.5017049523</f>
        <v>5409645.52122139</v>
      </c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high_v2_m!D51+temporary_pension_bonus_high!B51</f>
        <v>24816787.3224558</v>
      </c>
      <c r="G63" s="157" t="n">
        <f aca="false">high_v2_m!E51+temporary_pension_bonus_high!B51</f>
        <v>23781176.145303</v>
      </c>
      <c r="H63" s="67" t="n">
        <f aca="false">F63-J63</f>
        <v>23260501.0282553</v>
      </c>
      <c r="I63" s="67" t="n">
        <f aca="false">G63-K63</f>
        <v>22271578.4399284</v>
      </c>
      <c r="J63" s="157" t="n">
        <f aca="false">high_v2_m!J51</f>
        <v>1556286.29420056</v>
      </c>
      <c r="K63" s="157" t="n">
        <f aca="false">high_v2_m!K51</f>
        <v>1509597.70537455</v>
      </c>
      <c r="L63" s="67" t="n">
        <f aca="false">H63-I63</f>
        <v>988922.588326849</v>
      </c>
      <c r="M63" s="67" t="n">
        <f aca="false">J63-K63</f>
        <v>46688.5888260168</v>
      </c>
      <c r="N63" s="157" t="n">
        <f aca="false">SUM(high_v5_m!C51:J51)</f>
        <v>3241889.38033969</v>
      </c>
      <c r="O63" s="7"/>
      <c r="P63" s="7"/>
      <c r="Q63" s="67" t="n">
        <f aca="false">I63*5.5017049523</f>
        <v>122531653.398492</v>
      </c>
      <c r="R63" s="67"/>
      <c r="S63" s="67"/>
      <c r="T63" s="7"/>
      <c r="U63" s="7"/>
      <c r="V63" s="67" t="n">
        <f aca="false">K63*5.5017049523</f>
        <v>8305361.17163986</v>
      </c>
      <c r="W63" s="67" t="n">
        <f aca="false">M63*5.5017049523</f>
        <v>256866.840359995</v>
      </c>
      <c r="X63" s="67" t="n">
        <f aca="false">N63*5.1890047538+L63*5.5017049523</f>
        <v>22262939.7075156</v>
      </c>
      <c r="Y63" s="67" t="n">
        <f aca="false">N63*5.1890047538</f>
        <v>16822179.4058764</v>
      </c>
      <c r="Z63" s="67" t="n">
        <f aca="false">L63*5.5017049523</f>
        <v>5440760.30163916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high_v2_m!D52+temporary_pension_bonus_high!B52</f>
        <v>25018591.4912658</v>
      </c>
      <c r="G64" s="157" t="n">
        <f aca="false">high_v2_m!E52+temporary_pension_bonus_high!B52</f>
        <v>23972799.0197252</v>
      </c>
      <c r="H64" s="67" t="n">
        <f aca="false">F64-J64</f>
        <v>23409913.7681827</v>
      </c>
      <c r="I64" s="67" t="n">
        <f aca="false">G64-K64</f>
        <v>22412381.6283346</v>
      </c>
      <c r="J64" s="157" t="n">
        <f aca="false">high_v2_m!J52</f>
        <v>1608677.72308312</v>
      </c>
      <c r="K64" s="157" t="n">
        <f aca="false">high_v2_m!K52</f>
        <v>1560417.39139062</v>
      </c>
      <c r="L64" s="67" t="n">
        <f aca="false">H64-I64</f>
        <v>997532.139848039</v>
      </c>
      <c r="M64" s="67" t="n">
        <f aca="false">J64-K64</f>
        <v>48260.3316924935</v>
      </c>
      <c r="N64" s="157" t="n">
        <f aca="false">SUM(high_v5_m!C52:J52)</f>
        <v>3281215.95922835</v>
      </c>
      <c r="O64" s="7"/>
      <c r="P64" s="7"/>
      <c r="Q64" s="67" t="n">
        <f aca="false">I64*5.5017049523</f>
        <v>123306310.997446</v>
      </c>
      <c r="R64" s="67"/>
      <c r="S64" s="67"/>
      <c r="T64" s="7"/>
      <c r="U64" s="7"/>
      <c r="V64" s="67" t="n">
        <f aca="false">K64*5.5017049523</f>
        <v>8584956.08986884</v>
      </c>
      <c r="W64" s="67" t="n">
        <f aca="false">M64*5.5017049523</f>
        <v>265514.105872232</v>
      </c>
      <c r="X64" s="67" t="n">
        <f aca="false">N64*5.1890047538+L64*5.5017049523</f>
        <v>22514372.7245607</v>
      </c>
      <c r="Y64" s="67" t="n">
        <f aca="false">N64*5.1890047538</f>
        <v>17026245.2106803</v>
      </c>
      <c r="Z64" s="67" t="n">
        <f aca="false">L64*5.5017049523</f>
        <v>5488127.51388037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high_v2_m!D53+temporary_pension_bonus_high!B53</f>
        <v>25206833.5359246</v>
      </c>
      <c r="G65" s="157" t="n">
        <f aca="false">high_v2_m!E53+temporary_pension_bonus_high!B53</f>
        <v>24151892.8932159</v>
      </c>
      <c r="H65" s="67" t="n">
        <f aca="false">F65-J65</f>
        <v>23533125.4744759</v>
      </c>
      <c r="I65" s="67" t="n">
        <f aca="false">G65-K65</f>
        <v>22528396.0736107</v>
      </c>
      <c r="J65" s="157" t="n">
        <f aca="false">high_v2_m!J53</f>
        <v>1673708.06144872</v>
      </c>
      <c r="K65" s="157" t="n">
        <f aca="false">high_v2_m!K53</f>
        <v>1623496.81960526</v>
      </c>
      <c r="L65" s="67" t="n">
        <f aca="false">H65-I65</f>
        <v>1004729.40086522</v>
      </c>
      <c r="M65" s="67" t="n">
        <f aca="false">J65-K65</f>
        <v>50211.2418434615</v>
      </c>
      <c r="N65" s="157" t="n">
        <f aca="false">SUM(high_v5_m!C53:J53)</f>
        <v>3189688.18343522</v>
      </c>
      <c r="O65" s="7"/>
      <c r="P65" s="7"/>
      <c r="Q65" s="67" t="n">
        <f aca="false">I65*5.5017049523</f>
        <v>123944588.24556</v>
      </c>
      <c r="R65" s="67"/>
      <c r="S65" s="67"/>
      <c r="T65" s="7"/>
      <c r="U65" s="7"/>
      <c r="V65" s="67" t="n">
        <f aca="false">K65*5.5017049523</f>
        <v>8932000.49246555</v>
      </c>
      <c r="W65" s="67" t="n">
        <f aca="false">M65*5.5017049523</f>
        <v>276247.437911305</v>
      </c>
      <c r="X65" s="67" t="n">
        <f aca="false">N65*5.1890047538+L65*5.5017049523</f>
        <v>22079031.8674466</v>
      </c>
      <c r="Y65" s="67" t="n">
        <f aca="false">N65*5.1890047538</f>
        <v>16551307.146985</v>
      </c>
      <c r="Z65" s="67" t="n">
        <f aca="false">L65*5.5017049523</f>
        <v>5527724.72046161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high_v2_m!D54+temporary_pension_bonus_high!B54</f>
        <v>25375345.6724947</v>
      </c>
      <c r="G66" s="155" t="n">
        <f aca="false">high_v2_m!E54+temporary_pension_bonus_high!B54</f>
        <v>24311416.075442</v>
      </c>
      <c r="H66" s="8" t="n">
        <f aca="false">F66-J66</f>
        <v>23660666.4272208</v>
      </c>
      <c r="I66" s="8" t="n">
        <f aca="false">G66-K66</f>
        <v>22648177.2075264</v>
      </c>
      <c r="J66" s="155" t="n">
        <f aca="false">high_v2_m!J54</f>
        <v>1714679.24527386</v>
      </c>
      <c r="K66" s="155" t="n">
        <f aca="false">high_v2_m!K54</f>
        <v>1663238.86791565</v>
      </c>
      <c r="L66" s="8" t="n">
        <f aca="false">H66-I66</f>
        <v>1012489.21969441</v>
      </c>
      <c r="M66" s="8" t="n">
        <f aca="false">J66-K66</f>
        <v>51440.3773582159</v>
      </c>
      <c r="N66" s="155" t="n">
        <f aca="false">SUM(high_v5_m!C54:J54)</f>
        <v>3858484.3599487</v>
      </c>
      <c r="O66" s="5"/>
      <c r="P66" s="5"/>
      <c r="Q66" s="8" t="n">
        <f aca="false">I66*5.5017049523</f>
        <v>124603588.703216</v>
      </c>
      <c r="R66" s="8"/>
      <c r="S66" s="8"/>
      <c r="T66" s="5"/>
      <c r="U66" s="5"/>
      <c r="V66" s="8" t="n">
        <f aca="false">K66*5.5017049523</f>
        <v>9150649.51646935</v>
      </c>
      <c r="W66" s="8" t="n">
        <f aca="false">M66*5.5017049523</f>
        <v>283009.778859877</v>
      </c>
      <c r="X66" s="8" t="n">
        <f aca="false">N66*5.1890047538+L66*5.5017049523</f>
        <v>25592110.6403799</v>
      </c>
      <c r="Y66" s="8" t="n">
        <f aca="false">N66*5.1890047538</f>
        <v>20021693.6862367</v>
      </c>
      <c r="Z66" s="8" t="n">
        <f aca="false">L66*5.5017049523</f>
        <v>5570416.95414312</v>
      </c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high_v2_m!D55+temporary_pension_bonus_high!B55</f>
        <v>25528419.121009</v>
      </c>
      <c r="G67" s="157" t="n">
        <f aca="false">high_v2_m!E55+temporary_pension_bonus_high!B55</f>
        <v>24457774.7722638</v>
      </c>
      <c r="H67" s="67" t="n">
        <f aca="false">F67-J67</f>
        <v>23716216.5726719</v>
      </c>
      <c r="I67" s="67" t="n">
        <f aca="false">G67-K67</f>
        <v>22699938.3003768</v>
      </c>
      <c r="J67" s="157" t="n">
        <f aca="false">high_v2_m!J55</f>
        <v>1812202.54833709</v>
      </c>
      <c r="K67" s="157" t="n">
        <f aca="false">high_v2_m!K55</f>
        <v>1757836.47188698</v>
      </c>
      <c r="L67" s="67" t="n">
        <f aca="false">H67-I67</f>
        <v>1016278.27229505</v>
      </c>
      <c r="M67" s="67" t="n">
        <f aca="false">J67-K67</f>
        <v>54366.0764501127</v>
      </c>
      <c r="N67" s="157" t="n">
        <f aca="false">SUM(high_v5_m!C55:J55)</f>
        <v>3185769.42231522</v>
      </c>
      <c r="O67" s="7"/>
      <c r="P67" s="7"/>
      <c r="Q67" s="67" t="n">
        <f aca="false">I67*5.5017049523</f>
        <v>124888362.964088</v>
      </c>
      <c r="R67" s="67"/>
      <c r="S67" s="67"/>
      <c r="T67" s="7"/>
      <c r="U67" s="7"/>
      <c r="V67" s="67" t="n">
        <f aca="false">K67*5.5017049523</f>
        <v>9671097.62271416</v>
      </c>
      <c r="W67" s="67" t="n">
        <f aca="false">M67*5.5017049523</f>
        <v>299106.112042706</v>
      </c>
      <c r="X67" s="67" t="n">
        <f aca="false">N67*5.1890047538+L67*5.5017049523</f>
        <v>22122235.880505</v>
      </c>
      <c r="Y67" s="67" t="n">
        <f aca="false">N67*5.1890047538</f>
        <v>16530972.6769044</v>
      </c>
      <c r="Z67" s="67" t="n">
        <f aca="false">L67*5.5017049523</f>
        <v>5591263.20360059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high_v2_m!D56+temporary_pension_bonus_high!B56</f>
        <v>25660651.2254251</v>
      </c>
      <c r="G68" s="157" t="n">
        <f aca="false">high_v2_m!E56+temporary_pension_bonus_high!B56</f>
        <v>24583113.317304</v>
      </c>
      <c r="H68" s="67" t="n">
        <f aca="false">F68-J68</f>
        <v>23816142.5765976</v>
      </c>
      <c r="I68" s="67" t="n">
        <f aca="false">G68-K68</f>
        <v>22793939.9279413</v>
      </c>
      <c r="J68" s="157" t="n">
        <f aca="false">high_v2_m!J56</f>
        <v>1844508.64882747</v>
      </c>
      <c r="K68" s="157" t="n">
        <f aca="false">high_v2_m!K56</f>
        <v>1789173.38936264</v>
      </c>
      <c r="L68" s="67" t="n">
        <f aca="false">H68-I68</f>
        <v>1022202.64865633</v>
      </c>
      <c r="M68" s="67" t="n">
        <f aca="false">J68-K68</f>
        <v>55335.2594648239</v>
      </c>
      <c r="N68" s="157" t="n">
        <f aca="false">SUM(high_v5_m!C56:J56)</f>
        <v>3071357.55892886</v>
      </c>
      <c r="O68" s="7"/>
      <c r="P68" s="7"/>
      <c r="Q68" s="67" t="n">
        <f aca="false">I68*5.5017049523</f>
        <v>125405532.183983</v>
      </c>
      <c r="R68" s="67"/>
      <c r="S68" s="67"/>
      <c r="T68" s="7"/>
      <c r="U68" s="7"/>
      <c r="V68" s="67" t="n">
        <f aca="false">K68*5.5017049523</f>
        <v>9843504.09677983</v>
      </c>
      <c r="W68" s="67" t="n">
        <f aca="false">M68*5.5017049523</f>
        <v>304438.271034427</v>
      </c>
      <c r="X68" s="67" t="n">
        <f aca="false">N68*5.1890047538+L68*5.5017049523</f>
        <v>21561146.3482681</v>
      </c>
      <c r="Y68" s="67" t="n">
        <f aca="false">N68*5.1890047538</f>
        <v>15937288.9739014</v>
      </c>
      <c r="Z68" s="67" t="n">
        <f aca="false">L68*5.5017049523</f>
        <v>5623857.37436673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high_v2_m!D57+temporary_pension_bonus_high!B57</f>
        <v>25849173.535975</v>
      </c>
      <c r="G69" s="157" t="n">
        <f aca="false">high_v2_m!E57+temporary_pension_bonus_high!B57</f>
        <v>24763275.6085572</v>
      </c>
      <c r="H69" s="67" t="n">
        <f aca="false">F69-J69</f>
        <v>23918002.529852</v>
      </c>
      <c r="I69" s="67" t="n">
        <f aca="false">G69-K69</f>
        <v>22890039.7326178</v>
      </c>
      <c r="J69" s="157" t="n">
        <f aca="false">high_v2_m!J57</f>
        <v>1931171.00612305</v>
      </c>
      <c r="K69" s="157" t="n">
        <f aca="false">high_v2_m!K57</f>
        <v>1873235.87593935</v>
      </c>
      <c r="L69" s="67" t="n">
        <f aca="false">H69-I69</f>
        <v>1027962.79723415</v>
      </c>
      <c r="M69" s="67" t="n">
        <f aca="false">J69-K69</f>
        <v>57935.1301836919</v>
      </c>
      <c r="N69" s="157" t="n">
        <f aca="false">SUM(high_v5_m!C57:J57)</f>
        <v>3073684.60115028</v>
      </c>
      <c r="O69" s="7"/>
      <c r="P69" s="7"/>
      <c r="Q69" s="67" t="n">
        <f aca="false">I69*5.5017049523</f>
        <v>125934244.955287</v>
      </c>
      <c r="R69" s="67"/>
      <c r="S69" s="67"/>
      <c r="T69" s="7"/>
      <c r="U69" s="7"/>
      <c r="V69" s="67" t="n">
        <f aca="false">K69*5.5017049523</f>
        <v>10305991.0954816</v>
      </c>
      <c r="W69" s="67" t="n">
        <f aca="false">M69*5.5017049523</f>
        <v>318741.992643763</v>
      </c>
      <c r="X69" s="67" t="n">
        <f aca="false">N69*5.1890047538+L69*5.5017049523</f>
        <v>21604912.0193739</v>
      </c>
      <c r="Y69" s="67" t="n">
        <f aca="false">N69*5.1890047538</f>
        <v>15949364.0070506</v>
      </c>
      <c r="Z69" s="67" t="n">
        <f aca="false">L69*5.5017049523</f>
        <v>5655548.01232327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high_v2_m!D58+temporary_pension_bonus_high!B58</f>
        <v>26045749.7435187</v>
      </c>
      <c r="G70" s="155" t="n">
        <f aca="false">high_v2_m!E58+temporary_pension_bonus_high!B58</f>
        <v>24950752.7193853</v>
      </c>
      <c r="H70" s="8" t="n">
        <f aca="false">F70-J70</f>
        <v>24056696.8248136</v>
      </c>
      <c r="I70" s="8" t="n">
        <f aca="false">G70-K70</f>
        <v>23021371.3882414</v>
      </c>
      <c r="J70" s="155" t="n">
        <f aca="false">high_v2_m!J58</f>
        <v>1989052.91870508</v>
      </c>
      <c r="K70" s="155" t="n">
        <f aca="false">high_v2_m!K58</f>
        <v>1929381.33114393</v>
      </c>
      <c r="L70" s="8" t="n">
        <f aca="false">H70-I70</f>
        <v>1035325.4365722</v>
      </c>
      <c r="M70" s="8" t="n">
        <f aca="false">J70-K70</f>
        <v>59671.5875611531</v>
      </c>
      <c r="N70" s="155" t="n">
        <f aca="false">SUM(high_v5_m!C58:J58)</f>
        <v>3760430.71143617</v>
      </c>
      <c r="O70" s="5"/>
      <c r="P70" s="5"/>
      <c r="Q70" s="8" t="n">
        <f aca="false">I70*5.5017049523</f>
        <v>126656792.975425</v>
      </c>
      <c r="R70" s="8"/>
      <c r="S70" s="8"/>
      <c r="T70" s="5"/>
      <c r="U70" s="5"/>
      <c r="V70" s="8" t="n">
        <f aca="false">K70*5.5017049523</f>
        <v>10614886.8244297</v>
      </c>
      <c r="W70" s="8" t="n">
        <f aca="false">M70*5.5017049523</f>
        <v>328295.468796799</v>
      </c>
      <c r="X70" s="8" t="n">
        <f aca="false">N70*5.1890047538+L70*5.5017049523</f>
        <v>25208947.9196092</v>
      </c>
      <c r="Y70" s="8" t="n">
        <f aca="false">N70*5.1890047538</f>
        <v>19512892.8379778</v>
      </c>
      <c r="Z70" s="8" t="n">
        <f aca="false">L70*5.5017049523</f>
        <v>5696055.08163142</v>
      </c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high_v2_m!D59+temporary_pension_bonus_high!B59</f>
        <v>26192577.6358694</v>
      </c>
      <c r="G71" s="157" t="n">
        <f aca="false">high_v2_m!E59+temporary_pension_bonus_high!B59</f>
        <v>25091486.86134</v>
      </c>
      <c r="H71" s="67" t="n">
        <f aca="false">F71-J71</f>
        <v>24142582.3265169</v>
      </c>
      <c r="I71" s="67" t="n">
        <f aca="false">G71-K71</f>
        <v>23102991.4112681</v>
      </c>
      <c r="J71" s="157" t="n">
        <f aca="false">high_v2_m!J59</f>
        <v>2049995.30935247</v>
      </c>
      <c r="K71" s="157" t="n">
        <f aca="false">high_v2_m!K59</f>
        <v>1988495.4500719</v>
      </c>
      <c r="L71" s="67" t="n">
        <f aca="false">H71-I71</f>
        <v>1039590.9152488</v>
      </c>
      <c r="M71" s="67" t="n">
        <f aca="false">J71-K71</f>
        <v>61499.8592805739</v>
      </c>
      <c r="N71" s="157" t="n">
        <f aca="false">SUM(high_v5_m!C59:J59)</f>
        <v>3075501.86274972</v>
      </c>
      <c r="O71" s="7"/>
      <c r="P71" s="7"/>
      <c r="Q71" s="67" t="n">
        <f aca="false">I71*5.5017049523</f>
        <v>127105842.260318</v>
      </c>
      <c r="R71" s="67"/>
      <c r="S71" s="67"/>
      <c r="T71" s="7"/>
      <c r="U71" s="7"/>
      <c r="V71" s="67" t="n">
        <f aca="false">K71*5.5017049523</f>
        <v>10940115.2652866</v>
      </c>
      <c r="W71" s="67" t="n">
        <f aca="false">M71*5.5017049523</f>
        <v>338354.080369687</v>
      </c>
      <c r="X71" s="67" t="n">
        <f aca="false">N71*5.1890047538+L71*5.5017049523</f>
        <v>21678316.2729195</v>
      </c>
      <c r="Y71" s="67" t="n">
        <f aca="false">N71*5.1890047538</f>
        <v>15958793.7861291</v>
      </c>
      <c r="Z71" s="67" t="n">
        <f aca="false">L71*5.5017049523</f>
        <v>5719522.48679043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high_v2_m!D60+temporary_pension_bonus_high!B60</f>
        <v>26372457.7821349</v>
      </c>
      <c r="G72" s="157" t="n">
        <f aca="false">high_v2_m!E60+temporary_pension_bonus_high!B60</f>
        <v>25262450.8337713</v>
      </c>
      <c r="H72" s="67" t="n">
        <f aca="false">F72-J72</f>
        <v>24275864.4519901</v>
      </c>
      <c r="I72" s="67" t="n">
        <f aca="false">G72-K72</f>
        <v>23228755.3035309</v>
      </c>
      <c r="J72" s="157" t="n">
        <f aca="false">high_v2_m!J60</f>
        <v>2096593.33014474</v>
      </c>
      <c r="K72" s="157" t="n">
        <f aca="false">high_v2_m!K60</f>
        <v>2033695.5302404</v>
      </c>
      <c r="L72" s="67" t="n">
        <f aca="false">H72-I72</f>
        <v>1047109.14845925</v>
      </c>
      <c r="M72" s="67" t="n">
        <f aca="false">J72-K72</f>
        <v>62897.7999043423</v>
      </c>
      <c r="N72" s="157" t="n">
        <f aca="false">SUM(high_v5_m!C60:J60)</f>
        <v>3084672.08595843</v>
      </c>
      <c r="O72" s="7"/>
      <c r="P72" s="7"/>
      <c r="Q72" s="67" t="n">
        <f aca="false">I72*5.5017049523</f>
        <v>127797758.089201</v>
      </c>
      <c r="R72" s="67"/>
      <c r="S72" s="67"/>
      <c r="T72" s="7"/>
      <c r="U72" s="7"/>
      <c r="V72" s="67" t="n">
        <f aca="false">K72*5.5017049523</f>
        <v>11188792.770194</v>
      </c>
      <c r="W72" s="67" t="n">
        <f aca="false">M72*5.5017049523</f>
        <v>346045.137222494</v>
      </c>
      <c r="X72" s="67" t="n">
        <f aca="false">N72*5.1890047538+L72*5.5017049523</f>
        <v>21767263.7056293</v>
      </c>
      <c r="Y72" s="67" t="n">
        <f aca="false">N72*5.1890047538</f>
        <v>16006378.1179524</v>
      </c>
      <c r="Z72" s="67" t="n">
        <f aca="false">L72*5.5017049523</f>
        <v>5760885.5876769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high_v2_m!D61+temporary_pension_bonus_high!B61</f>
        <v>26497444.4597525</v>
      </c>
      <c r="G73" s="157" t="n">
        <f aca="false">high_v2_m!E61+temporary_pension_bonus_high!B61</f>
        <v>25381424.2021474</v>
      </c>
      <c r="H73" s="67" t="n">
        <f aca="false">F73-J73</f>
        <v>24302472.1075487</v>
      </c>
      <c r="I73" s="67" t="n">
        <f aca="false">G73-K73</f>
        <v>23252301.0205097</v>
      </c>
      <c r="J73" s="157" t="n">
        <f aca="false">high_v2_m!J61</f>
        <v>2194972.35220384</v>
      </c>
      <c r="K73" s="157" t="n">
        <f aca="false">high_v2_m!K61</f>
        <v>2129123.18163772</v>
      </c>
      <c r="L73" s="67" t="n">
        <f aca="false">H73-I73</f>
        <v>1050171.08703897</v>
      </c>
      <c r="M73" s="67" t="n">
        <f aca="false">J73-K73</f>
        <v>65849.1705661151</v>
      </c>
      <c r="N73" s="157" t="n">
        <f aca="false">SUM(high_v5_m!C61:J61)</f>
        <v>3039071.96552104</v>
      </c>
      <c r="O73" s="7"/>
      <c r="P73" s="7"/>
      <c r="Q73" s="67" t="n">
        <f aca="false">I73*5.5017049523</f>
        <v>127927299.676909</v>
      </c>
      <c r="R73" s="67"/>
      <c r="S73" s="67"/>
      <c r="T73" s="7"/>
      <c r="U73" s="7"/>
      <c r="V73" s="67" t="n">
        <f aca="false">K73*5.5017049523</f>
        <v>11713807.552473</v>
      </c>
      <c r="W73" s="67" t="n">
        <f aca="false">M73*5.5017049523</f>
        <v>362282.707808443</v>
      </c>
      <c r="X73" s="67" t="n">
        <f aca="false">N73*5.1890047538+L73*5.5017049523</f>
        <v>21547490.3465536</v>
      </c>
      <c r="Y73" s="67" t="n">
        <f aca="false">N73*5.1890047538</f>
        <v>15769758.876229</v>
      </c>
      <c r="Z73" s="67" t="n">
        <f aca="false">L73*5.5017049523</f>
        <v>5777731.47032456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high_v2_m!D62+temporary_pension_bonus_high!B62</f>
        <v>26667582.8530115</v>
      </c>
      <c r="G74" s="155" t="n">
        <f aca="false">high_v2_m!E62+temporary_pension_bonus_high!B62</f>
        <v>25543730.413624</v>
      </c>
      <c r="H74" s="8" t="n">
        <f aca="false">F74-J74</f>
        <v>24392692.2419314</v>
      </c>
      <c r="I74" s="8" t="n">
        <f aca="false">G74-K74</f>
        <v>23337086.5208763</v>
      </c>
      <c r="J74" s="155" t="n">
        <f aca="false">high_v2_m!J62</f>
        <v>2274890.61108009</v>
      </c>
      <c r="K74" s="155" t="n">
        <f aca="false">high_v2_m!K62</f>
        <v>2206643.89274768</v>
      </c>
      <c r="L74" s="8" t="n">
        <f aca="false">H74-I74</f>
        <v>1055605.72105511</v>
      </c>
      <c r="M74" s="8" t="n">
        <f aca="false">J74-K74</f>
        <v>68246.7183324024</v>
      </c>
      <c r="N74" s="155" t="n">
        <f aca="false">SUM(high_v5_m!C62:J62)</f>
        <v>3722211.76827251</v>
      </c>
      <c r="O74" s="5"/>
      <c r="P74" s="5"/>
      <c r="Q74" s="8" t="n">
        <f aca="false">I74*5.5017049523</f>
        <v>128393764.484159</v>
      </c>
      <c r="R74" s="8"/>
      <c r="S74" s="8"/>
      <c r="T74" s="5"/>
      <c r="U74" s="5"/>
      <c r="V74" s="8" t="n">
        <f aca="false">K74*5.5017049523</f>
        <v>12140303.6326925</v>
      </c>
      <c r="W74" s="8" t="n">
        <f aca="false">M74*5.5017049523</f>
        <v>375473.308227602</v>
      </c>
      <c r="X74" s="8" t="n">
        <f aca="false">N74*5.1890047538+L74*5.5017049523</f>
        <v>25122205.7834214</v>
      </c>
      <c r="Y74" s="8" t="n">
        <f aca="false">N74*5.1890047538</f>
        <v>19314574.5602163</v>
      </c>
      <c r="Z74" s="8" t="n">
        <f aca="false">L74*5.5017049523</f>
        <v>5807631.22320509</v>
      </c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high_v2_m!D63+temporary_pension_bonus_high!B63</f>
        <v>26986571.530166</v>
      </c>
      <c r="G75" s="157" t="n">
        <f aca="false">high_v2_m!E63+temporary_pension_bonus_high!B63</f>
        <v>25847550.493946</v>
      </c>
      <c r="H75" s="67" t="n">
        <f aca="false">F75-J75</f>
        <v>24636462.5171924</v>
      </c>
      <c r="I75" s="67" t="n">
        <f aca="false">G75-K75</f>
        <v>23567944.7513617</v>
      </c>
      <c r="J75" s="157" t="n">
        <f aca="false">high_v2_m!J63</f>
        <v>2350109.01297358</v>
      </c>
      <c r="K75" s="157" t="n">
        <f aca="false">high_v2_m!K63</f>
        <v>2279605.74258438</v>
      </c>
      <c r="L75" s="67" t="n">
        <f aca="false">H75-I75</f>
        <v>1068517.76583073</v>
      </c>
      <c r="M75" s="67" t="n">
        <f aca="false">J75-K75</f>
        <v>70503.2703892076</v>
      </c>
      <c r="N75" s="157" t="n">
        <f aca="false">SUM(high_v5_m!C63:J63)</f>
        <v>3088145.40881495</v>
      </c>
      <c r="O75" s="7"/>
      <c r="P75" s="7"/>
      <c r="Q75" s="67" t="n">
        <f aca="false">I75*5.5017049523</f>
        <v>129663878.354099</v>
      </c>
      <c r="R75" s="67"/>
      <c r="S75" s="67"/>
      <c r="T75" s="7"/>
      <c r="U75" s="7"/>
      <c r="V75" s="67" t="n">
        <f aca="false">K75*5.5017049523</f>
        <v>12541718.203268</v>
      </c>
      <c r="W75" s="67" t="n">
        <f aca="false">M75*5.5017049523</f>
        <v>387888.19185365</v>
      </c>
      <c r="X75" s="67" t="n">
        <f aca="false">N75*5.1890047538+L75*5.5017049523</f>
        <v>21903070.6906579</v>
      </c>
      <c r="Y75" s="67" t="n">
        <f aca="false">N75*5.1890047538</f>
        <v>16024401.2067664</v>
      </c>
      <c r="Z75" s="67" t="n">
        <f aca="false">L75*5.5017049523</f>
        <v>5878669.48389148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high_v2_m!D64+temporary_pension_bonus_high!B64</f>
        <v>27168810.2948664</v>
      </c>
      <c r="G76" s="157" t="n">
        <f aca="false">high_v2_m!E64+temporary_pension_bonus_high!B64</f>
        <v>26021248.6429039</v>
      </c>
      <c r="H76" s="67" t="n">
        <f aca="false">F76-J76</f>
        <v>24772449.9980411</v>
      </c>
      <c r="I76" s="67" t="n">
        <f aca="false">G76-K76</f>
        <v>23696779.1549833</v>
      </c>
      <c r="J76" s="157" t="n">
        <f aca="false">high_v2_m!J64</f>
        <v>2396360.29682533</v>
      </c>
      <c r="K76" s="157" t="n">
        <f aca="false">high_v2_m!K64</f>
        <v>2324469.48792057</v>
      </c>
      <c r="L76" s="67" t="n">
        <f aca="false">H76-I76</f>
        <v>1075670.84305778</v>
      </c>
      <c r="M76" s="67" t="n">
        <f aca="false">J76-K76</f>
        <v>71890.8089047601</v>
      </c>
      <c r="N76" s="157" t="n">
        <f aca="false">SUM(high_v5_m!C64:J64)</f>
        <v>3093301.34773558</v>
      </c>
      <c r="O76" s="7"/>
      <c r="P76" s="7"/>
      <c r="Q76" s="67" t="n">
        <f aca="false">I76*5.5017049523</f>
        <v>130372687.230531</v>
      </c>
      <c r="R76" s="67"/>
      <c r="S76" s="67"/>
      <c r="T76" s="7"/>
      <c r="U76" s="7"/>
      <c r="V76" s="67" t="n">
        <f aca="false">K76*5.5017049523</f>
        <v>12788545.2931628</v>
      </c>
      <c r="W76" s="67" t="n">
        <f aca="false">M76*5.5017049523</f>
        <v>395522.019376171</v>
      </c>
      <c r="X76" s="67" t="n">
        <f aca="false">N76*5.1890047538+L76*5.5017049523</f>
        <v>21969179.0026316</v>
      </c>
      <c r="Y76" s="67" t="n">
        <f aca="false">N76*5.1890047538</f>
        <v>16051155.3983359</v>
      </c>
      <c r="Z76" s="67" t="n">
        <f aca="false">L76*5.5017049523</f>
        <v>5918023.60429569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high_v2_m!D65+temporary_pension_bonus_high!B65</f>
        <v>27359190.1414256</v>
      </c>
      <c r="G77" s="157" t="n">
        <f aca="false">high_v2_m!E65+temporary_pension_bonus_high!B65</f>
        <v>26202007.0229328</v>
      </c>
      <c r="H77" s="67" t="n">
        <f aca="false">F77-J77</f>
        <v>24930943.654783</v>
      </c>
      <c r="I77" s="67" t="n">
        <f aca="false">G77-K77</f>
        <v>23846607.9308896</v>
      </c>
      <c r="J77" s="157" t="n">
        <f aca="false">high_v2_m!J65</f>
        <v>2428246.48664252</v>
      </c>
      <c r="K77" s="157" t="n">
        <f aca="false">high_v2_m!K65</f>
        <v>2355399.09204325</v>
      </c>
      <c r="L77" s="67" t="n">
        <f aca="false">H77-I77</f>
        <v>1084335.72389345</v>
      </c>
      <c r="M77" s="67" t="n">
        <f aca="false">J77-K77</f>
        <v>72847.3945992761</v>
      </c>
      <c r="N77" s="157" t="n">
        <f aca="false">SUM(high_v5_m!C65:J65)</f>
        <v>2975997.18143605</v>
      </c>
      <c r="O77" s="7"/>
      <c r="P77" s="7"/>
      <c r="Q77" s="67" t="n">
        <f aca="false">I77*5.5017049523</f>
        <v>131197000.948932</v>
      </c>
      <c r="R77" s="67"/>
      <c r="S77" s="67"/>
      <c r="T77" s="7"/>
      <c r="U77" s="7"/>
      <c r="V77" s="67" t="n">
        <f aca="false">K77*5.5017049523</f>
        <v>12958710.8493373</v>
      </c>
      <c r="W77" s="67" t="n">
        <f aca="false">M77*5.5017049523</f>
        <v>400784.87162899</v>
      </c>
      <c r="X77" s="67" t="n">
        <f aca="false">N77*5.1890047538+L77*5.5017049523</f>
        <v>21408158.7438674</v>
      </c>
      <c r="Y77" s="67" t="n">
        <f aca="false">N77*5.1890047538</f>
        <v>15442463.521767</v>
      </c>
      <c r="Z77" s="67" t="n">
        <f aca="false">L77*5.5017049523</f>
        <v>5965695.22210039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high_v2_m!D66+temporary_pension_bonus_high!B66</f>
        <v>27589578.067872</v>
      </c>
      <c r="G78" s="155" t="n">
        <f aca="false">high_v2_m!E66+temporary_pension_bonus_high!B66</f>
        <v>26422329.2585809</v>
      </c>
      <c r="H78" s="8" t="n">
        <f aca="false">F78-J78</f>
        <v>25100769.8173294</v>
      </c>
      <c r="I78" s="8" t="n">
        <f aca="false">G78-K78</f>
        <v>24008185.2555545</v>
      </c>
      <c r="J78" s="155" t="n">
        <f aca="false">high_v2_m!J66</f>
        <v>2488808.25054263</v>
      </c>
      <c r="K78" s="155" t="n">
        <f aca="false">high_v2_m!K66</f>
        <v>2414144.00302635</v>
      </c>
      <c r="L78" s="8" t="n">
        <f aca="false">H78-I78</f>
        <v>1092584.56177489</v>
      </c>
      <c r="M78" s="8" t="n">
        <f aca="false">J78-K78</f>
        <v>74664.2475162791</v>
      </c>
      <c r="N78" s="155" t="n">
        <f aca="false">SUM(high_v5_m!C66:J66)</f>
        <v>3671237.13941012</v>
      </c>
      <c r="O78" s="5"/>
      <c r="P78" s="5"/>
      <c r="Q78" s="8" t="n">
        <f aca="false">I78*5.5017049523</f>
        <v>132085951.71622</v>
      </c>
      <c r="R78" s="8"/>
      <c r="S78" s="8"/>
      <c r="T78" s="5"/>
      <c r="U78" s="5"/>
      <c r="V78" s="8" t="n">
        <f aca="false">K78*5.5017049523</f>
        <v>13281908.0170154</v>
      </c>
      <c r="W78" s="8" t="n">
        <f aca="false">M78*5.5017049523</f>
        <v>410780.660320066</v>
      </c>
      <c r="X78" s="8" t="n">
        <f aca="false">N78*5.1890047538+L78*5.5017049523</f>
        <v>25061144.8630497</v>
      </c>
      <c r="Y78" s="8" t="n">
        <f aca="false">N78*5.1890047538</f>
        <v>19050066.9687262</v>
      </c>
      <c r="Z78" s="8" t="n">
        <f aca="false">L78*5.5017049523</f>
        <v>6011077.89432344</v>
      </c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high_v2_m!D67+temporary_pension_bonus_high!B67</f>
        <v>27688278.4517198</v>
      </c>
      <c r="G79" s="157" t="n">
        <f aca="false">high_v2_m!E67+temporary_pension_bonus_high!B67</f>
        <v>26516515.6594593</v>
      </c>
      <c r="H79" s="67" t="n">
        <f aca="false">F79-J79</f>
        <v>25142186.4826645</v>
      </c>
      <c r="I79" s="67" t="n">
        <f aca="false">G79-K79</f>
        <v>24046806.4494757</v>
      </c>
      <c r="J79" s="157" t="n">
        <f aca="false">high_v2_m!J67</f>
        <v>2546091.9690553</v>
      </c>
      <c r="K79" s="157" t="n">
        <f aca="false">high_v2_m!K67</f>
        <v>2469709.20998364</v>
      </c>
      <c r="L79" s="67" t="n">
        <f aca="false">H79-I79</f>
        <v>1095380.03318885</v>
      </c>
      <c r="M79" s="67" t="n">
        <f aca="false">J79-K79</f>
        <v>76382.7590716593</v>
      </c>
      <c r="N79" s="157" t="n">
        <f aca="false">SUM(high_v5_m!C67:J67)</f>
        <v>2975257.97767554</v>
      </c>
      <c r="O79" s="7"/>
      <c r="P79" s="7"/>
      <c r="Q79" s="67" t="n">
        <f aca="false">I79*5.5017049523</f>
        <v>132298434.13008</v>
      </c>
      <c r="R79" s="67"/>
      <c r="S79" s="67"/>
      <c r="T79" s="7"/>
      <c r="U79" s="7"/>
      <c r="V79" s="67" t="n">
        <f aca="false">K79*5.5017049523</f>
        <v>13587611.3913079</v>
      </c>
      <c r="W79" s="67" t="n">
        <f aca="false">M79*5.5017049523</f>
        <v>420235.403854886</v>
      </c>
      <c r="X79" s="67" t="n">
        <f aca="false">N79*5.1890047538+L79*5.5017049523</f>
        <v>21465085.5431854</v>
      </c>
      <c r="Y79" s="67" t="n">
        <f aca="false">N79*5.1890047538</f>
        <v>15438627.7899397</v>
      </c>
      <c r="Z79" s="67" t="n">
        <f aca="false">L79*5.5017049523</f>
        <v>6026457.75324565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high_v2_m!D68+temporary_pension_bonus_high!B68</f>
        <v>27754346.7556733</v>
      </c>
      <c r="G80" s="157" t="n">
        <f aca="false">high_v2_m!E68+temporary_pension_bonus_high!B68</f>
        <v>26580093.6406069</v>
      </c>
      <c r="H80" s="67" t="n">
        <f aca="false">F80-J80</f>
        <v>25158994.8357697</v>
      </c>
      <c r="I80" s="67" t="n">
        <f aca="false">G80-K80</f>
        <v>24062602.2783004</v>
      </c>
      <c r="J80" s="157" t="n">
        <f aca="false">high_v2_m!J68</f>
        <v>2595351.91990358</v>
      </c>
      <c r="K80" s="157" t="n">
        <f aca="false">high_v2_m!K68</f>
        <v>2517491.36230647</v>
      </c>
      <c r="L80" s="67" t="n">
        <f aca="false">H80-I80</f>
        <v>1096392.55746926</v>
      </c>
      <c r="M80" s="67" t="n">
        <f aca="false">J80-K80</f>
        <v>77860.5575971073</v>
      </c>
      <c r="N80" s="157" t="n">
        <f aca="false">SUM(high_v5_m!C68:J68)</f>
        <v>2950575.7002432</v>
      </c>
      <c r="O80" s="7"/>
      <c r="P80" s="7"/>
      <c r="Q80" s="67" t="n">
        <f aca="false">I80*5.5017049523</f>
        <v>132385338.119751</v>
      </c>
      <c r="R80" s="67"/>
      <c r="S80" s="67"/>
      <c r="T80" s="7"/>
      <c r="U80" s="7"/>
      <c r="V80" s="67" t="n">
        <f aca="false">K80*5.5017049523</f>
        <v>13850494.695374</v>
      </c>
      <c r="W80" s="67" t="n">
        <f aca="false">M80*5.5017049523</f>
        <v>428365.815320844</v>
      </c>
      <c r="X80" s="67" t="n">
        <f aca="false">N80*5.1890047538+L80*5.5017049523</f>
        <v>21342579.6981022</v>
      </c>
      <c r="Y80" s="67" t="n">
        <f aca="false">N80*5.1890047538</f>
        <v>15310551.3350087</v>
      </c>
      <c r="Z80" s="67" t="n">
        <f aca="false">L80*5.5017049523</f>
        <v>6032028.36309349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high_v2_m!D69+temporary_pension_bonus_high!B69</f>
        <v>27894298.731099</v>
      </c>
      <c r="G81" s="157" t="n">
        <f aca="false">high_v2_m!E69+temporary_pension_bonus_high!B69</f>
        <v>26713983.8738078</v>
      </c>
      <c r="H81" s="67" t="n">
        <f aca="false">F81-J81</f>
        <v>25246951.3888913</v>
      </c>
      <c r="I81" s="67" t="n">
        <f aca="false">G81-K81</f>
        <v>24146056.9518664</v>
      </c>
      <c r="J81" s="157" t="n">
        <f aca="false">high_v2_m!J69</f>
        <v>2647347.3422077</v>
      </c>
      <c r="K81" s="157" t="n">
        <f aca="false">high_v2_m!K69</f>
        <v>2567926.92194147</v>
      </c>
      <c r="L81" s="67" t="n">
        <f aca="false">H81-I81</f>
        <v>1100894.43702492</v>
      </c>
      <c r="M81" s="67" t="n">
        <f aca="false">J81-K81</f>
        <v>79420.4202662306</v>
      </c>
      <c r="N81" s="157" t="n">
        <f aca="false">SUM(high_v5_m!C69:J69)</f>
        <v>2862072.86233028</v>
      </c>
      <c r="O81" s="7"/>
      <c r="P81" s="7"/>
      <c r="Q81" s="67" t="n">
        <f aca="false">I81*5.5017049523</f>
        <v>132844481.110601</v>
      </c>
      <c r="R81" s="67"/>
      <c r="S81" s="67"/>
      <c r="T81" s="7"/>
      <c r="U81" s="7"/>
      <c r="V81" s="67" t="n">
        <f aca="false">K81*5.5017049523</f>
        <v>14127976.2635899</v>
      </c>
      <c r="W81" s="67" t="n">
        <f aca="false">M81*5.5017049523</f>
        <v>436947.719492468</v>
      </c>
      <c r="X81" s="67" t="n">
        <f aca="false">N81*5.1890047538+L81*5.5017049523</f>
        <v>20908106.0644933</v>
      </c>
      <c r="Y81" s="67" t="n">
        <f aca="false">N81*5.1890047538</f>
        <v>14851309.6883538</v>
      </c>
      <c r="Z81" s="67" t="n">
        <f aca="false">L81*5.5017049523</f>
        <v>6056796.37613951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high_v2_m!D70+temporary_pension_bonus_high!B70</f>
        <v>28105123.1046717</v>
      </c>
      <c r="G82" s="155" t="n">
        <f aca="false">high_v2_m!E70+temporary_pension_bonus_high!B70</f>
        <v>26915496.0848006</v>
      </c>
      <c r="H82" s="8" t="n">
        <f aca="false">F82-J82</f>
        <v>25399036.5101984</v>
      </c>
      <c r="I82" s="8" t="n">
        <f aca="false">G82-K82</f>
        <v>24290592.0881615</v>
      </c>
      <c r="J82" s="155" t="n">
        <f aca="false">high_v2_m!J70</f>
        <v>2706086.59447336</v>
      </c>
      <c r="K82" s="155" t="n">
        <f aca="false">high_v2_m!K70</f>
        <v>2624903.99663916</v>
      </c>
      <c r="L82" s="8" t="n">
        <f aca="false">H82-I82</f>
        <v>1108444.42203688</v>
      </c>
      <c r="M82" s="8" t="n">
        <f aca="false">J82-K82</f>
        <v>81182.5978342011</v>
      </c>
      <c r="N82" s="155" t="n">
        <f aca="false">SUM(high_v5_m!C70:J70)</f>
        <v>3605788.93015899</v>
      </c>
      <c r="O82" s="5"/>
      <c r="P82" s="5"/>
      <c r="Q82" s="8" t="n">
        <f aca="false">I82*5.5017049523</f>
        <v>133639670.785737</v>
      </c>
      <c r="R82" s="8"/>
      <c r="S82" s="8"/>
      <c r="T82" s="5"/>
      <c r="U82" s="5"/>
      <c r="V82" s="8" t="n">
        <f aca="false">K82*5.5017049523</f>
        <v>14441447.3176217</v>
      </c>
      <c r="W82" s="8" t="n">
        <f aca="false">M82*5.5017049523</f>
        <v>446642.700545003</v>
      </c>
      <c r="X82" s="8" t="n">
        <f aca="false">N82*5.1890047538+L82*5.5017049523</f>
        <v>24808790.065864</v>
      </c>
      <c r="Y82" s="8" t="n">
        <f aca="false">N82*5.1890047538</f>
        <v>18710455.8997944</v>
      </c>
      <c r="Z82" s="8" t="n">
        <f aca="false">L82*5.5017049523</f>
        <v>6098334.16606959</v>
      </c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high_v2_m!D71+temporary_pension_bonus_high!B71</f>
        <v>28196607.8814693</v>
      </c>
      <c r="G83" s="157" t="n">
        <f aca="false">high_v2_m!E71+temporary_pension_bonus_high!B71</f>
        <v>27001773.686826</v>
      </c>
      <c r="H83" s="67" t="n">
        <f aca="false">F83-J83</f>
        <v>25416677.0624344</v>
      </c>
      <c r="I83" s="67" t="n">
        <f aca="false">G83-K83</f>
        <v>24305240.7923621</v>
      </c>
      <c r="J83" s="157" t="n">
        <f aca="false">high_v2_m!J71</f>
        <v>2779930.8190349</v>
      </c>
      <c r="K83" s="157" t="n">
        <f aca="false">high_v2_m!K71</f>
        <v>2696532.89446385</v>
      </c>
      <c r="L83" s="67" t="n">
        <f aca="false">H83-I83</f>
        <v>1111436.27007231</v>
      </c>
      <c r="M83" s="67" t="n">
        <f aca="false">J83-K83</f>
        <v>83397.9245710475</v>
      </c>
      <c r="N83" s="157" t="n">
        <f aca="false">SUM(high_v5_m!C71:J71)</f>
        <v>2896447.06231815</v>
      </c>
      <c r="O83" s="7"/>
      <c r="P83" s="7"/>
      <c r="Q83" s="67" t="n">
        <f aca="false">I83*5.5017049523</f>
        <v>133720263.634183</v>
      </c>
      <c r="R83" s="67"/>
      <c r="S83" s="67"/>
      <c r="T83" s="7"/>
      <c r="U83" s="7"/>
      <c r="V83" s="67" t="n">
        <f aca="false">K83*5.5017049523</f>
        <v>14835528.3795116</v>
      </c>
      <c r="W83" s="67" t="n">
        <f aca="false">M83*5.5017049523</f>
        <v>458830.774624074</v>
      </c>
      <c r="X83" s="67" t="n">
        <f aca="false">N83*5.1890047538+L83*5.5017049523</f>
        <v>21144472.0067216</v>
      </c>
      <c r="Y83" s="67" t="n">
        <f aca="false">N83*5.1890047538</f>
        <v>15029677.5754989</v>
      </c>
      <c r="Z83" s="67" t="n">
        <f aca="false">L83*5.5017049523</f>
        <v>6114794.4312227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high_v2_m!D72+temporary_pension_bonus_high!B72</f>
        <v>28387904.2560103</v>
      </c>
      <c r="G84" s="157" t="n">
        <f aca="false">high_v2_m!E72+temporary_pension_bonus_high!B72</f>
        <v>27184076.8137187</v>
      </c>
      <c r="H84" s="67" t="n">
        <f aca="false">F84-J84</f>
        <v>25514153.3328934</v>
      </c>
      <c r="I84" s="67" t="n">
        <f aca="false">G84-K84</f>
        <v>24396538.4182954</v>
      </c>
      <c r="J84" s="157" t="n">
        <f aca="false">high_v2_m!J72</f>
        <v>2873750.92311687</v>
      </c>
      <c r="K84" s="157" t="n">
        <f aca="false">high_v2_m!K72</f>
        <v>2787538.39542337</v>
      </c>
      <c r="L84" s="67" t="n">
        <f aca="false">H84-I84</f>
        <v>1117614.91459809</v>
      </c>
      <c r="M84" s="67" t="n">
        <f aca="false">J84-K84</f>
        <v>86212.5276935063</v>
      </c>
      <c r="N84" s="157" t="n">
        <f aca="false">SUM(high_v5_m!C72:J72)</f>
        <v>2890496.44537275</v>
      </c>
      <c r="O84" s="7"/>
      <c r="P84" s="7"/>
      <c r="Q84" s="67" t="n">
        <f aca="false">I84*5.5017049523</f>
        <v>134222556.234913</v>
      </c>
      <c r="R84" s="67"/>
      <c r="S84" s="67"/>
      <c r="T84" s="7"/>
      <c r="U84" s="7"/>
      <c r="V84" s="67" t="n">
        <f aca="false">K84*5.5017049523</f>
        <v>15336213.7948271</v>
      </c>
      <c r="W84" s="67" t="n">
        <f aca="false">M84*5.5017049523</f>
        <v>474315.890561665</v>
      </c>
      <c r="X84" s="67" t="n">
        <f aca="false">N84*5.1890047538+L84*5.5017049523</f>
        <v>21147587.3062899</v>
      </c>
      <c r="Y84" s="67" t="n">
        <f aca="false">N84*5.1890047538</f>
        <v>14998799.7958812</v>
      </c>
      <c r="Z84" s="67" t="n">
        <f aca="false">L84*5.5017049523</f>
        <v>6148787.51040867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high_v2_m!D73+temporary_pension_bonus_high!B73</f>
        <v>28516905.4587876</v>
      </c>
      <c r="G85" s="157" t="n">
        <f aca="false">high_v2_m!E73+temporary_pension_bonus_high!B73</f>
        <v>27307313.4569962</v>
      </c>
      <c r="H85" s="67" t="n">
        <f aca="false">F85-J85</f>
        <v>25541660.0173663</v>
      </c>
      <c r="I85" s="67" t="n">
        <f aca="false">G85-K85</f>
        <v>24421325.3788176</v>
      </c>
      <c r="J85" s="157" t="n">
        <f aca="false">high_v2_m!J73</f>
        <v>2975245.44142133</v>
      </c>
      <c r="K85" s="157" t="n">
        <f aca="false">high_v2_m!K73</f>
        <v>2885988.07817869</v>
      </c>
      <c r="L85" s="67" t="n">
        <f aca="false">H85-I85</f>
        <v>1120334.63854875</v>
      </c>
      <c r="M85" s="67" t="n">
        <f aca="false">J85-K85</f>
        <v>89257.3632426402</v>
      </c>
      <c r="N85" s="157" t="n">
        <f aca="false">SUM(high_v5_m!C73:J73)</f>
        <v>2895982.40172505</v>
      </c>
      <c r="O85" s="7"/>
      <c r="P85" s="7"/>
      <c r="Q85" s="67" t="n">
        <f aca="false">I85*5.5017049523</f>
        <v>134358926.77837</v>
      </c>
      <c r="R85" s="67"/>
      <c r="S85" s="67"/>
      <c r="T85" s="7"/>
      <c r="U85" s="7"/>
      <c r="V85" s="67" t="n">
        <f aca="false">K85*5.5017049523</f>
        <v>15877854.9019945</v>
      </c>
      <c r="W85" s="67" t="n">
        <f aca="false">M85*5.5017049523</f>
        <v>491067.677381273</v>
      </c>
      <c r="X85" s="67" t="n">
        <f aca="false">N85*5.1890047538+L85*5.5017049523</f>
        <v>21191017.0786093</v>
      </c>
      <c r="Y85" s="67" t="n">
        <f aca="false">N85*5.1890047538</f>
        <v>15027266.4494724</v>
      </c>
      <c r="Z85" s="67" t="n">
        <f aca="false">L85*5.5017049523</f>
        <v>6163750.62913691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high_v2_m!D74+temporary_pension_bonus_high!B74</f>
        <v>28643320.0539109</v>
      </c>
      <c r="G86" s="155" t="n">
        <f aca="false">high_v2_m!E74+temporary_pension_bonus_high!B74</f>
        <v>27428772.1687458</v>
      </c>
      <c r="H86" s="8" t="n">
        <f aca="false">F86-J86</f>
        <v>25606988.506558</v>
      </c>
      <c r="I86" s="8" t="n">
        <f aca="false">G86-K86</f>
        <v>24483530.5678135</v>
      </c>
      <c r="J86" s="155" t="n">
        <f aca="false">high_v2_m!J74</f>
        <v>3036331.5473529</v>
      </c>
      <c r="K86" s="155" t="n">
        <f aca="false">high_v2_m!K74</f>
        <v>2945241.60093231</v>
      </c>
      <c r="L86" s="8" t="n">
        <f aca="false">H86-I86</f>
        <v>1123457.93874451</v>
      </c>
      <c r="M86" s="8" t="n">
        <f aca="false">J86-K86</f>
        <v>91089.9464205876</v>
      </c>
      <c r="N86" s="155" t="n">
        <f aca="false">SUM(high_v5_m!C74:J74)</f>
        <v>3520575.72062089</v>
      </c>
      <c r="O86" s="5"/>
      <c r="P86" s="5"/>
      <c r="Q86" s="8" t="n">
        <f aca="false">I86*5.5017049523</f>
        <v>134701161.374728</v>
      </c>
      <c r="R86" s="8"/>
      <c r="S86" s="8"/>
      <c r="T86" s="5"/>
      <c r="U86" s="5"/>
      <c r="V86" s="8" t="n">
        <f aca="false">K86*5.5017049523</f>
        <v>16203850.3015693</v>
      </c>
      <c r="W86" s="8" t="n">
        <f aca="false">M86*5.5017049523</f>
        <v>501150.009326888</v>
      </c>
      <c r="X86" s="8" t="n">
        <f aca="false">N86*5.1890047538+L86*5.5017049523</f>
        <v>24449218.2557061</v>
      </c>
      <c r="Y86" s="8" t="n">
        <f aca="false">N86*5.1890047538</f>
        <v>18268284.1504147</v>
      </c>
      <c r="Z86" s="8" t="n">
        <f aca="false">L86*5.5017049523</f>
        <v>6180934.10529141</v>
      </c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high_v2_m!D75+temporary_pension_bonus_high!B75</f>
        <v>28704038.3243864</v>
      </c>
      <c r="G87" s="157" t="n">
        <f aca="false">high_v2_m!E75+temporary_pension_bonus_high!B75</f>
        <v>27486338.1632302</v>
      </c>
      <c r="H87" s="67" t="n">
        <f aca="false">F87-J87</f>
        <v>25615886.6217577</v>
      </c>
      <c r="I87" s="67" t="n">
        <f aca="false">G87-K87</f>
        <v>24490831.0116805</v>
      </c>
      <c r="J87" s="157" t="n">
        <f aca="false">high_v2_m!J75</f>
        <v>3088151.70262862</v>
      </c>
      <c r="K87" s="157" t="n">
        <f aca="false">high_v2_m!K75</f>
        <v>2995507.15154976</v>
      </c>
      <c r="L87" s="67" t="n">
        <f aca="false">H87-I87</f>
        <v>1125055.61007725</v>
      </c>
      <c r="M87" s="67" t="n">
        <f aca="false">J87-K87</f>
        <v>92644.5510788597</v>
      </c>
      <c r="N87" s="157" t="n">
        <f aca="false">SUM(high_v5_m!C75:J75)</f>
        <v>2843615.63657163</v>
      </c>
      <c r="O87" s="7"/>
      <c r="P87" s="7"/>
      <c r="Q87" s="67" t="n">
        <f aca="false">I87*5.5017049523</f>
        <v>134741326.262905</v>
      </c>
      <c r="R87" s="67"/>
      <c r="S87" s="67"/>
      <c r="T87" s="7"/>
      <c r="U87" s="7"/>
      <c r="V87" s="67" t="n">
        <f aca="false">K87*5.5017049523</f>
        <v>16480396.5303314</v>
      </c>
      <c r="W87" s="67" t="n">
        <f aca="false">M87*5.5017049523</f>
        <v>509702.985474173</v>
      </c>
      <c r="X87" s="67" t="n">
        <f aca="false">N87*5.1890047538+L87*5.5017049523</f>
        <v>20945259.0777251</v>
      </c>
      <c r="Y87" s="67" t="n">
        <f aca="false">N87*5.1890047538</f>
        <v>14755535.0561502</v>
      </c>
      <c r="Z87" s="67" t="n">
        <f aca="false">L87*5.5017049523</f>
        <v>6189724.02157491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high_v2_m!D76+temporary_pension_bonus_high!B76</f>
        <v>28827777.8431091</v>
      </c>
      <c r="G88" s="157" t="n">
        <f aca="false">high_v2_m!E76+temporary_pension_bonus_high!B76</f>
        <v>27604343.1180311</v>
      </c>
      <c r="H88" s="67" t="n">
        <f aca="false">F88-J88</f>
        <v>25662162.95838</v>
      </c>
      <c r="I88" s="67" t="n">
        <f aca="false">G88-K88</f>
        <v>24533696.679844</v>
      </c>
      <c r="J88" s="157" t="n">
        <f aca="false">high_v2_m!J76</f>
        <v>3165614.88472906</v>
      </c>
      <c r="K88" s="157" t="n">
        <f aca="false">high_v2_m!K76</f>
        <v>3070646.43818719</v>
      </c>
      <c r="L88" s="67" t="n">
        <f aca="false">H88-I88</f>
        <v>1128466.27853607</v>
      </c>
      <c r="M88" s="67" t="n">
        <f aca="false">J88-K88</f>
        <v>94968.446541871</v>
      </c>
      <c r="N88" s="157" t="n">
        <f aca="false">SUM(high_v5_m!C76:J76)</f>
        <v>2870014.88964745</v>
      </c>
      <c r="O88" s="7"/>
      <c r="P88" s="7"/>
      <c r="Q88" s="67" t="n">
        <f aca="false">I88*5.5017049523</f>
        <v>134977160.521724</v>
      </c>
      <c r="R88" s="67"/>
      <c r="S88" s="67"/>
      <c r="T88" s="7"/>
      <c r="U88" s="7"/>
      <c r="V88" s="67" t="n">
        <f aca="false">K88*5.5017049523</f>
        <v>16893790.7157368</v>
      </c>
      <c r="W88" s="67" t="n">
        <f aca="false">M88*5.5017049523</f>
        <v>522488.372651649</v>
      </c>
      <c r="X88" s="67" t="n">
        <f aca="false">N88*5.1890047538+L88*5.5017049523</f>
        <v>21101009.4189829</v>
      </c>
      <c r="Y88" s="67" t="n">
        <f aca="false">N88*5.1890047538</f>
        <v>14892520.9058574</v>
      </c>
      <c r="Z88" s="67" t="n">
        <f aca="false">L88*5.5017049523</f>
        <v>6208488.51312545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high_v2_m!D77+temporary_pension_bonus_high!B77</f>
        <v>28923217.3530315</v>
      </c>
      <c r="G89" s="157" t="n">
        <f aca="false">high_v2_m!E77+temporary_pension_bonus_high!B77</f>
        <v>27695797.9046935</v>
      </c>
      <c r="H89" s="67" t="n">
        <f aca="false">F89-J89</f>
        <v>25707033.2723189</v>
      </c>
      <c r="I89" s="67" t="n">
        <f aca="false">G89-K89</f>
        <v>24576099.3464023</v>
      </c>
      <c r="J89" s="157" t="n">
        <f aca="false">high_v2_m!J77</f>
        <v>3216184.08071251</v>
      </c>
      <c r="K89" s="157" t="n">
        <f aca="false">high_v2_m!K77</f>
        <v>3119698.55829114</v>
      </c>
      <c r="L89" s="67" t="n">
        <f aca="false">H89-I89</f>
        <v>1130933.92591662</v>
      </c>
      <c r="M89" s="67" t="n">
        <f aca="false">J89-K89</f>
        <v>96485.5224213763</v>
      </c>
      <c r="N89" s="157" t="n">
        <f aca="false">SUM(high_v5_m!C77:J77)</f>
        <v>2792778.49581014</v>
      </c>
      <c r="O89" s="7"/>
      <c r="P89" s="7"/>
      <c r="Q89" s="67" t="n">
        <f aca="false">I89*5.5017049523</f>
        <v>135210447.482319</v>
      </c>
      <c r="R89" s="67"/>
      <c r="S89" s="67"/>
      <c r="T89" s="7"/>
      <c r="U89" s="7"/>
      <c r="V89" s="67" t="n">
        <f aca="false">K89*5.5017049523</f>
        <v>17163661.0078335</v>
      </c>
      <c r="W89" s="67" t="n">
        <f aca="false">M89*5.5017049523</f>
        <v>530834.876530939</v>
      </c>
      <c r="X89" s="67" t="n">
        <f aca="false">N89*5.1890047538+L89*5.5017049523</f>
        <v>20713805.6720087</v>
      </c>
      <c r="Y89" s="67" t="n">
        <f aca="false">N89*5.1890047538</f>
        <v>14491740.8910692</v>
      </c>
      <c r="Z89" s="67" t="n">
        <f aca="false">L89*5.5017049523</f>
        <v>6222064.78093953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high_v2_m!D78+temporary_pension_bonus_high!B78</f>
        <v>29041868.3528074</v>
      </c>
      <c r="G90" s="155" t="n">
        <f aca="false">high_v2_m!E78+temporary_pension_bonus_high!B78</f>
        <v>27809309.7897473</v>
      </c>
      <c r="H90" s="8" t="n">
        <f aca="false">F90-J90</f>
        <v>25759216.5457222</v>
      </c>
      <c r="I90" s="8" t="n">
        <f aca="false">G90-K90</f>
        <v>24625137.5368747</v>
      </c>
      <c r="J90" s="155" t="n">
        <f aca="false">high_v2_m!J78</f>
        <v>3282651.80708524</v>
      </c>
      <c r="K90" s="155" t="n">
        <f aca="false">high_v2_m!K78</f>
        <v>3184172.25287268</v>
      </c>
      <c r="L90" s="8" t="n">
        <f aca="false">H90-I90</f>
        <v>1134079.0088475</v>
      </c>
      <c r="M90" s="8" t="n">
        <f aca="false">J90-K90</f>
        <v>98479.5542125567</v>
      </c>
      <c r="N90" s="155" t="n">
        <f aca="false">SUM(high_v5_m!C78:J78)</f>
        <v>3426505.27767819</v>
      </c>
      <c r="O90" s="5"/>
      <c r="P90" s="5"/>
      <c r="Q90" s="8" t="n">
        <f aca="false">I90*5.5017049523</f>
        <v>135480241.137692</v>
      </c>
      <c r="R90" s="8"/>
      <c r="S90" s="8"/>
      <c r="T90" s="5"/>
      <c r="U90" s="5"/>
      <c r="V90" s="8" t="n">
        <f aca="false">K90*5.5017049523</f>
        <v>17518376.2526059</v>
      </c>
      <c r="W90" s="8" t="n">
        <f aca="false">M90*5.5017049523</f>
        <v>541805.45111152</v>
      </c>
      <c r="X90" s="8" t="n">
        <f aca="false">N90*5.1890047538+L90*5.5017049523</f>
        <v>24019520.2740687</v>
      </c>
      <c r="Y90" s="8" t="n">
        <f aca="false">N90*5.1890047538</f>
        <v>17780152.1747929</v>
      </c>
      <c r="Z90" s="8" t="n">
        <f aca="false">L90*5.5017049523</f>
        <v>6239368.09927577</v>
      </c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high_v2_m!D79+temporary_pension_bonus_high!B79</f>
        <v>29243206.3287454</v>
      </c>
      <c r="G91" s="157" t="n">
        <f aca="false">high_v2_m!E79+temporary_pension_bonus_high!B79</f>
        <v>28001664.6606793</v>
      </c>
      <c r="H91" s="67" t="n">
        <f aca="false">F91-J91</f>
        <v>25868337.6521687</v>
      </c>
      <c r="I91" s="67" t="n">
        <f aca="false">G91-K91</f>
        <v>24728042.0443999</v>
      </c>
      <c r="J91" s="157" t="n">
        <f aca="false">high_v2_m!J79</f>
        <v>3374868.67657669</v>
      </c>
      <c r="K91" s="157" t="n">
        <f aca="false">high_v2_m!K79</f>
        <v>3273622.61627939</v>
      </c>
      <c r="L91" s="67" t="n">
        <f aca="false">H91-I91</f>
        <v>1140295.60776881</v>
      </c>
      <c r="M91" s="67" t="n">
        <f aca="false">J91-K91</f>
        <v>101246.060297301</v>
      </c>
      <c r="N91" s="157" t="n">
        <f aca="false">SUM(high_v5_m!C79:J79)</f>
        <v>2769261.24882913</v>
      </c>
      <c r="O91" s="7"/>
      <c r="P91" s="7"/>
      <c r="Q91" s="67" t="n">
        <f aca="false">I91*5.5017049523</f>
        <v>136046391.376358</v>
      </c>
      <c r="R91" s="67"/>
      <c r="S91" s="67"/>
      <c r="T91" s="7"/>
      <c r="U91" s="7"/>
      <c r="V91" s="67" t="n">
        <f aca="false">K91*5.5017049523</f>
        <v>18010505.7599456</v>
      </c>
      <c r="W91" s="67" t="n">
        <f aca="false">M91*5.5017049523</f>
        <v>557025.951338526</v>
      </c>
      <c r="X91" s="67" t="n">
        <f aca="false">N91*5.1890047538+L91*5.5017049523</f>
        <v>20643279.7770361</v>
      </c>
      <c r="Y91" s="67" t="n">
        <f aca="false">N91*5.1890047538</f>
        <v>14369709.7846885</v>
      </c>
      <c r="Z91" s="67" t="n">
        <f aca="false">L91*5.5017049523</f>
        <v>6273569.99234761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high_v2_m!D80+temporary_pension_bonus_high!B80</f>
        <v>29385992.3414535</v>
      </c>
      <c r="G92" s="157" t="n">
        <f aca="false">high_v2_m!E80+temporary_pension_bonus_high!B80</f>
        <v>28137746.231471</v>
      </c>
      <c r="H92" s="67" t="n">
        <f aca="false">F92-J92</f>
        <v>25933279.9414608</v>
      </c>
      <c r="I92" s="67" t="n">
        <f aca="false">G92-K92</f>
        <v>24788615.203478</v>
      </c>
      <c r="J92" s="157" t="n">
        <f aca="false">high_v2_m!J80</f>
        <v>3452712.39999273</v>
      </c>
      <c r="K92" s="157" t="n">
        <f aca="false">high_v2_m!K80</f>
        <v>3349131.02799295</v>
      </c>
      <c r="L92" s="67" t="n">
        <f aca="false">H92-I92</f>
        <v>1144664.73798274</v>
      </c>
      <c r="M92" s="67" t="n">
        <f aca="false">J92-K92</f>
        <v>103581.371999782</v>
      </c>
      <c r="N92" s="157" t="n">
        <f aca="false">SUM(high_v5_m!C80:J80)</f>
        <v>2828486.22049334</v>
      </c>
      <c r="O92" s="7"/>
      <c r="P92" s="7"/>
      <c r="Q92" s="67" t="n">
        <f aca="false">I92*5.5017049523</f>
        <v>136379647.025634</v>
      </c>
      <c r="R92" s="67"/>
      <c r="S92" s="67"/>
      <c r="T92" s="7"/>
      <c r="U92" s="7"/>
      <c r="V92" s="67" t="n">
        <f aca="false">K92*5.5017049523</f>
        <v>18425930.7626104</v>
      </c>
      <c r="W92" s="67" t="n">
        <f aca="false">M92*5.5017049523</f>
        <v>569874.147297227</v>
      </c>
      <c r="X92" s="67" t="n">
        <f aca="false">N92*5.1890047538+L92*5.5017049523</f>
        <v>20974636.1018805</v>
      </c>
      <c r="Y92" s="67" t="n">
        <f aca="false">N92*5.1890047538</f>
        <v>14677028.4441977</v>
      </c>
      <c r="Z92" s="67" t="n">
        <f aca="false">L92*5.5017049523</f>
        <v>6297607.6576828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high_v2_m!D81+temporary_pension_bonus_high!B81</f>
        <v>29444842.519898</v>
      </c>
      <c r="G93" s="157" t="n">
        <f aca="false">high_v2_m!E81+temporary_pension_bonus_high!B81</f>
        <v>28194311.4332142</v>
      </c>
      <c r="H93" s="67" t="n">
        <f aca="false">F93-J93</f>
        <v>25932345.7355823</v>
      </c>
      <c r="I93" s="67" t="n">
        <f aca="false">G93-K93</f>
        <v>24787189.5524279</v>
      </c>
      <c r="J93" s="157" t="n">
        <f aca="false">high_v2_m!J81</f>
        <v>3512496.7843157</v>
      </c>
      <c r="K93" s="157" t="n">
        <f aca="false">high_v2_m!K81</f>
        <v>3407121.88078623</v>
      </c>
      <c r="L93" s="67" t="n">
        <f aca="false">H93-I93</f>
        <v>1145156.1831544</v>
      </c>
      <c r="M93" s="67" t="n">
        <f aca="false">J93-K93</f>
        <v>105374.90352947</v>
      </c>
      <c r="N93" s="157" t="n">
        <f aca="false">SUM(high_v5_m!C81:J81)</f>
        <v>2881109.63001454</v>
      </c>
      <c r="O93" s="7"/>
      <c r="P93" s="7"/>
      <c r="Q93" s="67" t="n">
        <f aca="false">I93*5.5017049523</f>
        <v>136371803.514192</v>
      </c>
      <c r="R93" s="67"/>
      <c r="S93" s="67"/>
      <c r="T93" s="7"/>
      <c r="U93" s="7"/>
      <c r="V93" s="67" t="n">
        <f aca="false">K93*5.5017049523</f>
        <v>18744979.3246113</v>
      </c>
      <c r="W93" s="67" t="n">
        <f aca="false">M93*5.5017049523</f>
        <v>579741.628596222</v>
      </c>
      <c r="X93" s="67" t="n">
        <f aca="false">N93*5.1890047538+L93*5.5017049523</f>
        <v>21250403.0103819</v>
      </c>
      <c r="Y93" s="67" t="n">
        <f aca="false">N93*5.1890047538</f>
        <v>14950091.5663644</v>
      </c>
      <c r="Z93" s="67" t="n">
        <f aca="false">L93*5.5017049523</f>
        <v>6300311.44401753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high_v2_m!D82+temporary_pension_bonus_high!B82</f>
        <v>29580144.4665172</v>
      </c>
      <c r="G94" s="155" t="n">
        <f aca="false">high_v2_m!E82+temporary_pension_bonus_high!B82</f>
        <v>28324813.1067838</v>
      </c>
      <c r="H94" s="8" t="n">
        <f aca="false">F94-J94</f>
        <v>25970125.456212</v>
      </c>
      <c r="I94" s="8" t="n">
        <f aca="false">G94-K94</f>
        <v>24823094.6667877</v>
      </c>
      <c r="J94" s="155" t="n">
        <f aca="false">high_v2_m!J82</f>
        <v>3610019.01030527</v>
      </c>
      <c r="K94" s="155" t="n">
        <f aca="false">high_v2_m!K82</f>
        <v>3501718.43999611</v>
      </c>
      <c r="L94" s="8" t="n">
        <f aca="false">H94-I94</f>
        <v>1147030.78942426</v>
      </c>
      <c r="M94" s="8" t="n">
        <f aca="false">J94-K94</f>
        <v>108300.570309158</v>
      </c>
      <c r="N94" s="155" t="n">
        <f aca="false">SUM(high_v5_m!C82:J82)</f>
        <v>3572060.40593353</v>
      </c>
      <c r="O94" s="5"/>
      <c r="P94" s="5"/>
      <c r="Q94" s="8" t="n">
        <f aca="false">I94*5.5017049523</f>
        <v>136569342.859678</v>
      </c>
      <c r="R94" s="8"/>
      <c r="S94" s="8"/>
      <c r="T94" s="5"/>
      <c r="U94" s="5"/>
      <c r="V94" s="8" t="n">
        <f aca="false">K94*5.5017049523</f>
        <v>19265421.6828868</v>
      </c>
      <c r="W94" s="8" t="n">
        <f aca="false">M94*5.5017049523</f>
        <v>595837.784006811</v>
      </c>
      <c r="X94" s="8" t="n">
        <f aca="false">N94*5.1890047538+L94*5.5017049523</f>
        <v>24846063.4018659</v>
      </c>
      <c r="Y94" s="8" t="n">
        <f aca="false">N94*5.1890047538</f>
        <v>18535438.4272499</v>
      </c>
      <c r="Z94" s="8" t="n">
        <f aca="false">L94*5.5017049523</f>
        <v>6310624.97461603</v>
      </c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high_v2_m!D83+temporary_pension_bonus_high!B83</f>
        <v>29712127.0396622</v>
      </c>
      <c r="G95" s="157" t="n">
        <f aca="false">high_v2_m!E83+temporary_pension_bonus_high!B83</f>
        <v>28451045.9795132</v>
      </c>
      <c r="H95" s="67" t="n">
        <f aca="false">F95-J95</f>
        <v>26010342.4721624</v>
      </c>
      <c r="I95" s="67" t="n">
        <f aca="false">G95-K95</f>
        <v>24860314.9490384</v>
      </c>
      <c r="J95" s="157" t="n">
        <f aca="false">high_v2_m!J83</f>
        <v>3701784.56749978</v>
      </c>
      <c r="K95" s="157" t="n">
        <f aca="false">high_v2_m!K83</f>
        <v>3590731.03047479</v>
      </c>
      <c r="L95" s="67" t="n">
        <f aca="false">H95-I95</f>
        <v>1150027.52312398</v>
      </c>
      <c r="M95" s="67" t="n">
        <f aca="false">J95-K95</f>
        <v>111053.537024993</v>
      </c>
      <c r="N95" s="157" t="n">
        <f aca="false">SUM(high_v5_m!C83:J83)</f>
        <v>2860000.32793548</v>
      </c>
      <c r="O95" s="7"/>
      <c r="P95" s="7"/>
      <c r="Q95" s="67" t="n">
        <f aca="false">I95*5.5017049523</f>
        <v>136774117.870863</v>
      </c>
      <c r="R95" s="67"/>
      <c r="S95" s="67"/>
      <c r="T95" s="7"/>
      <c r="U95" s="7"/>
      <c r="V95" s="67" t="n">
        <f aca="false">K95*5.5017049523</f>
        <v>19755142.6927404</v>
      </c>
      <c r="W95" s="67" t="n">
        <f aca="false">M95*5.5017049523</f>
        <v>610983.794620838</v>
      </c>
      <c r="X95" s="67" t="n">
        <f aca="false">N95*5.1890047538+L95*5.5017049523</f>
        <v>21167667.4167793</v>
      </c>
      <c r="Y95" s="67" t="n">
        <f aca="false">N95*5.1890047538</f>
        <v>14840555.2975268</v>
      </c>
      <c r="Z95" s="67" t="n">
        <f aca="false">L95*5.5017049523</f>
        <v>6327112.1192525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high_v2_m!D84+temporary_pension_bonus_high!B84</f>
        <v>29865784.5629359</v>
      </c>
      <c r="G96" s="157" t="n">
        <f aca="false">high_v2_m!E84+temporary_pension_bonus_high!B84</f>
        <v>28597582.1351348</v>
      </c>
      <c r="H96" s="67" t="n">
        <f aca="false">F96-J96</f>
        <v>26093553.9058709</v>
      </c>
      <c r="I96" s="67" t="n">
        <f aca="false">G96-K96</f>
        <v>24938518.3977817</v>
      </c>
      <c r="J96" s="157" t="n">
        <f aca="false">high_v2_m!J84</f>
        <v>3772230.65706506</v>
      </c>
      <c r="K96" s="157" t="n">
        <f aca="false">high_v2_m!K84</f>
        <v>3659063.7373531</v>
      </c>
      <c r="L96" s="67" t="n">
        <f aca="false">H96-I96</f>
        <v>1155035.50808921</v>
      </c>
      <c r="M96" s="67" t="n">
        <f aca="false">J96-K96</f>
        <v>113166.919711952</v>
      </c>
      <c r="N96" s="157" t="n">
        <f aca="false">SUM(high_v5_m!C84:J84)</f>
        <v>2840003.60776694</v>
      </c>
      <c r="O96" s="7"/>
      <c r="P96" s="7"/>
      <c r="Q96" s="67" t="n">
        <f aca="false">I96*5.5017049523</f>
        <v>137204370.1721</v>
      </c>
      <c r="R96" s="67"/>
      <c r="S96" s="67"/>
      <c r="T96" s="7"/>
      <c r="U96" s="7"/>
      <c r="V96" s="67" t="n">
        <f aca="false">K96*5.5017049523</f>
        <v>20131089.0845769</v>
      </c>
      <c r="W96" s="67" t="n">
        <f aca="false">M96*5.5017049523</f>
        <v>622611.002615781</v>
      </c>
      <c r="X96" s="67" t="n">
        <f aca="false">N96*5.1890047538+L96*5.5017049523</f>
        <v>21091456.7964486</v>
      </c>
      <c r="Y96" s="67" t="n">
        <f aca="false">N96*5.1890047538</f>
        <v>14736792.2215118</v>
      </c>
      <c r="Z96" s="67" t="n">
        <f aca="false">L96*5.5017049523</f>
        <v>6354664.57493674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high_v2_m!D85+temporary_pension_bonus_high!B85</f>
        <v>29980429.2453143</v>
      </c>
      <c r="G97" s="157" t="n">
        <f aca="false">high_v2_m!E85+temporary_pension_bonus_high!B85</f>
        <v>28706974.8274383</v>
      </c>
      <c r="H97" s="67" t="n">
        <f aca="false">F97-J97</f>
        <v>26153837.550508</v>
      </c>
      <c r="I97" s="67" t="n">
        <f aca="false">G97-K97</f>
        <v>24995180.8834762</v>
      </c>
      <c r="J97" s="157" t="n">
        <f aca="false">high_v2_m!J85</f>
        <v>3826591.6948063</v>
      </c>
      <c r="K97" s="157" t="n">
        <f aca="false">high_v2_m!K85</f>
        <v>3711793.94396211</v>
      </c>
      <c r="L97" s="67" t="n">
        <f aca="false">H97-I97</f>
        <v>1158656.66703179</v>
      </c>
      <c r="M97" s="67" t="n">
        <f aca="false">J97-K97</f>
        <v>114797.750844189</v>
      </c>
      <c r="N97" s="157" t="n">
        <f aca="false">SUM(high_v5_m!C85:J85)</f>
        <v>2817995.79374011</v>
      </c>
      <c r="O97" s="7"/>
      <c r="P97" s="7"/>
      <c r="Q97" s="67" t="n">
        <f aca="false">I97*5.5017049523</f>
        <v>137516110.450255</v>
      </c>
      <c r="R97" s="67"/>
      <c r="S97" s="67"/>
      <c r="T97" s="7"/>
      <c r="U97" s="7"/>
      <c r="V97" s="67" t="n">
        <f aca="false">K97*5.5017049523</f>
        <v>20421195.1234135</v>
      </c>
      <c r="W97" s="67" t="n">
        <f aca="false">M97*5.5017049523</f>
        <v>631583.354332378</v>
      </c>
      <c r="X97" s="67" t="n">
        <f aca="false">N97*5.1890047538+L97*5.5017049523</f>
        <v>20997180.69293</v>
      </c>
      <c r="Y97" s="67" t="n">
        <f aca="false">N97*5.1890047538</f>
        <v>14622593.5699058</v>
      </c>
      <c r="Z97" s="67" t="n">
        <f aca="false">L97*5.5017049523</f>
        <v>6374587.12302422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high_v2_m!D86+temporary_pension_bonus_high!B86</f>
        <v>30166629.3593553</v>
      </c>
      <c r="G98" s="155" t="n">
        <f aca="false">high_v2_m!E86+temporary_pension_bonus_high!B86</f>
        <v>28885052.3819761</v>
      </c>
      <c r="H98" s="8" t="n">
        <f aca="false">F98-J98</f>
        <v>26263835.0609358</v>
      </c>
      <c r="I98" s="8" t="n">
        <f aca="false">G98-K98</f>
        <v>25099341.9125091</v>
      </c>
      <c r="J98" s="155" t="n">
        <f aca="false">high_v2_m!J86</f>
        <v>3902794.29841956</v>
      </c>
      <c r="K98" s="155" t="n">
        <f aca="false">high_v2_m!K86</f>
        <v>3785710.46946697</v>
      </c>
      <c r="L98" s="8" t="n">
        <f aca="false">H98-I98</f>
        <v>1164493.14842669</v>
      </c>
      <c r="M98" s="8" t="n">
        <f aca="false">J98-K98</f>
        <v>117083.828952587</v>
      </c>
      <c r="N98" s="155" t="n">
        <f aca="false">SUM(high_v5_m!C86:J86)</f>
        <v>3470555.77737148</v>
      </c>
      <c r="O98" s="5"/>
      <c r="P98" s="5"/>
      <c r="Q98" s="8" t="n">
        <f aca="false">I98*5.5017049523</f>
        <v>138089173.699522</v>
      </c>
      <c r="R98" s="8"/>
      <c r="S98" s="8"/>
      <c r="T98" s="5"/>
      <c r="U98" s="5"/>
      <c r="V98" s="8" t="n">
        <f aca="false">K98*5.5017049523</f>
        <v>20827862.0378404</v>
      </c>
      <c r="W98" s="8" t="n">
        <f aca="false">M98*5.5017049523</f>
        <v>644160.681582695</v>
      </c>
      <c r="X98" s="8" t="n">
        <f aca="false">N98*5.1890047538+L98*5.5017049523</f>
        <v>24415428.1487272</v>
      </c>
      <c r="Y98" s="8" t="n">
        <f aca="false">N98*5.1890047538</f>
        <v>18008730.4271087</v>
      </c>
      <c r="Z98" s="8" t="n">
        <f aca="false">L98*5.5017049523</f>
        <v>6406697.72161851</v>
      </c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high_v2_m!D87+temporary_pension_bonus_high!B87</f>
        <v>30340977.0431391</v>
      </c>
      <c r="G99" s="157" t="n">
        <f aca="false">high_v2_m!E87+temporary_pension_bonus_high!B87</f>
        <v>29052435.0621703</v>
      </c>
      <c r="H99" s="67" t="n">
        <f aca="false">F99-J99</f>
        <v>26340663.368844</v>
      </c>
      <c r="I99" s="67" t="n">
        <f aca="false">G99-K99</f>
        <v>25172130.798104</v>
      </c>
      <c r="J99" s="157" t="n">
        <f aca="false">high_v2_m!J87</f>
        <v>4000313.67429508</v>
      </c>
      <c r="K99" s="157" t="n">
        <f aca="false">high_v2_m!K87</f>
        <v>3880304.26406623</v>
      </c>
      <c r="L99" s="67" t="n">
        <f aca="false">H99-I99</f>
        <v>1168532.57074001</v>
      </c>
      <c r="M99" s="67" t="n">
        <f aca="false">J99-K99</f>
        <v>120009.410228853</v>
      </c>
      <c r="N99" s="157" t="n">
        <f aca="false">SUM(high_v5_m!C87:J87)</f>
        <v>2749096.70043499</v>
      </c>
      <c r="O99" s="7"/>
      <c r="P99" s="7"/>
      <c r="Q99" s="67" t="n">
        <f aca="false">I99*5.5017049523</f>
        <v>138489636.671872</v>
      </c>
      <c r="R99" s="67"/>
      <c r="S99" s="67"/>
      <c r="T99" s="7"/>
      <c r="U99" s="7"/>
      <c r="V99" s="67" t="n">
        <f aca="false">K99*5.5017049523</f>
        <v>21348289.186044</v>
      </c>
      <c r="W99" s="67" t="n">
        <f aca="false">M99*5.5017049523</f>
        <v>660256.366578681</v>
      </c>
      <c r="X99" s="67" t="n">
        <f aca="false">N99*5.1890047538+L99*5.5017049523</f>
        <v>20693997.2785772</v>
      </c>
      <c r="Y99" s="67" t="n">
        <f aca="false">N99*5.1890047538</f>
        <v>14265075.8472131</v>
      </c>
      <c r="Z99" s="67" t="n">
        <f aca="false">L99*5.5017049523</f>
        <v>6428921.43136415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high_v2_m!D88+temporary_pension_bonus_high!B88</f>
        <v>30503823.6091952</v>
      </c>
      <c r="G100" s="157" t="n">
        <f aca="false">high_v2_m!E88+temporary_pension_bonus_high!B88</f>
        <v>29208733.3936358</v>
      </c>
      <c r="H100" s="67" t="n">
        <f aca="false">F100-J100</f>
        <v>26422578.522741</v>
      </c>
      <c r="I100" s="67" t="n">
        <f aca="false">G100-K100</f>
        <v>25249925.6597752</v>
      </c>
      <c r="J100" s="157" t="n">
        <f aca="false">high_v2_m!J88</f>
        <v>4081245.08645423</v>
      </c>
      <c r="K100" s="157" t="n">
        <f aca="false">high_v2_m!K88</f>
        <v>3958807.73386061</v>
      </c>
      <c r="L100" s="67" t="n">
        <f aca="false">H100-I100</f>
        <v>1172652.86296576</v>
      </c>
      <c r="M100" s="67" t="n">
        <f aca="false">J100-K100</f>
        <v>122437.352593627</v>
      </c>
      <c r="N100" s="157" t="n">
        <f aca="false">SUM(high_v5_m!C88:J88)</f>
        <v>2706310.36436779</v>
      </c>
      <c r="O100" s="7"/>
      <c r="P100" s="7"/>
      <c r="Q100" s="67" t="n">
        <f aca="false">I100*5.5017049523</f>
        <v>138917641.047592</v>
      </c>
      <c r="R100" s="67"/>
      <c r="S100" s="67"/>
      <c r="T100" s="7"/>
      <c r="U100" s="7"/>
      <c r="V100" s="67" t="n">
        <f aca="false">K100*5.5017049523</f>
        <v>21780192.1145844</v>
      </c>
      <c r="W100" s="67" t="n">
        <f aca="false">M100*5.5017049523</f>
        <v>673614.18911086</v>
      </c>
      <c r="X100" s="67" t="n">
        <f aca="false">N100*5.1890047538+L100*5.5017049523</f>
        <v>20494647.4094702</v>
      </c>
      <c r="Y100" s="67" t="n">
        <f aca="false">N100*5.1890047538</f>
        <v>14043057.3459627</v>
      </c>
      <c r="Z100" s="67" t="n">
        <f aca="false">L100*5.5017049523</f>
        <v>6451590.06350751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high_v2_m!D89+temporary_pension_bonus_high!B89</f>
        <v>30611455.5780942</v>
      </c>
      <c r="G101" s="157" t="n">
        <f aca="false">high_v2_m!E89+temporary_pension_bonus_high!B89</f>
        <v>29311869.3406763</v>
      </c>
      <c r="H101" s="67" t="n">
        <f aca="false">F101-J101</f>
        <v>26470179.2128898</v>
      </c>
      <c r="I101" s="67" t="n">
        <f aca="false">G101-K101</f>
        <v>25294831.2664279</v>
      </c>
      <c r="J101" s="157" t="n">
        <f aca="false">high_v2_m!J89</f>
        <v>4141276.36520449</v>
      </c>
      <c r="K101" s="157" t="n">
        <f aca="false">high_v2_m!K89</f>
        <v>4017038.07424836</v>
      </c>
      <c r="L101" s="67" t="n">
        <f aca="false">H101-I101</f>
        <v>1175347.94646181</v>
      </c>
      <c r="M101" s="67" t="n">
        <f aca="false">J101-K101</f>
        <v>124238.290956134</v>
      </c>
      <c r="N101" s="157" t="n">
        <f aca="false">SUM(high_v5_m!C89:J89)</f>
        <v>2712645.91873477</v>
      </c>
      <c r="O101" s="7"/>
      <c r="P101" s="7"/>
      <c r="Q101" s="67" t="n">
        <f aca="false">I101*5.5017049523</f>
        <v>139164698.4461</v>
      </c>
      <c r="R101" s="67"/>
      <c r="S101" s="67"/>
      <c r="T101" s="7"/>
      <c r="U101" s="7"/>
      <c r="V101" s="67" t="n">
        <f aca="false">K101*5.5017049523</f>
        <v>22100558.2666698</v>
      </c>
      <c r="W101" s="67" t="n">
        <f aca="false">M101*5.5017049523</f>
        <v>683522.420618653</v>
      </c>
      <c r="X101" s="67" t="n">
        <f aca="false">N101*5.1890047538+L101*5.5017049523</f>
        <v>20542350.1854154</v>
      </c>
      <c r="Y101" s="67" t="n">
        <f aca="false">N101*5.1890047538</f>
        <v>14075932.5676909</v>
      </c>
      <c r="Z101" s="67" t="n">
        <f aca="false">L101*5.5017049523</f>
        <v>6466417.61772456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high_v2_m!D90+temporary_pension_bonus_high!B90</f>
        <v>30854276.6628678</v>
      </c>
      <c r="G102" s="155" t="n">
        <f aca="false">high_v2_m!E90+temporary_pension_bonus_high!B90</f>
        <v>29544208.4974642</v>
      </c>
      <c r="H102" s="8" t="n">
        <f aca="false">F102-J102</f>
        <v>26613189.883313</v>
      </c>
      <c r="I102" s="8" t="n">
        <f aca="false">G102-K102</f>
        <v>25430354.3212961</v>
      </c>
      <c r="J102" s="155" t="n">
        <f aca="false">high_v2_m!J90</f>
        <v>4241086.77955477</v>
      </c>
      <c r="K102" s="155" t="n">
        <f aca="false">high_v2_m!K90</f>
        <v>4113854.17616813</v>
      </c>
      <c r="L102" s="8" t="n">
        <f aca="false">H102-I102</f>
        <v>1182835.56201691</v>
      </c>
      <c r="M102" s="8" t="n">
        <f aca="false">J102-K102</f>
        <v>127232.603386643</v>
      </c>
      <c r="N102" s="155" t="n">
        <f aca="false">SUM(high_v5_m!C90:J90)</f>
        <v>3365810.52698942</v>
      </c>
      <c r="O102" s="5"/>
      <c r="P102" s="5"/>
      <c r="Q102" s="8" t="n">
        <f aca="false">I102*5.5017049523</f>
        <v>139910306.308218</v>
      </c>
      <c r="R102" s="8"/>
      <c r="S102" s="8"/>
      <c r="T102" s="5"/>
      <c r="U102" s="5"/>
      <c r="V102" s="8" t="n">
        <f aca="false">K102*5.5017049523</f>
        <v>22633211.8940642</v>
      </c>
      <c r="W102" s="8" t="n">
        <f aca="false">M102*5.5017049523</f>
        <v>699996.244146315</v>
      </c>
      <c r="X102" s="8" t="n">
        <f aca="false">N102*5.1890047538+L102*5.5017049523</f>
        <v>23972819.0942432</v>
      </c>
      <c r="Y102" s="8" t="n">
        <f aca="false">N102*5.1890047538</f>
        <v>17465206.8249382</v>
      </c>
      <c r="Z102" s="8" t="n">
        <f aca="false">L102*5.5017049523</f>
        <v>6507612.26930498</v>
      </c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high_v2_m!D91+temporary_pension_bonus_high!B91</f>
        <v>31142761.1278385</v>
      </c>
      <c r="G103" s="157" t="n">
        <f aca="false">high_v2_m!E91+temporary_pension_bonus_high!B91</f>
        <v>29818984.8043908</v>
      </c>
      <c r="H103" s="67" t="n">
        <f aca="false">F103-J103</f>
        <v>26814174.6910969</v>
      </c>
      <c r="I103" s="67" t="n">
        <f aca="false">G103-K103</f>
        <v>25620255.9607514</v>
      </c>
      <c r="J103" s="157" t="n">
        <f aca="false">high_v2_m!J91</f>
        <v>4328586.43674166</v>
      </c>
      <c r="K103" s="157" t="n">
        <f aca="false">high_v2_m!K91</f>
        <v>4198728.84363941</v>
      </c>
      <c r="L103" s="67" t="n">
        <f aca="false">H103-I103</f>
        <v>1193918.73034545</v>
      </c>
      <c r="M103" s="67" t="n">
        <f aca="false">J103-K103</f>
        <v>129857.59310225</v>
      </c>
      <c r="N103" s="157" t="n">
        <f aca="false">SUM(high_v5_m!C91:J91)</f>
        <v>2690882.14896133</v>
      </c>
      <c r="O103" s="7"/>
      <c r="P103" s="7"/>
      <c r="Q103" s="67" t="n">
        <f aca="false">I103*5.5017049523</f>
        <v>140955089.09846</v>
      </c>
      <c r="R103" s="67"/>
      <c r="S103" s="67"/>
      <c r="T103" s="7"/>
      <c r="U103" s="7"/>
      <c r="V103" s="67" t="n">
        <f aca="false">K103*5.5017049523</f>
        <v>23100167.2724158</v>
      </c>
      <c r="W103" s="67" t="n">
        <f aca="false">M103*5.5017049523</f>
        <v>714438.163064408</v>
      </c>
      <c r="X103" s="67" t="n">
        <f aca="false">N103*5.1890047538+L103*5.5017049523</f>
        <v>20531588.8542612</v>
      </c>
      <c r="Y103" s="67" t="n">
        <f aca="false">N103*5.1890047538</f>
        <v>13963000.2628759</v>
      </c>
      <c r="Z103" s="67" t="n">
        <f aca="false">L103*5.5017049523</f>
        <v>6568588.59138529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high_v2_m!D92+temporary_pension_bonus_high!B92</f>
        <v>31410120.8122641</v>
      </c>
      <c r="G104" s="157" t="n">
        <f aca="false">high_v2_m!E92+temporary_pension_bonus_high!B92</f>
        <v>30073767.7282114</v>
      </c>
      <c r="H104" s="67" t="n">
        <f aca="false">F104-J104</f>
        <v>26931880.6929646</v>
      </c>
      <c r="I104" s="67" t="n">
        <f aca="false">G104-K104</f>
        <v>25729874.8124909</v>
      </c>
      <c r="J104" s="157" t="n">
        <f aca="false">high_v2_m!J92</f>
        <v>4478240.1192995</v>
      </c>
      <c r="K104" s="157" t="n">
        <f aca="false">high_v2_m!K92</f>
        <v>4343892.91572052</v>
      </c>
      <c r="L104" s="67" t="n">
        <f aca="false">H104-I104</f>
        <v>1202005.8804737</v>
      </c>
      <c r="M104" s="67" t="n">
        <f aca="false">J104-K104</f>
        <v>134347.203578984</v>
      </c>
      <c r="N104" s="157" t="n">
        <f aca="false">SUM(high_v5_m!C92:J92)</f>
        <v>2656882.07055566</v>
      </c>
      <c r="O104" s="7"/>
      <c r="P104" s="7"/>
      <c r="Q104" s="67" t="n">
        <f aca="false">I104*5.5017049523</f>
        <v>141558179.67794</v>
      </c>
      <c r="R104" s="67"/>
      <c r="S104" s="67"/>
      <c r="T104" s="7"/>
      <c r="U104" s="7"/>
      <c r="V104" s="67" t="n">
        <f aca="false">K104*5.5017049523</f>
        <v>23898817.1666805</v>
      </c>
      <c r="W104" s="67" t="n">
        <f aca="false">M104*5.5017049523</f>
        <v>739138.675258155</v>
      </c>
      <c r="X104" s="67" t="n">
        <f aca="false">N104*5.1890047538+L104*5.5017049523</f>
        <v>20399655.3996952</v>
      </c>
      <c r="Y104" s="67" t="n">
        <f aca="false">N104*5.1890047538</f>
        <v>13786573.6943993</v>
      </c>
      <c r="Z104" s="67" t="n">
        <f aca="false">L104*5.5017049523</f>
        <v>6613081.70529587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high_v2_m!D93+temporary_pension_bonus_high!B93</f>
        <v>31723269.9882747</v>
      </c>
      <c r="G105" s="157" t="n">
        <f aca="false">high_v2_m!E93+temporary_pension_bonus_high!B93</f>
        <v>30374233.4873688</v>
      </c>
      <c r="H105" s="67" t="n">
        <f aca="false">F105-J105</f>
        <v>27192283.9455056</v>
      </c>
      <c r="I105" s="67" t="n">
        <f aca="false">G105-K105</f>
        <v>25979177.0258827</v>
      </c>
      <c r="J105" s="157" t="n">
        <f aca="false">high_v2_m!J93</f>
        <v>4530986.04276911</v>
      </c>
      <c r="K105" s="157" t="n">
        <f aca="false">high_v2_m!K93</f>
        <v>4395056.46148604</v>
      </c>
      <c r="L105" s="67" t="n">
        <f aca="false">H105-I105</f>
        <v>1213106.91962283</v>
      </c>
      <c r="M105" s="67" t="n">
        <f aca="false">J105-K105</f>
        <v>135929.581283074</v>
      </c>
      <c r="N105" s="157" t="n">
        <f aca="false">SUM(high_v5_m!C93:J93)</f>
        <v>2709741.04137102</v>
      </c>
      <c r="O105" s="7"/>
      <c r="P105" s="7"/>
      <c r="Q105" s="67" t="n">
        <f aca="false">I105*5.5017049523</f>
        <v>142929766.899978</v>
      </c>
      <c r="R105" s="67"/>
      <c r="S105" s="67"/>
      <c r="T105" s="7"/>
      <c r="U105" s="7"/>
      <c r="V105" s="67" t="n">
        <f aca="false">K105*5.5017049523</f>
        <v>24180303.8997958</v>
      </c>
      <c r="W105" s="67" t="n">
        <f aca="false">M105*5.5017049523</f>
        <v>747844.450509153</v>
      </c>
      <c r="X105" s="67" t="n">
        <f aca="false">N105*5.1890047538+L105*5.5017049523</f>
        <v>20735015.4925995</v>
      </c>
      <c r="Y105" s="67" t="n">
        <f aca="false">N105*5.1890047538</f>
        <v>14060859.1452412</v>
      </c>
      <c r="Z105" s="67" t="n">
        <f aca="false">L105*5.5017049523</f>
        <v>6674156.34735833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high_v2_m!D94+temporary_pension_bonus_high!B94</f>
        <v>31847327.3409401</v>
      </c>
      <c r="G106" s="155" t="n">
        <f aca="false">high_v2_m!E94+temporary_pension_bonus_high!B94</f>
        <v>30493804.8553836</v>
      </c>
      <c r="H106" s="8" t="n">
        <f aca="false">F106-J106</f>
        <v>27265717.9264126</v>
      </c>
      <c r="I106" s="8" t="n">
        <f aca="false">G106-K106</f>
        <v>26049643.7232919</v>
      </c>
      <c r="J106" s="155" t="n">
        <f aca="false">high_v2_m!J94</f>
        <v>4581609.41452748</v>
      </c>
      <c r="K106" s="155" t="n">
        <f aca="false">high_v2_m!K94</f>
        <v>4444161.13209166</v>
      </c>
      <c r="L106" s="8" t="n">
        <f aca="false">H106-I106</f>
        <v>1216074.20312075</v>
      </c>
      <c r="M106" s="8" t="n">
        <f aca="false">J106-K106</f>
        <v>137448.282435824</v>
      </c>
      <c r="N106" s="155" t="n">
        <f aca="false">SUM(high_v5_m!C94:J94)</f>
        <v>3339360.88813645</v>
      </c>
      <c r="O106" s="5"/>
      <c r="P106" s="5"/>
      <c r="Q106" s="8" t="n">
        <f aca="false">I106*5.5017049523</f>
        <v>143317453.878086</v>
      </c>
      <c r="R106" s="8"/>
      <c r="S106" s="8"/>
      <c r="T106" s="5"/>
      <c r="U106" s="5"/>
      <c r="V106" s="8" t="n">
        <f aca="false">K106*5.5017049523</f>
        <v>24450463.3092479</v>
      </c>
      <c r="W106" s="8" t="n">
        <f aca="false">M106*5.5017049523</f>
        <v>756199.896162303</v>
      </c>
      <c r="X106" s="8" t="n">
        <f aca="false">N106*5.1890047538+L106*5.5017049523</f>
        <v>24018440.9888675</v>
      </c>
      <c r="Y106" s="8" t="n">
        <f aca="false">N106*5.1890047538</f>
        <v>17327959.5231938</v>
      </c>
      <c r="Z106" s="8" t="n">
        <f aca="false">L106*5.5017049523</f>
        <v>6690481.46567368</v>
      </c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high_v2_m!D95+temporary_pension_bonus_high!B95</f>
        <v>31914491.4449145</v>
      </c>
      <c r="G107" s="157" t="n">
        <f aca="false">high_v2_m!E95+temporary_pension_bonus_high!B95</f>
        <v>30558620.0472134</v>
      </c>
      <c r="H107" s="67" t="n">
        <f aca="false">F107-J107</f>
        <v>27246637.4296539</v>
      </c>
      <c r="I107" s="67" t="n">
        <f aca="false">G107-K107</f>
        <v>26030801.6524107</v>
      </c>
      <c r="J107" s="157" t="n">
        <f aca="false">high_v2_m!J95</f>
        <v>4667854.01526054</v>
      </c>
      <c r="K107" s="157" t="n">
        <f aca="false">high_v2_m!K95</f>
        <v>4527818.39480272</v>
      </c>
      <c r="L107" s="67" t="n">
        <f aca="false">H107-I107</f>
        <v>1215835.77724328</v>
      </c>
      <c r="M107" s="67" t="n">
        <f aca="false">J107-K107</f>
        <v>140035.620457815</v>
      </c>
      <c r="N107" s="157" t="n">
        <f aca="false">SUM(high_v5_m!C95:J95)</f>
        <v>2688644.37759137</v>
      </c>
      <c r="O107" s="7"/>
      <c r="P107" s="7"/>
      <c r="Q107" s="67" t="n">
        <f aca="false">I107*5.5017049523</f>
        <v>143213790.363407</v>
      </c>
      <c r="R107" s="67"/>
      <c r="S107" s="67"/>
      <c r="T107" s="7"/>
      <c r="U107" s="7"/>
      <c r="V107" s="67" t="n">
        <f aca="false">K107*5.5017049523</f>
        <v>24910720.8858012</v>
      </c>
      <c r="W107" s="67" t="n">
        <f aca="false">M107*5.5017049523</f>
        <v>770434.666571164</v>
      </c>
      <c r="X107" s="67" t="n">
        <f aca="false">N107*5.1890047538+L107*5.5017049523</f>
        <v>20640558.1734421</v>
      </c>
      <c r="Y107" s="67" t="n">
        <f aca="false">N107*5.1890047538</f>
        <v>13951388.4565993</v>
      </c>
      <c r="Z107" s="67" t="n">
        <f aca="false">L107*5.5017049523</f>
        <v>6689169.71684287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high_v2_m!D96+temporary_pension_bonus_high!B96</f>
        <v>31991369.9634878</v>
      </c>
      <c r="G108" s="157" t="n">
        <f aca="false">high_v2_m!E96+temporary_pension_bonus_high!B96</f>
        <v>30633441.1824578</v>
      </c>
      <c r="H108" s="67" t="n">
        <f aca="false">F108-J108</f>
        <v>27244451.7738812</v>
      </c>
      <c r="I108" s="67" t="n">
        <f aca="false">G108-K108</f>
        <v>26028930.5385394</v>
      </c>
      <c r="J108" s="157" t="n">
        <f aca="false">high_v2_m!J96</f>
        <v>4746918.18960661</v>
      </c>
      <c r="K108" s="157" t="n">
        <f aca="false">high_v2_m!K96</f>
        <v>4604510.64391842</v>
      </c>
      <c r="L108" s="67" t="n">
        <f aca="false">H108-I108</f>
        <v>1215521.23534181</v>
      </c>
      <c r="M108" s="67" t="n">
        <f aca="false">J108-K108</f>
        <v>142407.545688197</v>
      </c>
      <c r="N108" s="157" t="n">
        <f aca="false">SUM(high_v5_m!C96:J96)</f>
        <v>2679279.12712857</v>
      </c>
      <c r="O108" s="7"/>
      <c r="P108" s="7"/>
      <c r="Q108" s="67" t="n">
        <f aca="false">I108*5.5017049523</f>
        <v>143203496.046955</v>
      </c>
      <c r="R108" s="67"/>
      <c r="S108" s="67"/>
      <c r="T108" s="7"/>
      <c r="U108" s="7"/>
      <c r="V108" s="67" t="n">
        <f aca="false">K108*5.5017049523</f>
        <v>25332659.012564</v>
      </c>
      <c r="W108" s="67" t="n">
        <f aca="false">M108*5.5017049523</f>
        <v>783484.299357642</v>
      </c>
      <c r="X108" s="67" t="n">
        <f aca="false">N108*5.1890047538+L108*5.5017049523</f>
        <v>20590231.3275331</v>
      </c>
      <c r="Y108" s="67" t="n">
        <f aca="false">N108*5.1890047538</f>
        <v>13902792.1274273</v>
      </c>
      <c r="Z108" s="67" t="n">
        <f aca="false">L108*5.5017049523</f>
        <v>6687439.20010583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high_v2_m!D97+temporary_pension_bonus_high!B97</f>
        <v>32081368.3285112</v>
      </c>
      <c r="G109" s="157" t="n">
        <f aca="false">high_v2_m!E97+temporary_pension_bonus_high!B97</f>
        <v>30719409.0951592</v>
      </c>
      <c r="H109" s="67" t="n">
        <f aca="false">F109-J109</f>
        <v>27288229.0519201</v>
      </c>
      <c r="I109" s="67" t="n">
        <f aca="false">G109-K109</f>
        <v>26070063.9968657</v>
      </c>
      <c r="J109" s="157" t="n">
        <f aca="false">high_v2_m!J97</f>
        <v>4793139.27659115</v>
      </c>
      <c r="K109" s="157" t="n">
        <f aca="false">high_v2_m!K97</f>
        <v>4649345.09829342</v>
      </c>
      <c r="L109" s="67" t="n">
        <f aca="false">H109-I109</f>
        <v>1218165.05505431</v>
      </c>
      <c r="M109" s="67" t="n">
        <f aca="false">J109-K109</f>
        <v>143794.178297735</v>
      </c>
      <c r="N109" s="157" t="n">
        <f aca="false">SUM(high_v5_m!C97:J97)</f>
        <v>2653850.96082223</v>
      </c>
      <c r="O109" s="7"/>
      <c r="P109" s="7"/>
      <c r="Q109" s="67" t="n">
        <f aca="false">I109*5.5017049523</f>
        <v>143429800.198334</v>
      </c>
      <c r="R109" s="67"/>
      <c r="S109" s="67"/>
      <c r="T109" s="7"/>
      <c r="U109" s="7"/>
      <c r="V109" s="67" t="n">
        <f aca="false">K109*5.5017049523</f>
        <v>25579324.9522326</v>
      </c>
      <c r="W109" s="67" t="n">
        <f aca="false">M109*5.5017049523</f>
        <v>791113.142852557</v>
      </c>
      <c r="X109" s="67" t="n">
        <f aca="false">N109*5.1890047538+L109*5.5017049523</f>
        <v>20472829.9676943</v>
      </c>
      <c r="Y109" s="67" t="n">
        <f aca="false">N109*5.1890047538</f>
        <v>13770845.2515832</v>
      </c>
      <c r="Z109" s="67" t="n">
        <f aca="false">L109*5.5017049523</f>
        <v>6701984.7161111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high_v2_m!D98+temporary_pension_bonus_high!B98</f>
        <v>32321809.266341</v>
      </c>
      <c r="G110" s="155" t="n">
        <f aca="false">high_v2_m!E98+temporary_pension_bonus_high!B98</f>
        <v>30949105.7277421</v>
      </c>
      <c r="H110" s="8" t="n">
        <f aca="false">F110-J110</f>
        <v>27448757.0620252</v>
      </c>
      <c r="I110" s="8" t="n">
        <f aca="false">G110-K110</f>
        <v>26222245.0895557</v>
      </c>
      <c r="J110" s="155" t="n">
        <f aca="false">high_v2_m!J98</f>
        <v>4873052.20431589</v>
      </c>
      <c r="K110" s="155" t="n">
        <f aca="false">high_v2_m!K98</f>
        <v>4726860.63818641</v>
      </c>
      <c r="L110" s="8" t="n">
        <f aca="false">H110-I110</f>
        <v>1226511.97246942</v>
      </c>
      <c r="M110" s="8" t="n">
        <f aca="false">J110-K110</f>
        <v>146191.566129477</v>
      </c>
      <c r="N110" s="155" t="n">
        <f aca="false">SUM(high_v5_m!C98:J98)</f>
        <v>3279014.62496954</v>
      </c>
      <c r="O110" s="5"/>
      <c r="P110" s="5"/>
      <c r="Q110" s="8" t="n">
        <f aca="false">I110*5.5017049523</f>
        <v>144267055.669633</v>
      </c>
      <c r="R110" s="8"/>
      <c r="S110" s="8"/>
      <c r="T110" s="5"/>
      <c r="U110" s="5"/>
      <c r="V110" s="8" t="n">
        <f aca="false">K110*5.5017049523</f>
        <v>26005792.5819421</v>
      </c>
      <c r="W110" s="8" t="n">
        <f aca="false">M110*5.5017049523</f>
        <v>804302.863359035</v>
      </c>
      <c r="X110" s="8" t="n">
        <f aca="false">N110*5.1890047538+L110*5.5017049523</f>
        <v>23762729.4697369</v>
      </c>
      <c r="Y110" s="8" t="n">
        <f aca="false">N110*5.1890047538</f>
        <v>17014822.4767467</v>
      </c>
      <c r="Z110" s="8" t="n">
        <f aca="false">L110*5.5017049523</f>
        <v>6747906.99299025</v>
      </c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high_v2_m!D99+temporary_pension_bonus_high!B99</f>
        <v>32577823.4637352</v>
      </c>
      <c r="G111" s="157" t="n">
        <f aca="false">high_v2_m!E99+temporary_pension_bonus_high!B99</f>
        <v>31194445.9427583</v>
      </c>
      <c r="H111" s="67" t="n">
        <f aca="false">F111-J111</f>
        <v>27593902.3758942</v>
      </c>
      <c r="I111" s="67" t="n">
        <f aca="false">G111-K111</f>
        <v>26360042.4875525</v>
      </c>
      <c r="J111" s="157" t="n">
        <f aca="false">high_v2_m!J99</f>
        <v>4983921.08784101</v>
      </c>
      <c r="K111" s="157" t="n">
        <f aca="false">high_v2_m!K99</f>
        <v>4834403.45520578</v>
      </c>
      <c r="L111" s="67" t="n">
        <f aca="false">H111-I111</f>
        <v>1233859.8883417</v>
      </c>
      <c r="M111" s="67" t="n">
        <f aca="false">J111-K111</f>
        <v>149517.63263523</v>
      </c>
      <c r="N111" s="157" t="n">
        <f aca="false">SUM(high_v5_m!C99:J99)</f>
        <v>2639619.62051621</v>
      </c>
      <c r="O111" s="7"/>
      <c r="P111" s="7"/>
      <c r="Q111" s="67" t="n">
        <f aca="false">I111*5.5017049523</f>
        <v>145025176.296606</v>
      </c>
      <c r="R111" s="67"/>
      <c r="S111" s="67"/>
      <c r="T111" s="7"/>
      <c r="U111" s="7"/>
      <c r="V111" s="67" t="n">
        <f aca="false">K111*5.5017049523</f>
        <v>26597461.4309218</v>
      </c>
      <c r="W111" s="67" t="n">
        <f aca="false">M111*5.5017049523</f>
        <v>822601.899925418</v>
      </c>
      <c r="X111" s="67" t="n">
        <f aca="false">N111*5.1890047538+L111*5.5017049523</f>
        <v>20485331.8172162</v>
      </c>
      <c r="Y111" s="67" t="n">
        <f aca="false">N111*5.1890047538</f>
        <v>13696998.7590824</v>
      </c>
      <c r="Z111" s="67" t="n">
        <f aca="false">L111*5.5017049523</f>
        <v>6788333.05813387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high_v2_m!D100+temporary_pension_bonus_high!B100</f>
        <v>32679411.7092067</v>
      </c>
      <c r="G112" s="157" t="n">
        <f aca="false">high_v2_m!E100+temporary_pension_bonus_high!B100</f>
        <v>31292453.146575</v>
      </c>
      <c r="H112" s="67" t="n">
        <f aca="false">F112-J112</f>
        <v>27619315.6201794</v>
      </c>
      <c r="I112" s="67" t="n">
        <f aca="false">G112-K112</f>
        <v>26384159.9402185</v>
      </c>
      <c r="J112" s="157" t="n">
        <f aca="false">high_v2_m!J100</f>
        <v>5060096.08902733</v>
      </c>
      <c r="K112" s="157" t="n">
        <f aca="false">high_v2_m!K100</f>
        <v>4908293.2063565</v>
      </c>
      <c r="L112" s="67" t="n">
        <f aca="false">H112-I112</f>
        <v>1235155.67996089</v>
      </c>
      <c r="M112" s="67" t="n">
        <f aca="false">J112-K112</f>
        <v>151802.882670821</v>
      </c>
      <c r="N112" s="157" t="n">
        <f aca="false">SUM(high_v5_m!C100:J100)</f>
        <v>2565434.4840097</v>
      </c>
      <c r="O112" s="7"/>
      <c r="P112" s="7"/>
      <c r="Q112" s="67" t="n">
        <f aca="false">I112*5.5017049523</f>
        <v>145157863.405375</v>
      </c>
      <c r="R112" s="67"/>
      <c r="S112" s="67"/>
      <c r="T112" s="7"/>
      <c r="U112" s="7"/>
      <c r="V112" s="67" t="n">
        <f aca="false">K112*5.5017049523</f>
        <v>27003981.040752</v>
      </c>
      <c r="W112" s="67" t="n">
        <f aca="false">M112*5.5017049523</f>
        <v>835174.67136347</v>
      </c>
      <c r="X112" s="67" t="n">
        <f aca="false">N112*5.1890047538+L112*5.5017049523</f>
        <v>20107513.8543911</v>
      </c>
      <c r="Y112" s="67" t="n">
        <f aca="false">N112*5.1890047538</f>
        <v>13312051.7330888</v>
      </c>
      <c r="Z112" s="67" t="n">
        <f aca="false">L112*5.5017049523</f>
        <v>6795462.12130229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high_v2_m!D101+temporary_pension_bonus_high!B101</f>
        <v>32814934.7256615</v>
      </c>
      <c r="G113" s="157" t="n">
        <f aca="false">high_v2_m!E101+temporary_pension_bonus_high!B101</f>
        <v>31422128.3928488</v>
      </c>
      <c r="H113" s="67" t="n">
        <f aca="false">F113-J113</f>
        <v>27633393.4556056</v>
      </c>
      <c r="I113" s="67" t="n">
        <f aca="false">G113-K113</f>
        <v>26396033.3608946</v>
      </c>
      <c r="J113" s="157" t="n">
        <f aca="false">high_v2_m!J101</f>
        <v>5181541.27005589</v>
      </c>
      <c r="K113" s="157" t="n">
        <f aca="false">high_v2_m!K101</f>
        <v>5026095.03195421</v>
      </c>
      <c r="L113" s="67" t="n">
        <f aca="false">H113-I113</f>
        <v>1237360.09471102</v>
      </c>
      <c r="M113" s="67" t="n">
        <f aca="false">J113-K113</f>
        <v>155446.238101677</v>
      </c>
      <c r="N113" s="157" t="n">
        <f aca="false">SUM(high_v5_m!C101:J101)</f>
        <v>2615585.86430026</v>
      </c>
      <c r="O113" s="7"/>
      <c r="P113" s="7"/>
      <c r="Q113" s="67" t="n">
        <f aca="false">I113*5.5017049523</f>
        <v>145223187.46271</v>
      </c>
      <c r="R113" s="67"/>
      <c r="S113" s="67"/>
      <c r="T113" s="7"/>
      <c r="U113" s="7"/>
      <c r="V113" s="67" t="n">
        <f aca="false">K113*5.5017049523</f>
        <v>27652091.9280329</v>
      </c>
      <c r="W113" s="67" t="n">
        <f aca="false">M113*5.5017049523</f>
        <v>855219.337980402</v>
      </c>
      <c r="X113" s="67" t="n">
        <f aca="false">N113*5.1890047538+L113*5.5017049523</f>
        <v>20379877.6446761</v>
      </c>
      <c r="Y113" s="67" t="n">
        <f aca="false">N113*5.1890047538</f>
        <v>13572287.4838261</v>
      </c>
      <c r="Z113" s="67" t="n">
        <f aca="false">L113*5.5017049523</f>
        <v>6807590.16085002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high_v2_m!D102+temporary_pension_bonus_high!B102</f>
        <v>32906722.1610368</v>
      </c>
      <c r="G114" s="155" t="n">
        <f aca="false">high_v2_m!E102+temporary_pension_bonus_high!B102</f>
        <v>31510054.9222778</v>
      </c>
      <c r="H114" s="8" t="n">
        <f aca="false">F114-J114</f>
        <v>27713113.7690898</v>
      </c>
      <c r="I114" s="8" t="n">
        <f aca="false">G114-K114</f>
        <v>26472254.7820892</v>
      </c>
      <c r="J114" s="155" t="n">
        <f aca="false">high_v2_m!J102</f>
        <v>5193608.391947</v>
      </c>
      <c r="K114" s="155" t="n">
        <f aca="false">high_v2_m!K102</f>
        <v>5037800.14018859</v>
      </c>
      <c r="L114" s="8" t="n">
        <f aca="false">H114-I114</f>
        <v>1240858.98700061</v>
      </c>
      <c r="M114" s="8" t="n">
        <f aca="false">J114-K114</f>
        <v>155808.251758412</v>
      </c>
      <c r="N114" s="155" t="n">
        <f aca="false">SUM(high_v5_m!C102:J102)</f>
        <v>3283652.47297375</v>
      </c>
      <c r="O114" s="5"/>
      <c r="P114" s="5"/>
      <c r="Q114" s="8" t="n">
        <f aca="false">I114*5.5017049523</f>
        <v>145642535.233167</v>
      </c>
      <c r="R114" s="8"/>
      <c r="S114" s="8"/>
      <c r="T114" s="5"/>
      <c r="U114" s="5"/>
      <c r="V114" s="8" t="n">
        <f aca="false">K114*5.5017049523</f>
        <v>27716489.9799732</v>
      </c>
      <c r="W114" s="8" t="n">
        <f aca="false">M114*5.5017049523</f>
        <v>857211.030308458</v>
      </c>
      <c r="X114" s="8" t="n">
        <f aca="false">N114*5.1890047538+L114*5.5017049523</f>
        <v>23865728.3259752</v>
      </c>
      <c r="Y114" s="8" t="n">
        <f aca="false">N114*5.1890047538</f>
        <v>17038888.2920879</v>
      </c>
      <c r="Z114" s="8" t="n">
        <f aca="false">L114*5.5017049523</f>
        <v>6826840.03388724</v>
      </c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high_v2_m!D103+temporary_pension_bonus_high!B103</f>
        <v>33051677.8022908</v>
      </c>
      <c r="G115" s="157" t="n">
        <f aca="false">high_v2_m!E103+temporary_pension_bonus_high!B103</f>
        <v>31648288.9270449</v>
      </c>
      <c r="H115" s="67" t="n">
        <f aca="false">F115-J115</f>
        <v>27840356.5006209</v>
      </c>
      <c r="I115" s="67" t="n">
        <f aca="false">G115-K115</f>
        <v>26593307.2644251</v>
      </c>
      <c r="J115" s="157" t="n">
        <f aca="false">high_v2_m!J103</f>
        <v>5211321.3016699</v>
      </c>
      <c r="K115" s="157" t="n">
        <f aca="false">high_v2_m!K103</f>
        <v>5054981.6626198</v>
      </c>
      <c r="L115" s="67" t="n">
        <f aca="false">H115-I115</f>
        <v>1247049.2361958</v>
      </c>
      <c r="M115" s="67" t="n">
        <f aca="false">J115-K115</f>
        <v>156339.639050097</v>
      </c>
      <c r="N115" s="157" t="n">
        <f aca="false">SUM(high_v5_m!C103:J103)</f>
        <v>2606785.23780749</v>
      </c>
      <c r="O115" s="7"/>
      <c r="P115" s="7"/>
      <c r="Q115" s="67" t="n">
        <f aca="false">I115*5.5017049523</f>
        <v>146308530.274723</v>
      </c>
      <c r="R115" s="67"/>
      <c r="S115" s="67"/>
      <c r="T115" s="7"/>
      <c r="U115" s="7"/>
      <c r="V115" s="67" t="n">
        <f aca="false">K115*5.5017049523</f>
        <v>27811017.647021</v>
      </c>
      <c r="W115" s="67" t="n">
        <f aca="false">M115*5.5017049523</f>
        <v>860134.566402714</v>
      </c>
      <c r="X115" s="67" t="n">
        <f aca="false">N115*5.1890047538+L115*5.5017049523</f>
        <v>20387517.9496591</v>
      </c>
      <c r="Y115" s="67" t="n">
        <f aca="false">N115*5.1890047538</f>
        <v>13526620.9911187</v>
      </c>
      <c r="Z115" s="67" t="n">
        <f aca="false">L115*5.5017049523</f>
        <v>6860896.95854034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high_v2_m!D104+temporary_pension_bonus_high!B104</f>
        <v>33198148.3184044</v>
      </c>
      <c r="G116" s="157" t="n">
        <f aca="false">high_v2_m!E104+temporary_pension_bonus_high!B104</f>
        <v>31788731.5538508</v>
      </c>
      <c r="H116" s="67" t="n">
        <f aca="false">F116-J116</f>
        <v>27926039.456359</v>
      </c>
      <c r="I116" s="67" t="n">
        <f aca="false">G116-K116</f>
        <v>26674785.9576667</v>
      </c>
      <c r="J116" s="157" t="n">
        <f aca="false">high_v2_m!J104</f>
        <v>5272108.86204542</v>
      </c>
      <c r="K116" s="157" t="n">
        <f aca="false">high_v2_m!K104</f>
        <v>5113945.59618406</v>
      </c>
      <c r="L116" s="67" t="n">
        <f aca="false">H116-I116</f>
        <v>1251253.49869232</v>
      </c>
      <c r="M116" s="67" t="n">
        <f aca="false">J116-K116</f>
        <v>158163.265861363</v>
      </c>
      <c r="N116" s="157" t="n">
        <f aca="false">SUM(high_v5_m!C104:J104)</f>
        <v>2598982.5767947</v>
      </c>
      <c r="O116" s="7"/>
      <c r="P116" s="7"/>
      <c r="Q116" s="67" t="n">
        <f aca="false">I116*5.5017049523</f>
        <v>146756802.004837</v>
      </c>
      <c r="R116" s="67"/>
      <c r="S116" s="67"/>
      <c r="T116" s="7"/>
      <c r="U116" s="7"/>
      <c r="V116" s="67" t="n">
        <f aca="false">K116*5.5017049523</f>
        <v>28135419.8123186</v>
      </c>
      <c r="W116" s="67" t="n">
        <f aca="false">M116*5.5017049523</f>
        <v>870167.623061403</v>
      </c>
      <c r="X116" s="67" t="n">
        <f aca="false">N116*5.1890047538+L116*5.5017049523</f>
        <v>20370160.5163693</v>
      </c>
      <c r="Y116" s="67" t="n">
        <f aca="false">N116*5.1890047538</f>
        <v>13486132.9460311</v>
      </c>
      <c r="Z116" s="67" t="n">
        <f aca="false">L116*5.5017049523</f>
        <v>6884027.57033821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high_v2_m!D105+temporary_pension_bonus_high!B105</f>
        <v>33343548.8466332</v>
      </c>
      <c r="G117" s="157" t="n">
        <f aca="false">high_v2_m!E105+temporary_pension_bonus_high!B105</f>
        <v>31928044.300562</v>
      </c>
      <c r="H117" s="67" t="n">
        <f aca="false">F117-J117</f>
        <v>27978242.6808109</v>
      </c>
      <c r="I117" s="67" t="n">
        <f aca="false">G117-K117</f>
        <v>26723697.3197143</v>
      </c>
      <c r="J117" s="157" t="n">
        <f aca="false">high_v2_m!J105</f>
        <v>5365306.16582231</v>
      </c>
      <c r="K117" s="157" t="n">
        <f aca="false">high_v2_m!K105</f>
        <v>5204346.98084764</v>
      </c>
      <c r="L117" s="67" t="n">
        <f aca="false">H117-I117</f>
        <v>1254545.36109652</v>
      </c>
      <c r="M117" s="67" t="n">
        <f aca="false">J117-K117</f>
        <v>160959.184974669</v>
      </c>
      <c r="N117" s="157" t="n">
        <f aca="false">SUM(high_v5_m!C105:J105)</f>
        <v>2597907.05503599</v>
      </c>
      <c r="O117" s="7"/>
      <c r="P117" s="7"/>
      <c r="Q117" s="67" t="n">
        <f aca="false">I117*5.5017049523</f>
        <v>147025897.887639</v>
      </c>
      <c r="R117" s="67"/>
      <c r="S117" s="67"/>
      <c r="T117" s="7"/>
      <c r="U117" s="7"/>
      <c r="V117" s="67" t="n">
        <f aca="false">K117*5.5017049523</f>
        <v>28632781.558017</v>
      </c>
      <c r="W117" s="67" t="n">
        <f aca="false">M117*5.5017049523</f>
        <v>885549.945093311</v>
      </c>
      <c r="X117" s="67" t="n">
        <f aca="false">N117*5.1890047538+L117*5.5017049523</f>
        <v>20382690.484542</v>
      </c>
      <c r="Y117" s="67" t="n">
        <f aca="false">N117*5.1890047538</f>
        <v>13480552.0585123</v>
      </c>
      <c r="Z117" s="67" t="n">
        <f aca="false">L117*5.5017049523</f>
        <v>6902138.4260297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F1" colorId="64" zoomScale="75" zoomScaleNormal="75" zoomScalePageLayoutView="100" workbookViewId="0">
      <selection pane="topLeft" activeCell="N14" activeCellId="0" sqref="N14"/>
    </sheetView>
  </sheetViews>
  <sheetFormatPr defaultColWidth="9.1015625" defaultRowHeight="12.8" zeroHeight="false" outlineLevelRow="0" outlineLevelCol="0"/>
  <cols>
    <col collapsed="false" customWidth="true" hidden="false" outlineLevel="0" max="9" min="6" style="0" width="16.01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160</v>
      </c>
      <c r="G1" s="137" t="s">
        <v>161</v>
      </c>
      <c r="H1" s="135"/>
      <c r="I1" s="135"/>
      <c r="J1" s="138" t="s">
        <v>162</v>
      </c>
      <c r="K1" s="138" t="s">
        <v>163</v>
      </c>
      <c r="L1" s="135"/>
      <c r="M1" s="139"/>
      <c r="N1" s="140" t="s">
        <v>164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165</v>
      </c>
      <c r="G2" s="138" t="s">
        <v>166</v>
      </c>
      <c r="H2" s="135"/>
      <c r="I2" s="135"/>
      <c r="J2" s="140"/>
      <c r="K2" s="140"/>
      <c r="L2" s="135"/>
      <c r="M2" s="139"/>
      <c r="N2" s="140" t="s">
        <v>167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71.75" hidden="false" customHeight="true" outlineLevel="0" collapsed="false">
      <c r="A3" s="142" t="s">
        <v>168</v>
      </c>
      <c r="B3" s="143"/>
      <c r="C3" s="142" t="s">
        <v>169</v>
      </c>
      <c r="D3" s="142" t="s">
        <v>170</v>
      </c>
      <c r="E3" s="142" t="s">
        <v>171</v>
      </c>
      <c r="F3" s="144" t="s">
        <v>172</v>
      </c>
      <c r="G3" s="144" t="s">
        <v>173</v>
      </c>
      <c r="H3" s="142" t="s">
        <v>174</v>
      </c>
      <c r="I3" s="142" t="s">
        <v>175</v>
      </c>
      <c r="J3" s="144" t="s">
        <v>176</v>
      </c>
      <c r="K3" s="144" t="s">
        <v>177</v>
      </c>
      <c r="L3" s="142" t="s">
        <v>178</v>
      </c>
      <c r="M3" s="145" t="s">
        <v>179</v>
      </c>
      <c r="N3" s="144" t="s">
        <v>180</v>
      </c>
      <c r="O3" s="142" t="s">
        <v>181</v>
      </c>
      <c r="P3" s="143" t="s">
        <v>182</v>
      </c>
      <c r="Q3" s="142" t="s">
        <v>183</v>
      </c>
      <c r="R3" s="142" t="s">
        <v>184</v>
      </c>
      <c r="S3" s="142" t="s">
        <v>185</v>
      </c>
      <c r="T3" s="142" t="s">
        <v>186</v>
      </c>
      <c r="U3" s="143" t="s">
        <v>187</v>
      </c>
      <c r="V3" s="142" t="s">
        <v>188</v>
      </c>
      <c r="W3" s="142" t="s">
        <v>189</v>
      </c>
      <c r="X3" s="142" t="s">
        <v>190</v>
      </c>
      <c r="Y3" s="142" t="s">
        <v>191</v>
      </c>
      <c r="Z3" s="142" t="s">
        <v>192</v>
      </c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193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49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49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49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</row>
    <row r="7" customFormat="false" ht="12.8" hidden="false" customHeight="false" outlineLevel="0" collapsed="false">
      <c r="B7" s="148"/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49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49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49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194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</row>
    <row r="14" customFormat="false" ht="12.8" hidden="false" customHeight="false" outlineLevel="0" collapsed="false">
      <c r="A14" s="153" t="s">
        <v>195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low_v2_m!B2+temporary_pension_bonus_low!B2</f>
        <v>17715091.2971215</v>
      </c>
      <c r="G14" s="154" t="n">
        <f aca="false">low_v2_m!C2+temporary_pension_bonus_low!B2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low_v2_m!J2</f>
        <v>0</v>
      </c>
      <c r="K14" s="155" t="n">
        <f aca="false">low_v2_m!K2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SUM(low_v5_m!C2:J2)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low_v2_m!B3+temporary_pension_bonus_low!B3</f>
        <v>20422747.1350974</v>
      </c>
      <c r="G15" s="156" t="n">
        <f aca="false">low_v2_m!C3+temporary_pension_bonus_low!B3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low_v2_m!J3</f>
        <v>0</v>
      </c>
      <c r="K15" s="157" t="n">
        <f aca="false">low_v2_m!K3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SUM(low_v5_m!C3:J3)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56" t="n">
        <f aca="false">low_v2_m!B4+temporary_pension_bonus_low!B4</f>
        <v>19803746.8364793</v>
      </c>
      <c r="G16" s="156" t="n">
        <f aca="false">low_v2_m!C4+temporary_pension_bonus_low!B4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57" t="n">
        <f aca="false">low_v2_m!J4</f>
        <v>0</v>
      </c>
      <c r="K16" s="157" t="n">
        <f aca="false">low_v2_m!K4</f>
        <v>0</v>
      </c>
      <c r="L16" s="67" t="n">
        <f aca="false">H16-I16</f>
        <v>777485.531692125</v>
      </c>
      <c r="M16" s="67" t="n">
        <f aca="false">J16-K16</f>
        <v>0</v>
      </c>
      <c r="N16" s="157" t="n">
        <f aca="false">SUM(low_v5_m!C4:J4)</f>
        <v>2919136.76234831</v>
      </c>
      <c r="O16" s="158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56" t="n">
        <f aca="false">low_v2_m!B5+temporary_pension_bonus_low!B5</f>
        <v>21428421.3166265</v>
      </c>
      <c r="G17" s="156" t="n">
        <f aca="false">low_v2_m!C5+temporary_pension_bonus_low!B5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57" t="n">
        <f aca="false">low_v2_m!J5</f>
        <v>0</v>
      </c>
      <c r="K17" s="157" t="n">
        <f aca="false">low_v2_m!K5</f>
        <v>0</v>
      </c>
      <c r="L17" s="67" t="n">
        <f aca="false">H17-I17</f>
        <v>842483.122443445</v>
      </c>
      <c r="M17" s="67" t="n">
        <f aca="false">J17-K17</f>
        <v>0</v>
      </c>
      <c r="N17" s="157" t="n">
        <f aca="false">SUM(low_v5_m!C5:J5)</f>
        <v>2757062.56989139</v>
      </c>
      <c r="O17" s="158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low_v2_m!B6+temporary_pension_bonus_low!B6</f>
        <v>18797781.9121755</v>
      </c>
      <c r="G18" s="154" t="n">
        <f aca="false">low_v2_m!C6+temporary_pension_bonus_low!B6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5" t="n">
        <f aca="false">low_v2_m!J6</f>
        <v>0</v>
      </c>
      <c r="K18" s="155" t="n">
        <f aca="false">low_v2_m!K6</f>
        <v>0</v>
      </c>
      <c r="L18" s="8" t="n">
        <f aca="false">H18-I18</f>
        <v>737462.751726605</v>
      </c>
      <c r="M18" s="8" t="n">
        <f aca="false">J18-K18</f>
        <v>0</v>
      </c>
      <c r="N18" s="155" t="n">
        <f aca="false">SUM(low_v5_m!C6:J6)</f>
        <v>2795658.97722293</v>
      </c>
      <c r="O18" s="159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low_v2_m!B7+temporary_pension_bonus_low!B7</f>
        <v>19382726.6633888</v>
      </c>
      <c r="G19" s="156" t="n">
        <f aca="false">low_v2_m!C7+temporary_pension_bonus_low!B7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57" t="n">
        <f aca="false">low_v2_m!J7</f>
        <v>0</v>
      </c>
      <c r="K19" s="157" t="n">
        <f aca="false">low_v2_m!K7</f>
        <v>0</v>
      </c>
      <c r="L19" s="67" t="n">
        <f aca="false">H19-I19</f>
        <v>762331.112871721</v>
      </c>
      <c r="M19" s="67" t="n">
        <f aca="false">J19-K19</f>
        <v>0</v>
      </c>
      <c r="N19" s="157" t="n">
        <f aca="false">SUM(low_v5_m!C7:J7)</f>
        <v>2828183.68633319</v>
      </c>
      <c r="O19" s="158" t="n">
        <v>104116643.411142</v>
      </c>
      <c r="P19" s="7"/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low_v2_m!D8+temporary_pension_bonus_low!B8</f>
        <v>18504303.1925063</v>
      </c>
      <c r="G20" s="157" t="n">
        <f aca="false">low_v2_m!E8+temporary_pension_bonus_low!B8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7" t="n">
        <f aca="false">low_v2_m!J8</f>
        <v>0</v>
      </c>
      <c r="K20" s="157" t="n">
        <f aca="false">low_v2_m!K8</f>
        <v>0</v>
      </c>
      <c r="L20" s="67" t="n">
        <f aca="false">H20-I20</f>
        <v>730280.338931318</v>
      </c>
      <c r="M20" s="67" t="n">
        <f aca="false">J20-K20</f>
        <v>0</v>
      </c>
      <c r="N20" s="157" t="n">
        <f aca="false">SUM(low_v5_m!C8:J8)</f>
        <v>2477813.00409058</v>
      </c>
      <c r="O20" s="158" t="n">
        <v>90764685.8571572</v>
      </c>
      <c r="P20" s="7"/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low_v2_m!D9+temporary_pension_bonus_low!B9</f>
        <v>20255770.5244998</v>
      </c>
      <c r="G21" s="157" t="n">
        <f aca="false">low_v2_m!E9+temporary_pension_bonus_low!B9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57" t="n">
        <f aca="false">low_v2_m!J9</f>
        <v>37448.2927964077</v>
      </c>
      <c r="K21" s="157" t="n">
        <f aca="false">low_v2_m!K9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57" t="n">
        <f aca="false">SUM(low_v5_m!C9:J9)</f>
        <v>3910348.4398605</v>
      </c>
      <c r="O21" s="158" t="n">
        <v>112083822.294624</v>
      </c>
      <c r="P21" s="7"/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low_v2_m!D10+temporary_pension_bonus_low!B10</f>
        <v>19378703.2560285</v>
      </c>
      <c r="G22" s="155" t="n">
        <f aca="false">low_v2_m!E10+temporary_pension_bonus_low!B10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5" t="n">
        <f aca="false">low_v2_m!J10</f>
        <v>68744.4841315014</v>
      </c>
      <c r="K22" s="155" t="n">
        <f aca="false">low_v2_m!K10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5" t="n">
        <f aca="false">SUM(low_v5_m!C10:J10)</f>
        <v>4299591.36744104</v>
      </c>
      <c r="O22" s="159" t="n">
        <v>99073334.5554007</v>
      </c>
      <c r="P22" s="5"/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low_v2_m!D11+temporary_pension_bonus_low!B11</f>
        <v>20711369.2321363</v>
      </c>
      <c r="G23" s="157" t="n">
        <f aca="false">low_v2_m!E11+temporary_pension_bonus_low!B11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57" t="n">
        <f aca="false">low_v2_m!J11</f>
        <v>105406.410376622</v>
      </c>
      <c r="K23" s="157" t="n">
        <f aca="false">low_v2_m!K11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57" t="n">
        <f aca="false">SUM(low_v5_m!C11:J11)</f>
        <v>3939404.98436416</v>
      </c>
      <c r="O23" s="158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low_v2_m!D12+temporary_pension_bonus_low!B12</f>
        <v>19898364.4949312</v>
      </c>
      <c r="G24" s="157" t="n">
        <f aca="false">low_v2_m!E12+temporary_pension_bonus_low!B12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57" t="n">
        <f aca="false">low_v2_m!J12</f>
        <v>153068.271140567</v>
      </c>
      <c r="K24" s="157" t="n">
        <f aca="false">low_v2_m!K12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57" t="n">
        <f aca="false">SUM(low_v5_m!C12:J12)</f>
        <v>3599614.55233288</v>
      </c>
      <c r="O24" s="158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low_v2_m!D13+temporary_pension_bonus_low!B13</f>
        <v>21659293.0983671</v>
      </c>
      <c r="G25" s="157" t="n">
        <f aca="false">low_v2_m!E13+temporary_pension_bonus_low!B13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57" t="n">
        <f aca="false">low_v2_m!J13</f>
        <v>195716.984291222</v>
      </c>
      <c r="K25" s="157" t="n">
        <f aca="false">low_v2_m!K13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57" t="n">
        <f aca="false">SUM(low_v5_m!C13:J13)</f>
        <v>4012507.36812272</v>
      </c>
      <c r="O25" s="160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low_v2_m!D14+temporary_pension_bonus_low!B14</f>
        <v>20174391.2627902</v>
      </c>
      <c r="G26" s="155" t="n">
        <f aca="false">low_v2_m!E14+temporary_pension_bonus_low!B14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5" t="n">
        <f aca="false">low_v2_m!J14</f>
        <v>199621.10106806</v>
      </c>
      <c r="K26" s="155" t="n">
        <f aca="false">low_v2_m!K14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5" t="n">
        <f aca="false">SUM(low_v5_m!C14:J14)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low_v2_m!D15+temporary_pension_bonus_low!B15</f>
        <v>20313980.7774135</v>
      </c>
      <c r="G27" s="157" t="n">
        <f aca="false">low_v2_m!E15+temporary_pension_bonus_low!B15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57" t="n">
        <f aca="false">low_v2_m!J15</f>
        <v>217761.898580891</v>
      </c>
      <c r="K27" s="157" t="n">
        <f aca="false">low_v2_m!K15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57" t="n">
        <f aca="false">SUM(low_v5_m!C15:J15)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low_v2_m!D16+temporary_pension_bonus_low!B16</f>
        <v>19050994.9160723</v>
      </c>
      <c r="G28" s="157" t="n">
        <f aca="false">low_v2_m!E16+temporary_pension_bonus_low!B16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57" t="n">
        <f aca="false">low_v2_m!J16</f>
        <v>235047.123224172</v>
      </c>
      <c r="K28" s="157" t="n">
        <f aca="false">low_v2_m!K16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57" t="n">
        <f aca="false">SUM(low_v5_m!C16:J16)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low_v2_m!D17+temporary_pension_bonus_low!B17</f>
        <v>17490439.3900688</v>
      </c>
      <c r="G29" s="157" t="n">
        <f aca="false">low_v2_m!E17+temporary_pension_bonus_low!B17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57" t="n">
        <f aca="false">low_v2_m!J17</f>
        <v>240391.322037069</v>
      </c>
      <c r="K29" s="157" t="n">
        <f aca="false">low_v2_m!K17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57" t="n">
        <f aca="false">SUM(low_v5_m!C17:J17)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low_v2_m!D18+temporary_pension_bonus_low!B18</f>
        <v>17349305.2240575</v>
      </c>
      <c r="G30" s="155" t="n">
        <f aca="false">low_v2_m!E18+temporary_pension_bonus_low!B18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5" t="n">
        <f aca="false">low_v2_m!J18</f>
        <v>195752.530770185</v>
      </c>
      <c r="K30" s="155" t="n">
        <f aca="false">low_v2_m!K18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5" t="n">
        <f aca="false">SUM(low_v5_m!C18:J18)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low_v2_m!D19+temporary_pension_bonus_low!B19</f>
        <v>17520986.5839201</v>
      </c>
      <c r="G31" s="157" t="n">
        <f aca="false">low_v2_m!E19+temporary_pension_bonus_low!B19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57" t="n">
        <f aca="false">low_v2_m!J19</f>
        <v>200857.994505559</v>
      </c>
      <c r="K31" s="157" t="n">
        <f aca="false">low_v2_m!K19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7" t="n">
        <f aca="false">SUM(low_v5_m!C19:J19)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low_v2_m!D20+temporary_pension_bonus_low!B20</f>
        <v>17904199.2173535</v>
      </c>
      <c r="G32" s="157" t="n">
        <f aca="false">low_v2_m!E20+temporary_pension_bonus_low!B20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57" t="n">
        <f aca="false">low_v2_m!J20</f>
        <v>191856.994735014</v>
      </c>
      <c r="K32" s="157" t="n">
        <f aca="false">low_v2_m!K20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57" t="n">
        <f aca="false">SUM(low_v5_m!C20:J20)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low_v2_m!D21+temporary_pension_bonus_low!B21</f>
        <v>17688054.0045183</v>
      </c>
      <c r="G33" s="157" t="n">
        <f aca="false">low_v2_m!E21+temporary_pension_bonus_low!B21</f>
        <v>16981862.036297</v>
      </c>
      <c r="H33" s="67" t="n">
        <f aca="false">F33-J33</f>
        <v>17481389.1823668</v>
      </c>
      <c r="I33" s="67" t="n">
        <f aca="false">G33-K33</f>
        <v>16781397.15881</v>
      </c>
      <c r="J33" s="157" t="n">
        <f aca="false">low_v2_m!J21</f>
        <v>206664.82215155</v>
      </c>
      <c r="K33" s="157" t="n">
        <f aca="false">low_v2_m!K21</f>
        <v>200464.877487003</v>
      </c>
      <c r="L33" s="67" t="n">
        <f aca="false">H33-I33</f>
        <v>699992.023556802</v>
      </c>
      <c r="M33" s="67" t="n">
        <f aca="false">J33-K33</f>
        <v>6199.94466454655</v>
      </c>
      <c r="N33" s="157" t="n">
        <f aca="false">SUM(low_v5_m!C21:J21)</f>
        <v>3280777.27976349</v>
      </c>
      <c r="O33" s="7"/>
      <c r="P33" s="7"/>
      <c r="Q33" s="67" t="n">
        <f aca="false">I33*5.5017049523</f>
        <v>92326295.8551381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20875118.4834248</v>
      </c>
      <c r="Y33" s="67" t="n">
        <f aca="false">N33*5.1890047538</f>
        <v>17023968.9008518</v>
      </c>
      <c r="Z33" s="67" t="n">
        <f aca="false">L33*5.5017049523</f>
        <v>3851149.58257296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low_v2_m!D22+temporary_pension_bonus_low!B22</f>
        <v>20184106.3554974</v>
      </c>
      <c r="G34" s="155" t="n">
        <f aca="false">low_v2_m!E22+temporary_pension_bonus_low!B22</f>
        <v>19460564.4033903</v>
      </c>
      <c r="H34" s="8" t="n">
        <f aca="false">F34-J34</f>
        <v>19950478.246081</v>
      </c>
      <c r="I34" s="8" t="n">
        <f aca="false">G34-K34</f>
        <v>19233945.1372564</v>
      </c>
      <c r="J34" s="155" t="n">
        <f aca="false">low_v2_m!J22</f>
        <v>233628.109416372</v>
      </c>
      <c r="K34" s="155" t="n">
        <f aca="false">low_v2_m!K22</f>
        <v>226619.266133881</v>
      </c>
      <c r="L34" s="8" t="n">
        <f aca="false">H34-I34</f>
        <v>716533.108824585</v>
      </c>
      <c r="M34" s="8" t="n">
        <f aca="false">J34-K34</f>
        <v>7008.84328249117</v>
      </c>
      <c r="N34" s="155" t="n">
        <f aca="false">SUM(low_v5_m!C22:J22)</f>
        <v>3828971.76732306</v>
      </c>
      <c r="O34" s="5"/>
      <c r="P34" s="5"/>
      <c r="Q34" s="8" t="n">
        <f aca="false">I34*5.5017049523</f>
        <v>105819491.21391</v>
      </c>
      <c r="R34" s="8"/>
      <c r="S34" s="8"/>
      <c r="T34" s="5"/>
      <c r="U34" s="5"/>
      <c r="V34" s="8" t="n">
        <f aca="false">K34*5.5017049523</f>
        <v>1246792.33877536</v>
      </c>
      <c r="W34" s="8" t="n">
        <f aca="false">M34*5.5017049523</f>
        <v>38560.5877971763</v>
      </c>
      <c r="X34" s="8" t="n">
        <f aca="false">N34*5.1890047538+L34*5.5017049523</f>
        <v>23810706.4561125</v>
      </c>
      <c r="Y34" s="8" t="n">
        <f aca="false">N34*5.1890047538</f>
        <v>19868552.7028054</v>
      </c>
      <c r="Z34" s="8" t="n">
        <f aca="false">L34*5.5017049523</f>
        <v>3942153.75330713</v>
      </c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low_v2_m!D23+temporary_pension_bonus_low!B23</f>
        <v>18738225.555297</v>
      </c>
      <c r="G35" s="157" t="n">
        <f aca="false">low_v2_m!E23+temporary_pension_bonus_low!B23</f>
        <v>17998688.5793197</v>
      </c>
      <c r="H35" s="67" t="n">
        <f aca="false">F35-J35</f>
        <v>18456413.2735214</v>
      </c>
      <c r="I35" s="67" t="n">
        <f aca="false">G35-K35</f>
        <v>17725330.6659974</v>
      </c>
      <c r="J35" s="157" t="n">
        <f aca="false">low_v2_m!J23</f>
        <v>281812.281775581</v>
      </c>
      <c r="K35" s="157" t="n">
        <f aca="false">low_v2_m!K23</f>
        <v>273357.913322313</v>
      </c>
      <c r="L35" s="67" t="n">
        <f aca="false">H35-I35</f>
        <v>731082.607524056</v>
      </c>
      <c r="M35" s="67" t="n">
        <f aca="false">J35-K35</f>
        <v>8454.36845326744</v>
      </c>
      <c r="N35" s="157" t="n">
        <f aca="false">SUM(low_v5_m!C23:J23)</f>
        <v>3299507.06631922</v>
      </c>
      <c r="O35" s="7"/>
      <c r="P35" s="7"/>
      <c r="Q35" s="67" t="n">
        <f aca="false">I35*5.5017049523</f>
        <v>97519539.5062728</v>
      </c>
      <c r="R35" s="67"/>
      <c r="S35" s="67"/>
      <c r="T35" s="7"/>
      <c r="U35" s="7"/>
      <c r="V35" s="67" t="n">
        <f aca="false">K35*5.5017049523</f>
        <v>1503934.58547577</v>
      </c>
      <c r="W35" s="67" t="n">
        <f aca="false">M35*5.5017049523</f>
        <v>46513.4407879104</v>
      </c>
      <c r="X35" s="67" t="n">
        <f aca="false">N35*5.1890047538+L35*5.5017049523</f>
        <v>21143358.6546826</v>
      </c>
      <c r="Y35" s="67" t="n">
        <f aca="false">N35*5.1890047538</f>
        <v>17121157.8523271</v>
      </c>
      <c r="Z35" s="67" t="n">
        <f aca="false">L35*5.5017049523</f>
        <v>4022200.8023555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low_v2_m!D24+temporary_pension_bonus_low!B24</f>
        <v>18322502.9988522</v>
      </c>
      <c r="G36" s="157" t="n">
        <f aca="false">low_v2_m!E24+temporary_pension_bonus_low!B24</f>
        <v>17597154.7228792</v>
      </c>
      <c r="H36" s="67" t="n">
        <f aca="false">F36-J36</f>
        <v>18039584.2712492</v>
      </c>
      <c r="I36" s="67" t="n">
        <f aca="false">G36-K36</f>
        <v>17322723.5571042</v>
      </c>
      <c r="J36" s="157" t="n">
        <f aca="false">low_v2_m!J24</f>
        <v>282918.72760305</v>
      </c>
      <c r="K36" s="157" t="n">
        <f aca="false">low_v2_m!K24</f>
        <v>274431.165774958</v>
      </c>
      <c r="L36" s="67" t="n">
        <f aca="false">H36-I36</f>
        <v>716860.714144982</v>
      </c>
      <c r="M36" s="67" t="n">
        <f aca="false">J36-K36</f>
        <v>8487.56182809151</v>
      </c>
      <c r="N36" s="157" t="n">
        <f aca="false">SUM(low_v5_m!C24:J24)</f>
        <v>3194656.02040637</v>
      </c>
      <c r="O36" s="7"/>
      <c r="P36" s="7"/>
      <c r="Q36" s="67" t="n">
        <f aca="false">I36*5.5017049523</f>
        <v>95304513.981444</v>
      </c>
      <c r="R36" s="67"/>
      <c r="S36" s="67"/>
      <c r="T36" s="7"/>
      <c r="U36" s="7"/>
      <c r="V36" s="67" t="n">
        <f aca="false">K36*5.5017049523</f>
        <v>1509839.30380955</v>
      </c>
      <c r="W36" s="67" t="n">
        <f aca="false">M36*5.5017049523</f>
        <v>46696.0609425635</v>
      </c>
      <c r="X36" s="67" t="n">
        <f aca="false">N36*5.1890047538+L36*5.5017049523</f>
        <v>20521041.4177652</v>
      </c>
      <c r="Y36" s="67" t="n">
        <f aca="false">N36*5.1890047538</f>
        <v>16577085.2766444</v>
      </c>
      <c r="Z36" s="67" t="n">
        <f aca="false">L36*5.5017049523</f>
        <v>3943956.14112076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low_v2_m!D25+temporary_pension_bonus_low!B25</f>
        <v>18375218.1280684</v>
      </c>
      <c r="G37" s="157" t="n">
        <f aca="false">low_v2_m!E25+temporary_pension_bonus_low!B25</f>
        <v>17646736.4673287</v>
      </c>
      <c r="H37" s="67" t="n">
        <f aca="false">F37-J37</f>
        <v>18062720.6299194</v>
      </c>
      <c r="I37" s="67" t="n">
        <f aca="false">G37-K37</f>
        <v>17343613.8941241</v>
      </c>
      <c r="J37" s="157" t="n">
        <f aca="false">low_v2_m!J25</f>
        <v>312497.498149009</v>
      </c>
      <c r="K37" s="157" t="n">
        <f aca="false">low_v2_m!K25</f>
        <v>303122.573204539</v>
      </c>
      <c r="L37" s="67" t="n">
        <f aca="false">H37-I37</f>
        <v>719106.735795297</v>
      </c>
      <c r="M37" s="67" t="n">
        <f aca="false">J37-K37</f>
        <v>9374.92494447023</v>
      </c>
      <c r="N37" s="157" t="n">
        <f aca="false">SUM(low_v5_m!C25:J25)</f>
        <v>3251075.11087226</v>
      </c>
      <c r="O37" s="7"/>
      <c r="P37" s="7"/>
      <c r="Q37" s="67" t="n">
        <f aca="false">I37*5.5017049523</f>
        <v>95419446.4520818</v>
      </c>
      <c r="R37" s="67"/>
      <c r="S37" s="67"/>
      <c r="T37" s="7"/>
      <c r="U37" s="7"/>
      <c r="V37" s="67" t="n">
        <f aca="false">K37*5.5017049523</f>
        <v>1667690.96215333</v>
      </c>
      <c r="W37" s="67" t="n">
        <f aca="false">M37*5.5017049523</f>
        <v>51578.0709944327</v>
      </c>
      <c r="X37" s="67" t="n">
        <f aca="false">N37*5.1890047538+L37*5.5017049523</f>
        <v>20826157.2948343</v>
      </c>
      <c r="Y37" s="67" t="n">
        <f aca="false">N37*5.1890047538</f>
        <v>16869844.205277</v>
      </c>
      <c r="Z37" s="67" t="n">
        <f aca="false">L37*5.5017049523</f>
        <v>3956313.08955727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low_v2_m!D26+temporary_pension_bonus_low!B26</f>
        <v>18522659.4637505</v>
      </c>
      <c r="G38" s="155" t="n">
        <f aca="false">low_v2_m!E26+temporary_pension_bonus_low!B26</f>
        <v>17785158.6783475</v>
      </c>
      <c r="H38" s="8" t="n">
        <f aca="false">F38-J38</f>
        <v>18182802.9635788</v>
      </c>
      <c r="I38" s="8" t="n">
        <f aca="false">G38-K38</f>
        <v>17455497.8731809</v>
      </c>
      <c r="J38" s="155" t="n">
        <f aca="false">low_v2_m!J26</f>
        <v>339856.500171718</v>
      </c>
      <c r="K38" s="155" t="n">
        <f aca="false">low_v2_m!K26</f>
        <v>329660.805166566</v>
      </c>
      <c r="L38" s="8" t="n">
        <f aca="false">H38-I38</f>
        <v>727305.090397902</v>
      </c>
      <c r="M38" s="8" t="n">
        <f aca="false">J38-K38</f>
        <v>10195.6950051516</v>
      </c>
      <c r="N38" s="155" t="n">
        <f aca="false">SUM(low_v5_m!C26:J26)</f>
        <v>3816140.9184183</v>
      </c>
      <c r="O38" s="5"/>
      <c r="P38" s="5"/>
      <c r="Q38" s="8" t="n">
        <f aca="false">I38*5.5017049523</f>
        <v>96034999.0937416</v>
      </c>
      <c r="R38" s="8"/>
      <c r="S38" s="8"/>
      <c r="T38" s="5"/>
      <c r="U38" s="5"/>
      <c r="V38" s="8" t="n">
        <f aca="false">K38*5.5017049523</f>
        <v>1813696.4843641</v>
      </c>
      <c r="W38" s="8" t="n">
        <f aca="false">M38*5.5017049523</f>
        <v>56093.7057019827</v>
      </c>
      <c r="X38" s="8" t="n">
        <f aca="false">N38*5.1890047538+L38*5.5017049523</f>
        <v>23803391.3845184</v>
      </c>
      <c r="Y38" s="8" t="n">
        <f aca="false">N38*5.1890047538</f>
        <v>19801973.3668432</v>
      </c>
      <c r="Z38" s="8" t="n">
        <f aca="false">L38*5.5017049523</f>
        <v>4001418.01767514</v>
      </c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low_v2_m!D27+temporary_pension_bonus_low!B27</f>
        <v>18531260.002383</v>
      </c>
      <c r="G39" s="157" t="n">
        <f aca="false">low_v2_m!E27+temporary_pension_bonus_low!B27</f>
        <v>17792224.8607645</v>
      </c>
      <c r="H39" s="67" t="n">
        <f aca="false">F39-J39</f>
        <v>18185073.1388854</v>
      </c>
      <c r="I39" s="67" t="n">
        <f aca="false">G39-K39</f>
        <v>17456423.6031718</v>
      </c>
      <c r="J39" s="157" t="n">
        <f aca="false">low_v2_m!J27</f>
        <v>346186.863497619</v>
      </c>
      <c r="K39" s="157" t="n">
        <f aca="false">low_v2_m!K27</f>
        <v>335801.25759269</v>
      </c>
      <c r="L39" s="67" t="n">
        <f aca="false">H39-I39</f>
        <v>728649.535713557</v>
      </c>
      <c r="M39" s="67" t="n">
        <f aca="false">J39-K39</f>
        <v>10385.6059049287</v>
      </c>
      <c r="N39" s="157" t="n">
        <f aca="false">SUM(low_v5_m!C27:J27)</f>
        <v>3168202.0424774</v>
      </c>
      <c r="O39" s="7"/>
      <c r="P39" s="7"/>
      <c r="Q39" s="67" t="n">
        <f aca="false">I39*5.5017049523</f>
        <v>96040092.1870171</v>
      </c>
      <c r="R39" s="67"/>
      <c r="S39" s="67"/>
      <c r="T39" s="7"/>
      <c r="U39" s="7"/>
      <c r="V39" s="67" t="n">
        <f aca="false">K39*5.5017049523</f>
        <v>1847479.44188627</v>
      </c>
      <c r="W39" s="67" t="n">
        <f aca="false">M39*5.5017049523</f>
        <v>57138.5394397823</v>
      </c>
      <c r="X39" s="67" t="n">
        <f aca="false">N39*5.1890047538+L39*5.5017049523</f>
        <v>20448630.2185405</v>
      </c>
      <c r="Y39" s="67" t="n">
        <f aca="false">N39*5.1890047538</f>
        <v>16439815.4594141</v>
      </c>
      <c r="Z39" s="67" t="n">
        <f aca="false">L39*5.5017049523</f>
        <v>4008814.75912637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low_v2_m!D28+temporary_pension_bonus_low!B28</f>
        <v>18585567.5604416</v>
      </c>
      <c r="G40" s="157" t="n">
        <f aca="false">low_v2_m!E28+temporary_pension_bonus_low!B28</f>
        <v>17843252.9544899</v>
      </c>
      <c r="H40" s="67" t="n">
        <f aca="false">F40-J40</f>
        <v>18216678.9491363</v>
      </c>
      <c r="I40" s="67" t="n">
        <f aca="false">G40-K40</f>
        <v>17485431.0015239</v>
      </c>
      <c r="J40" s="157" t="n">
        <f aca="false">low_v2_m!J28</f>
        <v>368888.611305235</v>
      </c>
      <c r="K40" s="157" t="n">
        <f aca="false">low_v2_m!K28</f>
        <v>357821.952966078</v>
      </c>
      <c r="L40" s="67" t="n">
        <f aca="false">H40-I40</f>
        <v>731247.947612464</v>
      </c>
      <c r="M40" s="67" t="n">
        <f aca="false">J40-K40</f>
        <v>11066.6583391569</v>
      </c>
      <c r="N40" s="157" t="n">
        <f aca="false">SUM(low_v5_m!C28:J28)</f>
        <v>3129103.41624504</v>
      </c>
      <c r="O40" s="7"/>
      <c r="P40" s="7"/>
      <c r="Q40" s="67" t="n">
        <f aca="false">I40*5.5017049523</f>
        <v>96199682.3341837</v>
      </c>
      <c r="R40" s="67"/>
      <c r="S40" s="67"/>
      <c r="T40" s="7"/>
      <c r="U40" s="7"/>
      <c r="V40" s="67" t="n">
        <f aca="false">K40*5.5017049523</f>
        <v>1968630.81067513</v>
      </c>
      <c r="W40" s="67" t="n">
        <f aca="false">M40*5.5017049523</f>
        <v>60885.4889899519</v>
      </c>
      <c r="X40" s="67" t="n">
        <f aca="false">N40*5.1890047538+L40*5.5017049523</f>
        <v>20260042.956766</v>
      </c>
      <c r="Y40" s="67" t="n">
        <f aca="false">N40*5.1890047538</f>
        <v>16236932.5020273</v>
      </c>
      <c r="Z40" s="67" t="n">
        <f aca="false">L40*5.5017049523</f>
        <v>4023110.45473871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low_v2_m!D29+temporary_pension_bonus_low!B29</f>
        <v>18685910.1776004</v>
      </c>
      <c r="G41" s="157" t="n">
        <f aca="false">low_v2_m!E29+temporary_pension_bonus_low!B29</f>
        <v>17937890.3699976</v>
      </c>
      <c r="H41" s="67" t="n">
        <f aca="false">F41-J41</f>
        <v>18287809.6018485</v>
      </c>
      <c r="I41" s="67" t="n">
        <f aca="false">G41-K41</f>
        <v>17551732.8115182</v>
      </c>
      <c r="J41" s="157" t="n">
        <f aca="false">low_v2_m!J29</f>
        <v>398100.575751936</v>
      </c>
      <c r="K41" s="157" t="n">
        <f aca="false">low_v2_m!K29</f>
        <v>386157.558479378</v>
      </c>
      <c r="L41" s="67" t="n">
        <f aca="false">H41-I41</f>
        <v>736076.790330231</v>
      </c>
      <c r="M41" s="67" t="n">
        <f aca="false">J41-K41</f>
        <v>11943.0172725581</v>
      </c>
      <c r="N41" s="157" t="n">
        <f aca="false">SUM(low_v5_m!C29:J29)</f>
        <v>3118734.01723303</v>
      </c>
      <c r="O41" s="7"/>
      <c r="P41" s="7"/>
      <c r="Q41" s="67" t="n">
        <f aca="false">I41*5.5017049523</f>
        <v>96564455.3305763</v>
      </c>
      <c r="R41" s="67"/>
      <c r="S41" s="67"/>
      <c r="T41" s="7"/>
      <c r="U41" s="7"/>
      <c r="V41" s="67" t="n">
        <f aca="false">K41*5.5017049523</f>
        <v>2124524.95185407</v>
      </c>
      <c r="W41" s="67" t="n">
        <f aca="false">M41*5.5017049523</f>
        <v>65706.9572738371</v>
      </c>
      <c r="X41" s="67" t="n">
        <f aca="false">N41*5.1890047538+L41*5.5017049523</f>
        <v>20232802.9638929</v>
      </c>
      <c r="Y41" s="67" t="n">
        <f aca="false">N41*5.1890047538</f>
        <v>16183125.64126</v>
      </c>
      <c r="Z41" s="67" t="n">
        <f aca="false">L41*5.5017049523</f>
        <v>4049677.32263292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low_v2_m!D30+temporary_pension_bonus_low!B30</f>
        <v>18762544.2212478</v>
      </c>
      <c r="G42" s="155" t="n">
        <f aca="false">low_v2_m!E30+temporary_pension_bonus_low!B30</f>
        <v>18009834.9494191</v>
      </c>
      <c r="H42" s="8" t="n">
        <f aca="false">F42-J42</f>
        <v>18348808.2397037</v>
      </c>
      <c r="I42" s="8" t="n">
        <f aca="false">G42-K42</f>
        <v>17608511.0473213</v>
      </c>
      <c r="J42" s="155" t="n">
        <f aca="false">low_v2_m!J30</f>
        <v>413735.981544172</v>
      </c>
      <c r="K42" s="155" t="n">
        <f aca="false">low_v2_m!K30</f>
        <v>401323.902097847</v>
      </c>
      <c r="L42" s="8" t="n">
        <f aca="false">H42-I42</f>
        <v>740297.19238241</v>
      </c>
      <c r="M42" s="8" t="n">
        <f aca="false">J42-K42</f>
        <v>12412.0794463251</v>
      </c>
      <c r="N42" s="155" t="n">
        <f aca="false">SUM(low_v5_m!C30:J30)</f>
        <v>3757032.53632226</v>
      </c>
      <c r="O42" s="5"/>
      <c r="P42" s="5"/>
      <c r="Q42" s="8" t="n">
        <f aca="false">I42*5.5017049523</f>
        <v>96876832.4316767</v>
      </c>
      <c r="R42" s="8"/>
      <c r="S42" s="8"/>
      <c r="T42" s="5"/>
      <c r="U42" s="5"/>
      <c r="V42" s="8" t="n">
        <f aca="false">K42*5.5017049523</f>
        <v>2207965.69964808</v>
      </c>
      <c r="W42" s="8" t="n">
        <f aca="false">M42*5.5017049523</f>
        <v>68287.598958188</v>
      </c>
      <c r="X42" s="8" t="n">
        <f aca="false">N42*5.1890047538+L42*5.5017049523</f>
        <v>23568156.4206616</v>
      </c>
      <c r="Y42" s="8" t="n">
        <f aca="false">N42*5.1890047538</f>
        <v>19495259.6911575</v>
      </c>
      <c r="Z42" s="8" t="n">
        <f aca="false">L42*5.5017049523</f>
        <v>4072896.72950409</v>
      </c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low_v2_m!D31+temporary_pension_bonus_low!B31</f>
        <v>18897498.4618775</v>
      </c>
      <c r="G43" s="157" t="n">
        <f aca="false">low_v2_m!E31+temporary_pension_bonus_low!B31</f>
        <v>18137717.7005813</v>
      </c>
      <c r="H43" s="67" t="n">
        <f aca="false">F43-J43</f>
        <v>18455757.681322</v>
      </c>
      <c r="I43" s="67" t="n">
        <f aca="false">G43-K43</f>
        <v>17709229.1434425</v>
      </c>
      <c r="J43" s="157" t="n">
        <f aca="false">low_v2_m!J31</f>
        <v>441740.780555513</v>
      </c>
      <c r="K43" s="157" t="n">
        <f aca="false">low_v2_m!K31</f>
        <v>428488.557138848</v>
      </c>
      <c r="L43" s="67" t="n">
        <f aca="false">H43-I43</f>
        <v>746528.537879538</v>
      </c>
      <c r="M43" s="67" t="n">
        <f aca="false">J43-K43</f>
        <v>13252.2234166654</v>
      </c>
      <c r="N43" s="157" t="n">
        <f aca="false">SUM(low_v5_m!C31:J31)</f>
        <v>3145540.93422093</v>
      </c>
      <c r="O43" s="7"/>
      <c r="P43" s="7"/>
      <c r="Q43" s="67" t="n">
        <f aca="false">I43*5.5017049523</f>
        <v>97430953.6798928</v>
      </c>
      <c r="R43" s="67"/>
      <c r="S43" s="67"/>
      <c r="T43" s="7"/>
      <c r="U43" s="7"/>
      <c r="V43" s="67" t="n">
        <f aca="false">K43*5.5017049523</f>
        <v>2357417.61681468</v>
      </c>
      <c r="W43" s="67" t="n">
        <f aca="false">M43*5.5017049523</f>
        <v>72909.823200454</v>
      </c>
      <c r="X43" s="67" t="n">
        <f aca="false">N43*5.1890047538+L43*5.5017049523</f>
        <v>20429406.61483</v>
      </c>
      <c r="Y43" s="67" t="n">
        <f aca="false">N43*5.1890047538</f>
        <v>16322226.8609449</v>
      </c>
      <c r="Z43" s="67" t="n">
        <f aca="false">L43*5.5017049523</f>
        <v>4107179.75388513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low_v2_m!D32+temporary_pension_bonus_low!B32</f>
        <v>19156743.9566832</v>
      </c>
      <c r="G44" s="157" t="n">
        <f aca="false">low_v2_m!E32+temporary_pension_bonus_low!B32</f>
        <v>18385680.3697951</v>
      </c>
      <c r="H44" s="67" t="n">
        <f aca="false">F44-J44</f>
        <v>18692152.8617025</v>
      </c>
      <c r="I44" s="67" t="n">
        <f aca="false">G44-K44</f>
        <v>17935027.0076638</v>
      </c>
      <c r="J44" s="157" t="n">
        <f aca="false">low_v2_m!J32</f>
        <v>464591.094980714</v>
      </c>
      <c r="K44" s="157" t="n">
        <f aca="false">low_v2_m!K32</f>
        <v>450653.362131293</v>
      </c>
      <c r="L44" s="67" t="n">
        <f aca="false">H44-I44</f>
        <v>757125.854038682</v>
      </c>
      <c r="M44" s="67" t="n">
        <f aca="false">J44-K44</f>
        <v>13937.7328494215</v>
      </c>
      <c r="N44" s="157" t="n">
        <f aca="false">SUM(low_v5_m!C32:J32)</f>
        <v>3114461.75554433</v>
      </c>
      <c r="O44" s="7"/>
      <c r="P44" s="7"/>
      <c r="Q44" s="67" t="n">
        <f aca="false">I44*5.5017049523</f>
        <v>98673226.9076983</v>
      </c>
      <c r="R44" s="67"/>
      <c r="S44" s="67"/>
      <c r="T44" s="7"/>
      <c r="U44" s="7"/>
      <c r="V44" s="67" t="n">
        <f aca="false">K44*5.5017049523</f>
        <v>2479361.83420838</v>
      </c>
      <c r="W44" s="67" t="n">
        <f aca="false">M44*5.5017049523</f>
        <v>76681.2938414967</v>
      </c>
      <c r="X44" s="67" t="n">
        <f aca="false">N44*5.1890047538+L44*5.5017049523</f>
        <v>20326439.9157268</v>
      </c>
      <c r="Y44" s="67" t="n">
        <f aca="false">N44*5.1890047538</f>
        <v>16160956.8550478</v>
      </c>
      <c r="Z44" s="67" t="n">
        <f aca="false">L44*5.5017049523</f>
        <v>4165483.06067898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low_v2_m!D33+temporary_pension_bonus_low!B33</f>
        <v>19426215.4038613</v>
      </c>
      <c r="G45" s="157" t="n">
        <f aca="false">low_v2_m!E33+temporary_pension_bonus_low!B33</f>
        <v>18642550.9443038</v>
      </c>
      <c r="H45" s="67" t="n">
        <f aca="false">F45-J45</f>
        <v>18940443.9123242</v>
      </c>
      <c r="I45" s="67" t="n">
        <f aca="false">G45-K45</f>
        <v>18171352.5975129</v>
      </c>
      <c r="J45" s="157" t="n">
        <f aca="false">low_v2_m!J33</f>
        <v>485771.491537052</v>
      </c>
      <c r="K45" s="157" t="n">
        <f aca="false">low_v2_m!K33</f>
        <v>471198.346790941</v>
      </c>
      <c r="L45" s="67" t="n">
        <f aca="false">H45-I45</f>
        <v>769091.314811327</v>
      </c>
      <c r="M45" s="67" t="n">
        <f aca="false">J45-K45</f>
        <v>14573.1447461116</v>
      </c>
      <c r="N45" s="157" t="n">
        <f aca="false">SUM(low_v5_m!C33:J33)</f>
        <v>3160273.63188192</v>
      </c>
      <c r="O45" s="7"/>
      <c r="P45" s="7"/>
      <c r="Q45" s="67" t="n">
        <f aca="false">I45*5.5017049523</f>
        <v>99973420.5757262</v>
      </c>
      <c r="R45" s="67"/>
      <c r="S45" s="67"/>
      <c r="T45" s="7"/>
      <c r="U45" s="7"/>
      <c r="V45" s="67" t="n">
        <f aca="false">K45*5.5017049523</f>
        <v>2592394.27805529</v>
      </c>
      <c r="W45" s="67" t="n">
        <f aca="false">M45*5.5017049523</f>
        <v>80177.1426202668</v>
      </c>
      <c r="X45" s="67" t="n">
        <f aca="false">N45*5.1890047538+L45*5.5017049523</f>
        <v>20629988.3946125</v>
      </c>
      <c r="Y45" s="67" t="n">
        <f aca="false">N45*5.1890047538</f>
        <v>16398674.8991441</v>
      </c>
      <c r="Z45" s="67" t="n">
        <f aca="false">L45*5.5017049523</f>
        <v>4231313.49546839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low_v2_m!D34+temporary_pension_bonus_low!B34</f>
        <v>19657836.3328497</v>
      </c>
      <c r="G46" s="155" t="n">
        <f aca="false">low_v2_m!E34+temporary_pension_bonus_low!B34</f>
        <v>18863491.2828592</v>
      </c>
      <c r="H46" s="8" t="n">
        <f aca="false">F46-J46</f>
        <v>19155894.7811252</v>
      </c>
      <c r="I46" s="8" t="n">
        <f aca="false">G46-K46</f>
        <v>18376607.9776864</v>
      </c>
      <c r="J46" s="155" t="n">
        <f aca="false">low_v2_m!J34</f>
        <v>501941.551724497</v>
      </c>
      <c r="K46" s="155" t="n">
        <f aca="false">low_v2_m!K34</f>
        <v>486883.305172762</v>
      </c>
      <c r="L46" s="8" t="n">
        <f aca="false">H46-I46</f>
        <v>779286.803438809</v>
      </c>
      <c r="M46" s="8" t="n">
        <f aca="false">J46-K46</f>
        <v>15058.2465517351</v>
      </c>
      <c r="N46" s="155" t="n">
        <f aca="false">SUM(low_v5_m!C34:J34)</f>
        <v>3764461.53911373</v>
      </c>
      <c r="O46" s="5"/>
      <c r="P46" s="5"/>
      <c r="Q46" s="8" t="n">
        <f aca="false">I46*5.5017049523</f>
        <v>101102675.117313</v>
      </c>
      <c r="R46" s="8"/>
      <c r="S46" s="8"/>
      <c r="T46" s="5"/>
      <c r="U46" s="5"/>
      <c r="V46" s="8" t="n">
        <f aca="false">K46*5.5017049523</f>
        <v>2678688.29126118</v>
      </c>
      <c r="W46" s="8" t="n">
        <f aca="false">M46*5.5017049523</f>
        <v>82846.0296266354</v>
      </c>
      <c r="X46" s="8" t="n">
        <f aca="false">N46*5.1890047538+L46*5.5017049523</f>
        <v>23821214.8876998</v>
      </c>
      <c r="Y46" s="8" t="n">
        <f aca="false">N46*5.1890047538</f>
        <v>19533808.8219584</v>
      </c>
      <c r="Z46" s="8" t="n">
        <f aca="false">L46*5.5017049523</f>
        <v>4287406.06574133</v>
      </c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low_v2_m!D35+temporary_pension_bonus_low!B35</f>
        <v>19834095.4207092</v>
      </c>
      <c r="G47" s="157" t="n">
        <f aca="false">low_v2_m!E35+temporary_pension_bonus_low!B35</f>
        <v>19031568.6491396</v>
      </c>
      <c r="H47" s="67" t="n">
        <f aca="false">F47-J47</f>
        <v>19306235.7075953</v>
      </c>
      <c r="I47" s="67" t="n">
        <f aca="false">G47-K47</f>
        <v>18519544.7274191</v>
      </c>
      <c r="J47" s="157" t="n">
        <f aca="false">low_v2_m!J35</f>
        <v>527859.713113902</v>
      </c>
      <c r="K47" s="157" t="n">
        <f aca="false">low_v2_m!K35</f>
        <v>512023.921720485</v>
      </c>
      <c r="L47" s="67" t="n">
        <f aca="false">H47-I47</f>
        <v>786690.980176263</v>
      </c>
      <c r="M47" s="67" t="n">
        <f aca="false">J47-K47</f>
        <v>15835.7913934171</v>
      </c>
      <c r="N47" s="157" t="n">
        <f aca="false">SUM(low_v5_m!C35:J35)</f>
        <v>3156799.18379511</v>
      </c>
      <c r="O47" s="7"/>
      <c r="P47" s="7"/>
      <c r="Q47" s="67" t="n">
        <f aca="false">I47*5.5017049523</f>
        <v>101889070.941183</v>
      </c>
      <c r="R47" s="67"/>
      <c r="S47" s="67"/>
      <c r="T47" s="7"/>
      <c r="U47" s="7"/>
      <c r="V47" s="67" t="n">
        <f aca="false">K47*5.5017049523</f>
        <v>2817004.54582566</v>
      </c>
      <c r="W47" s="67" t="n">
        <f aca="false">M47*5.5017049523</f>
        <v>87123.8519327526</v>
      </c>
      <c r="X47" s="67" t="n">
        <f aca="false">N47*5.1890047538+L47*5.5017049523</f>
        <v>20708787.6330703</v>
      </c>
      <c r="Y47" s="67" t="n">
        <f aca="false">N47*5.1890047538</f>
        <v>16380645.9715048</v>
      </c>
      <c r="Z47" s="67" t="n">
        <f aca="false">L47*5.5017049523</f>
        <v>4328141.66156548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low_v2_m!D36+temporary_pension_bonus_low!B36</f>
        <v>20004076.443294</v>
      </c>
      <c r="G48" s="157" t="n">
        <f aca="false">low_v2_m!E36+temporary_pension_bonus_low!B36</f>
        <v>19193788.9510001</v>
      </c>
      <c r="H48" s="67" t="n">
        <f aca="false">F48-J48</f>
        <v>19476084.1404086</v>
      </c>
      <c r="I48" s="67" t="n">
        <f aca="false">G48-K48</f>
        <v>18681636.4172012</v>
      </c>
      <c r="J48" s="157" t="n">
        <f aca="false">low_v2_m!J36</f>
        <v>527992.30288541</v>
      </c>
      <c r="K48" s="157" t="n">
        <f aca="false">low_v2_m!K36</f>
        <v>512152.533798847</v>
      </c>
      <c r="L48" s="67" t="n">
        <f aca="false">H48-I48</f>
        <v>794447.723207351</v>
      </c>
      <c r="M48" s="67" t="n">
        <f aca="false">J48-K48</f>
        <v>15839.7690865623</v>
      </c>
      <c r="N48" s="157" t="n">
        <f aca="false">SUM(low_v5_m!C36:J36)</f>
        <v>3190786.00577718</v>
      </c>
      <c r="O48" s="7"/>
      <c r="P48" s="7"/>
      <c r="Q48" s="67" t="n">
        <f aca="false">I48*5.5017049523</f>
        <v>102780851.593584</v>
      </c>
      <c r="R48" s="67"/>
      <c r="S48" s="67"/>
      <c r="T48" s="7"/>
      <c r="U48" s="7"/>
      <c r="V48" s="67" t="n">
        <f aca="false">K48*5.5017049523</f>
        <v>2817712.13153411</v>
      </c>
      <c r="W48" s="67" t="n">
        <f aca="false">M48*5.5017049523</f>
        <v>87145.7360268281</v>
      </c>
      <c r="X48" s="67" t="n">
        <f aca="false">N48*5.1890047538+L48*5.5017049523</f>
        <v>20927820.7254497</v>
      </c>
      <c r="Y48" s="67" t="n">
        <f aca="false">N48*5.1890047538</f>
        <v>16557003.7523363</v>
      </c>
      <c r="Z48" s="67" t="n">
        <f aca="false">L48*5.5017049523</f>
        <v>4370816.97311334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low_v2_m!D37+temporary_pension_bonus_low!B37</f>
        <v>20208092.4325311</v>
      </c>
      <c r="G49" s="157" t="n">
        <f aca="false">low_v2_m!E37+temporary_pension_bonus_low!B37</f>
        <v>19388335.215058</v>
      </c>
      <c r="H49" s="67" t="n">
        <f aca="false">F49-J49</f>
        <v>19652402.5373199</v>
      </c>
      <c r="I49" s="67" t="n">
        <f aca="false">G49-K49</f>
        <v>18849316.0167032</v>
      </c>
      <c r="J49" s="157" t="n">
        <f aca="false">low_v2_m!J37</f>
        <v>555689.895211158</v>
      </c>
      <c r="K49" s="157" t="n">
        <f aca="false">low_v2_m!K37</f>
        <v>539019.198354823</v>
      </c>
      <c r="L49" s="67" t="n">
        <f aca="false">H49-I49</f>
        <v>803086.520616774</v>
      </c>
      <c r="M49" s="67" t="n">
        <f aca="false">J49-K49</f>
        <v>16670.6968563347</v>
      </c>
      <c r="N49" s="157" t="n">
        <f aca="false">SUM(low_v5_m!C37:J37)</f>
        <v>3194131.82261989</v>
      </c>
      <c r="O49" s="7"/>
      <c r="P49" s="7"/>
      <c r="Q49" s="67" t="n">
        <f aca="false">I49*5.5017049523</f>
        <v>103703375.276564</v>
      </c>
      <c r="R49" s="67"/>
      <c r="S49" s="67"/>
      <c r="T49" s="7"/>
      <c r="U49" s="7"/>
      <c r="V49" s="67" t="n">
        <f aca="false">K49*5.5017049523</f>
        <v>2965524.5929735</v>
      </c>
      <c r="W49" s="67" t="n">
        <f aca="false">M49*5.5017049523</f>
        <v>91717.2554527886</v>
      </c>
      <c r="X49" s="67" t="n">
        <f aca="false">N49*5.1890047538+L49*5.5017049523</f>
        <v>20992710.2994411</v>
      </c>
      <c r="Y49" s="67" t="n">
        <f aca="false">N49*5.1890047538</f>
        <v>16574365.2118385</v>
      </c>
      <c r="Z49" s="67" t="n">
        <f aca="false">L49*5.5017049523</f>
        <v>4418345.08760268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low_v2_m!D38+temporary_pension_bonus_low!B38</f>
        <v>20529812.2591373</v>
      </c>
      <c r="G50" s="155" t="n">
        <f aca="false">low_v2_m!E38+temporary_pension_bonus_low!B38</f>
        <v>19695362.3893328</v>
      </c>
      <c r="H50" s="8" t="n">
        <f aca="false">F50-J50</f>
        <v>19939764.2957896</v>
      </c>
      <c r="I50" s="8" t="n">
        <f aca="false">G50-K50</f>
        <v>19123015.8648854</v>
      </c>
      <c r="J50" s="155" t="n">
        <f aca="false">low_v2_m!J38</f>
        <v>590047.963347766</v>
      </c>
      <c r="K50" s="155" t="n">
        <f aca="false">low_v2_m!K38</f>
        <v>572346.524447333</v>
      </c>
      <c r="L50" s="8" t="n">
        <f aca="false">H50-I50</f>
        <v>816748.430904157</v>
      </c>
      <c r="M50" s="8" t="n">
        <f aca="false">J50-K50</f>
        <v>17701.4389004329</v>
      </c>
      <c r="N50" s="155" t="n">
        <f aca="false">SUM(low_v5_m!C38:J38)</f>
        <v>3929382.89354434</v>
      </c>
      <c r="O50" s="5"/>
      <c r="P50" s="5"/>
      <c r="Q50" s="8" t="n">
        <f aca="false">I50*5.5017049523</f>
        <v>105209191.086752</v>
      </c>
      <c r="R50" s="8"/>
      <c r="S50" s="8"/>
      <c r="T50" s="5"/>
      <c r="U50" s="5"/>
      <c r="V50" s="8" t="n">
        <f aca="false">K50*5.5017049523</f>
        <v>3148881.70798359</v>
      </c>
      <c r="W50" s="8" t="n">
        <f aca="false">M50*5.5017049523</f>
        <v>97388.0940613475</v>
      </c>
      <c r="X50" s="8" t="n">
        <f aca="false">N50*5.1890047538+L50*5.5017049523</f>
        <v>24883095.4011906</v>
      </c>
      <c r="Y50" s="8" t="n">
        <f aca="false">N50*5.1890047538</f>
        <v>20389586.514102</v>
      </c>
      <c r="Z50" s="8" t="n">
        <f aca="false">L50*5.5017049523</f>
        <v>4493508.88708866</v>
      </c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low_v2_m!D39+temporary_pension_bonus_low!B39</f>
        <v>20905764.9437052</v>
      </c>
      <c r="G51" s="157" t="n">
        <f aca="false">low_v2_m!E39+temporary_pension_bonus_low!B39</f>
        <v>20053678.9625383</v>
      </c>
      <c r="H51" s="67" t="n">
        <f aca="false">F51-J51</f>
        <v>20286170.6762693</v>
      </c>
      <c r="I51" s="67" t="n">
        <f aca="false">G51-K51</f>
        <v>19452672.5231255</v>
      </c>
      <c r="J51" s="157" t="n">
        <f aca="false">low_v2_m!J39</f>
        <v>619594.267435909</v>
      </c>
      <c r="K51" s="157" t="n">
        <f aca="false">low_v2_m!K39</f>
        <v>601006.439412832</v>
      </c>
      <c r="L51" s="67" t="n">
        <f aca="false">H51-I51</f>
        <v>833498.153143842</v>
      </c>
      <c r="M51" s="67" t="n">
        <f aca="false">J51-K51</f>
        <v>18587.8280230772</v>
      </c>
      <c r="N51" s="157" t="n">
        <f aca="false">SUM(low_v5_m!C39:J39)</f>
        <v>3278424.23640287</v>
      </c>
      <c r="O51" s="7"/>
      <c r="P51" s="7"/>
      <c r="Q51" s="67" t="n">
        <f aca="false">I51*5.5017049523</f>
        <v>107022864.75595</v>
      </c>
      <c r="R51" s="67"/>
      <c r="S51" s="67"/>
      <c r="T51" s="7"/>
      <c r="U51" s="7"/>
      <c r="V51" s="67" t="n">
        <f aca="false">K51*5.5017049523</f>
        <v>3306560.10408177</v>
      </c>
      <c r="W51" s="67" t="n">
        <f aca="false">M51*5.5017049523</f>
        <v>102264.745487065</v>
      </c>
      <c r="X51" s="67" t="n">
        <f aca="false">N51*5.1890047538+L51*5.5017049523</f>
        <v>21597419.864552</v>
      </c>
      <c r="Y51" s="67" t="n">
        <f aca="false">N51*5.1890047538</f>
        <v>17011758.9476676</v>
      </c>
      <c r="Z51" s="67" t="n">
        <f aca="false">L51*5.5017049523</f>
        <v>4585660.91688438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low_v2_m!D40+temporary_pension_bonus_low!B40</f>
        <v>21125587.4541682</v>
      </c>
      <c r="G52" s="157" t="n">
        <f aca="false">low_v2_m!E40+temporary_pension_bonus_low!B40</f>
        <v>20263780.2027264</v>
      </c>
      <c r="H52" s="67" t="n">
        <f aca="false">F52-J52</f>
        <v>20472112.5205365</v>
      </c>
      <c r="I52" s="67" t="n">
        <f aca="false">G52-K52</f>
        <v>19629909.5171036</v>
      </c>
      <c r="J52" s="157" t="n">
        <f aca="false">low_v2_m!J40</f>
        <v>653474.933631777</v>
      </c>
      <c r="K52" s="157" t="n">
        <f aca="false">low_v2_m!K40</f>
        <v>633870.685622824</v>
      </c>
      <c r="L52" s="67" t="n">
        <f aca="false">H52-I52</f>
        <v>842203.003432877</v>
      </c>
      <c r="M52" s="67" t="n">
        <f aca="false">J52-K52</f>
        <v>19604.2480089533</v>
      </c>
      <c r="N52" s="157" t="n">
        <f aca="false">SUM(low_v5_m!C40:J40)</f>
        <v>3285938.35329405</v>
      </c>
      <c r="O52" s="7"/>
      <c r="P52" s="7"/>
      <c r="Q52" s="67" t="n">
        <f aca="false">I52*5.5017049523</f>
        <v>107997970.40345</v>
      </c>
      <c r="R52" s="67"/>
      <c r="S52" s="67"/>
      <c r="T52" s="7"/>
      <c r="U52" s="7"/>
      <c r="V52" s="67" t="n">
        <f aca="false">K52*5.5017049523</f>
        <v>3487369.49020888</v>
      </c>
      <c r="W52" s="67" t="n">
        <f aca="false">M52*5.5017049523</f>
        <v>107856.788356976</v>
      </c>
      <c r="X52" s="67" t="n">
        <f aca="false">N52*5.1890047538+L52*5.5017049523</f>
        <v>21684302.1707652</v>
      </c>
      <c r="Y52" s="67" t="n">
        <f aca="false">N52*5.1890047538</f>
        <v>17050749.7359366</v>
      </c>
      <c r="Z52" s="67" t="n">
        <f aca="false">L52*5.5017049523</f>
        <v>4633552.4348286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low_v2_m!D41+temporary_pension_bonus_low!B41</f>
        <v>21333041.2494823</v>
      </c>
      <c r="G53" s="157" t="n">
        <f aca="false">low_v2_m!E41+temporary_pension_bonus_low!B41</f>
        <v>20462170.0072115</v>
      </c>
      <c r="H53" s="67" t="n">
        <f aca="false">F53-J53</f>
        <v>20603980.5967496</v>
      </c>
      <c r="I53" s="67" t="n">
        <f aca="false">G53-K53</f>
        <v>19754981.1740608</v>
      </c>
      <c r="J53" s="157" t="n">
        <f aca="false">low_v2_m!J41</f>
        <v>729060.65273268</v>
      </c>
      <c r="K53" s="157" t="n">
        <f aca="false">low_v2_m!K41</f>
        <v>707188.833150699</v>
      </c>
      <c r="L53" s="67" t="n">
        <f aca="false">H53-I53</f>
        <v>848999.422688853</v>
      </c>
      <c r="M53" s="67" t="n">
        <f aca="false">J53-K53</f>
        <v>21871.8195819806</v>
      </c>
      <c r="N53" s="157" t="n">
        <f aca="false">SUM(low_v5_m!C41:J41)</f>
        <v>3282578.37670592</v>
      </c>
      <c r="O53" s="7"/>
      <c r="P53" s="7"/>
      <c r="Q53" s="67" t="n">
        <f aca="false">I53*5.5017049523</f>
        <v>108686077.757924</v>
      </c>
      <c r="R53" s="67"/>
      <c r="S53" s="67"/>
      <c r="T53" s="7"/>
      <c r="U53" s="7"/>
      <c r="V53" s="67" t="n">
        <f aca="false">K53*5.5017049523</f>
        <v>3890744.30555646</v>
      </c>
      <c r="W53" s="67" t="n">
        <f aca="false">M53*5.5017049523</f>
        <v>120332.298109995</v>
      </c>
      <c r="X53" s="67" t="n">
        <f aca="false">N53*5.1890047538+L53*5.5017049523</f>
        <v>21704259.1297552</v>
      </c>
      <c r="Y53" s="67" t="n">
        <f aca="false">N53*5.1890047538</f>
        <v>17033314.8014481</v>
      </c>
      <c r="Z53" s="67" t="n">
        <f aca="false">L53*5.5017049523</f>
        <v>4670944.3283071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low_v2_m!D42+temporary_pension_bonus_low!B42</f>
        <v>21546857.4622564</v>
      </c>
      <c r="G54" s="155" t="n">
        <f aca="false">low_v2_m!E42+temporary_pension_bonus_low!B42</f>
        <v>20666172.1018701</v>
      </c>
      <c r="H54" s="8" t="n">
        <f aca="false">F54-J54</f>
        <v>20759608.3955113</v>
      </c>
      <c r="I54" s="8" t="n">
        <f aca="false">G54-K54</f>
        <v>19902540.5071274</v>
      </c>
      <c r="J54" s="155" t="n">
        <f aca="false">low_v2_m!J42</f>
        <v>787249.066745084</v>
      </c>
      <c r="K54" s="155" t="n">
        <f aca="false">low_v2_m!K42</f>
        <v>763631.594742731</v>
      </c>
      <c r="L54" s="8" t="n">
        <f aca="false">H54-I54</f>
        <v>857067.888383925</v>
      </c>
      <c r="M54" s="8" t="n">
        <f aca="false">J54-K54</f>
        <v>23617.4720023526</v>
      </c>
      <c r="N54" s="155" t="n">
        <f aca="false">SUM(low_v5_m!C42:J42)</f>
        <v>4028422.92479502</v>
      </c>
      <c r="O54" s="5"/>
      <c r="P54" s="5"/>
      <c r="Q54" s="8" t="n">
        <f aca="false">I54*5.5017049523</f>
        <v>109497905.671414</v>
      </c>
      <c r="R54" s="8"/>
      <c r="S54" s="8"/>
      <c r="T54" s="5"/>
      <c r="U54" s="5"/>
      <c r="V54" s="8" t="n">
        <f aca="false">K54*5.5017049523</f>
        <v>4201275.72652883</v>
      </c>
      <c r="W54" s="8" t="n">
        <f aca="false">M54*5.5017049523</f>
        <v>129936.36267615</v>
      </c>
      <c r="X54" s="8" t="n">
        <f aca="false">N54*5.1890047538+L54*5.5017049523</f>
        <v>25618840.3530574</v>
      </c>
      <c r="Y54" s="8" t="n">
        <f aca="false">N54*5.1890047538</f>
        <v>20903505.7070783</v>
      </c>
      <c r="Z54" s="8" t="n">
        <f aca="false">L54*5.5017049523</f>
        <v>4715334.64597914</v>
      </c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low_v2_m!D43+temporary_pension_bonus_low!B43</f>
        <v>21801352.4350797</v>
      </c>
      <c r="G55" s="157" t="n">
        <f aca="false">low_v2_m!E43+temporary_pension_bonus_low!B43</f>
        <v>20908594.765155</v>
      </c>
      <c r="H55" s="67" t="n">
        <f aca="false">F55-J55</f>
        <v>20911242.9852698</v>
      </c>
      <c r="I55" s="67" t="n">
        <f aca="false">G55-K55</f>
        <v>20045188.5988394</v>
      </c>
      <c r="J55" s="157" t="n">
        <f aca="false">low_v2_m!J43</f>
        <v>890109.449809974</v>
      </c>
      <c r="K55" s="157" t="n">
        <f aca="false">low_v2_m!K43</f>
        <v>863406.166315674</v>
      </c>
      <c r="L55" s="67" t="n">
        <f aca="false">H55-I55</f>
        <v>866054.386430413</v>
      </c>
      <c r="M55" s="67" t="n">
        <f aca="false">J55-K55</f>
        <v>26703.2834942995</v>
      </c>
      <c r="N55" s="157" t="n">
        <f aca="false">SUM(low_v5_m!C43:J43)</f>
        <v>3386534.5088319</v>
      </c>
      <c r="O55" s="7"/>
      <c r="P55" s="7"/>
      <c r="Q55" s="67" t="n">
        <f aca="false">I55*5.5017049523</f>
        <v>110282713.384022</v>
      </c>
      <c r="R55" s="67"/>
      <c r="S55" s="67"/>
      <c r="T55" s="7"/>
      <c r="U55" s="7"/>
      <c r="V55" s="67" t="n">
        <f aca="false">K55*5.5017049523</f>
        <v>4750205.9810653</v>
      </c>
      <c r="W55" s="67" t="n">
        <f aca="false">M55*5.5017049523</f>
        <v>146913.587043258</v>
      </c>
      <c r="X55" s="67" t="n">
        <f aca="false">N55*5.1890047538+L55*5.5017049523</f>
        <v>22337519.3720218</v>
      </c>
      <c r="Y55" s="67" t="n">
        <f aca="false">N55*5.1890047538</f>
        <v>17572743.6652365</v>
      </c>
      <c r="Z55" s="67" t="n">
        <f aca="false">L55*5.5017049523</f>
        <v>4764775.70678534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low_v2_m!D44+temporary_pension_bonus_low!B44</f>
        <v>22013779.6949665</v>
      </c>
      <c r="G56" s="157" t="n">
        <f aca="false">low_v2_m!E44+temporary_pension_bonus_low!B44</f>
        <v>21111304.2584158</v>
      </c>
      <c r="H56" s="67" t="n">
        <f aca="false">F56-J56</f>
        <v>21070953.9931191</v>
      </c>
      <c r="I56" s="67" t="n">
        <f aca="false">G56-K56</f>
        <v>20196763.3276238</v>
      </c>
      <c r="J56" s="157" t="n">
        <f aca="false">low_v2_m!J44</f>
        <v>942825.701847391</v>
      </c>
      <c r="K56" s="157" t="n">
        <f aca="false">low_v2_m!K44</f>
        <v>914540.930791969</v>
      </c>
      <c r="L56" s="67" t="n">
        <f aca="false">H56-I56</f>
        <v>874190.665495303</v>
      </c>
      <c r="M56" s="67" t="n">
        <f aca="false">J56-K56</f>
        <v>28284.7710554218</v>
      </c>
      <c r="N56" s="157" t="n">
        <f aca="false">SUM(low_v5_m!C44:J44)</f>
        <v>3426923.07344091</v>
      </c>
      <c r="O56" s="7"/>
      <c r="P56" s="7"/>
      <c r="Q56" s="67" t="n">
        <f aca="false">I56*5.5017049523</f>
        <v>111116632.820019</v>
      </c>
      <c r="R56" s="67"/>
      <c r="S56" s="67"/>
      <c r="T56" s="7"/>
      <c r="U56" s="7"/>
      <c r="V56" s="67" t="n">
        <f aca="false">K56*5.5017049523</f>
        <v>5031534.36801923</v>
      </c>
      <c r="W56" s="67" t="n">
        <f aca="false">M56*5.5017049523</f>
        <v>155614.464990286</v>
      </c>
      <c r="X56" s="67" t="n">
        <f aca="false">N56*5.1890047538+L56*5.5017049523</f>
        <v>22591859.2326017</v>
      </c>
      <c r="Y56" s="67" t="n">
        <f aca="false">N56*5.1890047538</f>
        <v>17782320.1189918</v>
      </c>
      <c r="Z56" s="67" t="n">
        <f aca="false">L56*5.5017049523</f>
        <v>4809539.11360994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low_v2_m!D45+temporary_pension_bonus_low!B45</f>
        <v>22313069.7409576</v>
      </c>
      <c r="G57" s="157" t="n">
        <f aca="false">low_v2_m!E45+temporary_pension_bonus_low!B45</f>
        <v>21397425.8990949</v>
      </c>
      <c r="H57" s="67" t="n">
        <f aca="false">F57-J57</f>
        <v>21282985.9246238</v>
      </c>
      <c r="I57" s="67" t="n">
        <f aca="false">G57-K57</f>
        <v>20398244.5972511</v>
      </c>
      <c r="J57" s="157" t="n">
        <f aca="false">low_v2_m!J45</f>
        <v>1030083.8163338</v>
      </c>
      <c r="K57" s="157" t="n">
        <f aca="false">low_v2_m!K45</f>
        <v>999181.301843787</v>
      </c>
      <c r="L57" s="67" t="n">
        <f aca="false">H57-I57</f>
        <v>884741.327372681</v>
      </c>
      <c r="M57" s="67" t="n">
        <f aca="false">J57-K57</f>
        <v>30902.5144900141</v>
      </c>
      <c r="N57" s="157" t="n">
        <f aca="false">SUM(low_v5_m!C45:J45)</f>
        <v>3401293.80166381</v>
      </c>
      <c r="O57" s="7"/>
      <c r="P57" s="7"/>
      <c r="Q57" s="67" t="n">
        <f aca="false">I57*5.5017049523</f>
        <v>112225123.318923</v>
      </c>
      <c r="R57" s="67"/>
      <c r="S57" s="67"/>
      <c r="T57" s="7"/>
      <c r="U57" s="7"/>
      <c r="V57" s="67" t="n">
        <f aca="false">K57*5.5017049523</f>
        <v>5497200.71659952</v>
      </c>
      <c r="W57" s="67" t="n">
        <f aca="false">M57*5.5017049523</f>
        <v>170016.517008233</v>
      </c>
      <c r="X57" s="67" t="n">
        <f aca="false">N57*5.1890047538+L57*5.5017049523</f>
        <v>22516915.4482147</v>
      </c>
      <c r="Y57" s="67" t="n">
        <f aca="false">N57*5.1890047538</f>
        <v>17649329.705904</v>
      </c>
      <c r="Z57" s="67" t="n">
        <f aca="false">L57*5.5017049523</f>
        <v>4867585.74231076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low_v2_m!D46+temporary_pension_bonus_low!B46</f>
        <v>22657508.1700272</v>
      </c>
      <c r="G58" s="155" t="n">
        <f aca="false">low_v2_m!E46+temporary_pension_bonus_low!B46</f>
        <v>21726925.7924681</v>
      </c>
      <c r="H58" s="8" t="n">
        <f aca="false">F58-J58</f>
        <v>21531690.3326547</v>
      </c>
      <c r="I58" s="8" t="n">
        <f aca="false">G58-K58</f>
        <v>20634882.4902168</v>
      </c>
      <c r="J58" s="155" t="n">
        <f aca="false">low_v2_m!J46</f>
        <v>1125817.83737249</v>
      </c>
      <c r="K58" s="155" t="n">
        <f aca="false">low_v2_m!K46</f>
        <v>1092043.30225131</v>
      </c>
      <c r="L58" s="8" t="n">
        <f aca="false">H58-I58</f>
        <v>896807.842437871</v>
      </c>
      <c r="M58" s="8" t="n">
        <f aca="false">J58-K58</f>
        <v>33774.535121175</v>
      </c>
      <c r="N58" s="155" t="n">
        <f aca="false">SUM(low_v5_m!C46:J46)</f>
        <v>4070136.06018045</v>
      </c>
      <c r="O58" s="5"/>
      <c r="P58" s="5"/>
      <c r="Q58" s="8" t="n">
        <f aca="false">I58*5.5017049523</f>
        <v>113527035.186554</v>
      </c>
      <c r="R58" s="8"/>
      <c r="S58" s="8"/>
      <c r="T58" s="5"/>
      <c r="U58" s="5"/>
      <c r="V58" s="8" t="n">
        <f aca="false">K58*5.5017049523</f>
        <v>6008100.04412209</v>
      </c>
      <c r="W58" s="8" t="n">
        <f aca="false">M58*5.5017049523</f>
        <v>185817.527137799</v>
      </c>
      <c r="X58" s="8" t="n">
        <f aca="false">N58*5.1890047538+L58*5.5017049523</f>
        <v>26053927.5128911</v>
      </c>
      <c r="Y58" s="8" t="n">
        <f aca="false">N58*5.1890047538</f>
        <v>21119955.3648891</v>
      </c>
      <c r="Z58" s="8" t="n">
        <f aca="false">L58*5.5017049523</f>
        <v>4933972.14800191</v>
      </c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low_v2_m!D47+temporary_pension_bonus_low!B47</f>
        <v>23038494.9218765</v>
      </c>
      <c r="G59" s="157" t="n">
        <f aca="false">low_v2_m!E47+temporary_pension_bonus_low!B47</f>
        <v>22091292.8703935</v>
      </c>
      <c r="H59" s="67" t="n">
        <f aca="false">F59-J59</f>
        <v>21820460.7419164</v>
      </c>
      <c r="I59" s="67" t="n">
        <f aca="false">G59-K59</f>
        <v>20909799.7158321</v>
      </c>
      <c r="J59" s="157" t="n">
        <f aca="false">low_v2_m!J47</f>
        <v>1218034.17996016</v>
      </c>
      <c r="K59" s="157" t="n">
        <f aca="false">low_v2_m!K47</f>
        <v>1181493.15456136</v>
      </c>
      <c r="L59" s="67" t="n">
        <f aca="false">H59-I59</f>
        <v>910661.026084226</v>
      </c>
      <c r="M59" s="67" t="n">
        <f aca="false">J59-K59</f>
        <v>36541.0253988048</v>
      </c>
      <c r="N59" s="157" t="n">
        <f aca="false">SUM(low_v5_m!C47:J47)</f>
        <v>3484588.32365048</v>
      </c>
      <c r="O59" s="7"/>
      <c r="P59" s="7"/>
      <c r="Q59" s="67" t="n">
        <f aca="false">I59*5.5017049523</f>
        <v>115039548.648195</v>
      </c>
      <c r="R59" s="67"/>
      <c r="S59" s="67"/>
      <c r="T59" s="7"/>
      <c r="U59" s="7"/>
      <c r="V59" s="67" t="n">
        <f aca="false">K59*5.5017049523</f>
        <v>6500226.73955878</v>
      </c>
      <c r="W59" s="67" t="n">
        <f aca="false">M59*5.5017049523</f>
        <v>201037.940398724</v>
      </c>
      <c r="X59" s="67" t="n">
        <f aca="false">N59*5.1890047538+L59*5.5017049523</f>
        <v>23091733.6535325</v>
      </c>
      <c r="Y59" s="67" t="n">
        <f aca="false">N59*5.1890047538</f>
        <v>18081545.3764583</v>
      </c>
      <c r="Z59" s="67" t="n">
        <f aca="false">L59*5.5017049523</f>
        <v>5010188.27707418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low_v2_m!D48+temporary_pension_bonus_low!B48</f>
        <v>23252140.2826029</v>
      </c>
      <c r="G60" s="157" t="n">
        <f aca="false">low_v2_m!E48+temporary_pension_bonus_low!B48</f>
        <v>22295190.7788292</v>
      </c>
      <c r="H60" s="67" t="n">
        <f aca="false">F60-J60</f>
        <v>21952215.0049698</v>
      </c>
      <c r="I60" s="67" t="n">
        <f aca="false">G60-K60</f>
        <v>21034263.259525</v>
      </c>
      <c r="J60" s="157" t="n">
        <f aca="false">low_v2_m!J48</f>
        <v>1299925.27763318</v>
      </c>
      <c r="K60" s="157" t="n">
        <f aca="false">low_v2_m!K48</f>
        <v>1260927.51930419</v>
      </c>
      <c r="L60" s="67" t="n">
        <f aca="false">H60-I60</f>
        <v>917951.745444767</v>
      </c>
      <c r="M60" s="67" t="n">
        <f aca="false">J60-K60</f>
        <v>38997.7583289952</v>
      </c>
      <c r="N60" s="157" t="n">
        <f aca="false">SUM(low_v5_m!C48:J48)</f>
        <v>3495906.9423952</v>
      </c>
      <c r="O60" s="7"/>
      <c r="P60" s="7"/>
      <c r="Q60" s="67" t="n">
        <f aca="false">I60*5.5017049523</f>
        <v>115724310.342911</v>
      </c>
      <c r="R60" s="67"/>
      <c r="S60" s="67"/>
      <c r="T60" s="7"/>
      <c r="U60" s="7"/>
      <c r="V60" s="67" t="n">
        <f aca="false">K60*5.5017049523</f>
        <v>6937251.17744719</v>
      </c>
      <c r="W60" s="67" t="n">
        <f aca="false">M60*5.5017049523</f>
        <v>214554.160127231</v>
      </c>
      <c r="X60" s="67" t="n">
        <f aca="false">N60*5.1890047538+L60*5.5017049523</f>
        <v>23190577.406817</v>
      </c>
      <c r="Y60" s="67" t="n">
        <f aca="false">N60*5.1890047538</f>
        <v>18140277.7429311</v>
      </c>
      <c r="Z60" s="67" t="n">
        <f aca="false">L60*5.5017049523</f>
        <v>5050299.6638859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low_v2_m!D49+temporary_pension_bonus_low!B49</f>
        <v>23522754.7832844</v>
      </c>
      <c r="G61" s="157" t="n">
        <f aca="false">low_v2_m!E49+temporary_pension_bonus_low!B49</f>
        <v>22553032.1620902</v>
      </c>
      <c r="H61" s="67" t="n">
        <f aca="false">F61-J61</f>
        <v>22179289.136996</v>
      </c>
      <c r="I61" s="67" t="n">
        <f aca="false">G61-K61</f>
        <v>21249870.4851903</v>
      </c>
      <c r="J61" s="157" t="n">
        <f aca="false">low_v2_m!J49</f>
        <v>1343465.6462885</v>
      </c>
      <c r="K61" s="157" t="n">
        <f aca="false">low_v2_m!K49</f>
        <v>1303161.67689984</v>
      </c>
      <c r="L61" s="67" t="n">
        <f aca="false">H61-I61</f>
        <v>929418.651805643</v>
      </c>
      <c r="M61" s="67" t="n">
        <f aca="false">J61-K61</f>
        <v>40303.9693886549</v>
      </c>
      <c r="N61" s="157" t="n">
        <f aca="false">SUM(low_v5_m!C49:J49)</f>
        <v>3502408.38951018</v>
      </c>
      <c r="O61" s="7"/>
      <c r="P61" s="7"/>
      <c r="Q61" s="67" t="n">
        <f aca="false">I61*5.5017049523</f>
        <v>116910517.684105</v>
      </c>
      <c r="R61" s="67"/>
      <c r="S61" s="67"/>
      <c r="T61" s="7"/>
      <c r="U61" s="7"/>
      <c r="V61" s="67" t="n">
        <f aca="false">K61*5.5017049523</f>
        <v>7169611.05144743</v>
      </c>
      <c r="W61" s="67" t="n">
        <f aca="false">M61*5.5017049523</f>
        <v>221740.54798291</v>
      </c>
      <c r="X61" s="67" t="n">
        <f aca="false">N61*5.1890047538+L61*5.5017049523</f>
        <v>23287400.9823164</v>
      </c>
      <c r="Y61" s="67" t="n">
        <f aca="false">N61*5.1890047538</f>
        <v>18174013.7829173</v>
      </c>
      <c r="Z61" s="67" t="n">
        <f aca="false">L61*5.5017049523</f>
        <v>5113387.1993991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low_v2_m!D50+temporary_pension_bonus_low!B50</f>
        <v>23801929.890596</v>
      </c>
      <c r="G62" s="155" t="n">
        <f aca="false">low_v2_m!E50+temporary_pension_bonus_low!B50</f>
        <v>22819601.8225847</v>
      </c>
      <c r="H62" s="8" t="n">
        <f aca="false">F62-J62</f>
        <v>22375748.0585318</v>
      </c>
      <c r="I62" s="8" t="n">
        <f aca="false">G62-K62</f>
        <v>21436205.4454824</v>
      </c>
      <c r="J62" s="155" t="n">
        <f aca="false">low_v2_m!J50</f>
        <v>1426181.83206425</v>
      </c>
      <c r="K62" s="155" t="n">
        <f aca="false">low_v2_m!K50</f>
        <v>1383396.37710232</v>
      </c>
      <c r="L62" s="8" t="n">
        <f aca="false">H62-I62</f>
        <v>939542.613049384</v>
      </c>
      <c r="M62" s="8" t="n">
        <f aca="false">J62-K62</f>
        <v>42785.4549619278</v>
      </c>
      <c r="N62" s="155" t="n">
        <f aca="false">SUM(low_v5_m!C50:J50)</f>
        <v>4277066.91014517</v>
      </c>
      <c r="O62" s="5"/>
      <c r="P62" s="5"/>
      <c r="Q62" s="8" t="n">
        <f aca="false">I62*5.5017049523</f>
        <v>117935677.657931</v>
      </c>
      <c r="R62" s="8"/>
      <c r="S62" s="8"/>
      <c r="T62" s="5"/>
      <c r="U62" s="5"/>
      <c r="V62" s="8" t="n">
        <f aca="false">K62*5.5017049523</f>
        <v>7611038.69889773</v>
      </c>
      <c r="W62" s="8" t="n">
        <f aca="false">M62*5.5017049523</f>
        <v>235392.949450447</v>
      </c>
      <c r="X62" s="8" t="n">
        <f aca="false">N62*5.1890047538+L62*5.5017049523</f>
        <v>27362806.7761746</v>
      </c>
      <c r="Y62" s="8" t="n">
        <f aca="false">N62*5.1890047538</f>
        <v>22193720.529064</v>
      </c>
      <c r="Z62" s="8" t="n">
        <f aca="false">L62*5.5017049523</f>
        <v>5169086.24711068</v>
      </c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low_v2_m!D51+temporary_pension_bonus_low!B51</f>
        <v>24080227.4271549</v>
      </c>
      <c r="G63" s="157" t="n">
        <f aca="false">low_v2_m!E51+temporary_pension_bonus_low!B51</f>
        <v>23085629.7728415</v>
      </c>
      <c r="H63" s="67" t="n">
        <f aca="false">F63-J63</f>
        <v>22606207.5120905</v>
      </c>
      <c r="I63" s="67" t="n">
        <f aca="false">G63-K63</f>
        <v>21655830.4552292</v>
      </c>
      <c r="J63" s="157" t="n">
        <f aca="false">low_v2_m!J51</f>
        <v>1474019.91506432</v>
      </c>
      <c r="K63" s="157" t="n">
        <f aca="false">low_v2_m!K51</f>
        <v>1429799.31761239</v>
      </c>
      <c r="L63" s="67" t="n">
        <f aca="false">H63-I63</f>
        <v>950377.05686139</v>
      </c>
      <c r="M63" s="67" t="n">
        <f aca="false">J63-K63</f>
        <v>44220.5974519297</v>
      </c>
      <c r="N63" s="157" t="n">
        <f aca="false">SUM(low_v5_m!C51:J51)</f>
        <v>3567117.51423658</v>
      </c>
      <c r="O63" s="7"/>
      <c r="P63" s="7"/>
      <c r="Q63" s="67" t="n">
        <f aca="false">I63*5.5017049523</f>
        <v>119143989.661703</v>
      </c>
      <c r="R63" s="67"/>
      <c r="S63" s="67"/>
      <c r="T63" s="7"/>
      <c r="U63" s="7"/>
      <c r="V63" s="67" t="n">
        <f aca="false">K63*5.5017049523</f>
        <v>7866333.98650324</v>
      </c>
      <c r="W63" s="67" t="n">
        <f aca="false">M63*5.5017049523</f>
        <v>243288.679994946</v>
      </c>
      <c r="X63" s="67" t="n">
        <f aca="false">N63*5.1890047538+L63*5.5017049523</f>
        <v>23738483.8990235</v>
      </c>
      <c r="Y63" s="67" t="n">
        <f aca="false">N63*5.1890047538</f>
        <v>18509789.7387368</v>
      </c>
      <c r="Z63" s="67" t="n">
        <f aca="false">L63*5.5017049523</f>
        <v>5228694.1602866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low_v2_m!D52+temporary_pension_bonus_low!B52</f>
        <v>24310252.2133367</v>
      </c>
      <c r="G64" s="157" t="n">
        <f aca="false">low_v2_m!E52+temporary_pension_bonus_low!B52</f>
        <v>23303856.5181574</v>
      </c>
      <c r="H64" s="67" t="n">
        <f aca="false">F64-J64</f>
        <v>22763126.3813777</v>
      </c>
      <c r="I64" s="67" t="n">
        <f aca="false">G64-K64</f>
        <v>21803144.4611572</v>
      </c>
      <c r="J64" s="157" t="n">
        <f aca="false">low_v2_m!J52</f>
        <v>1547125.83195898</v>
      </c>
      <c r="K64" s="157" t="n">
        <f aca="false">low_v2_m!K52</f>
        <v>1500712.05700021</v>
      </c>
      <c r="L64" s="67" t="n">
        <f aca="false">H64-I64</f>
        <v>959981.92022058</v>
      </c>
      <c r="M64" s="67" t="n">
        <f aca="false">J64-K64</f>
        <v>46413.7749587696</v>
      </c>
      <c r="N64" s="157" t="n">
        <f aca="false">SUM(low_v5_m!C52:J52)</f>
        <v>3517329.41449921</v>
      </c>
      <c r="O64" s="7"/>
      <c r="P64" s="7"/>
      <c r="Q64" s="67" t="n">
        <f aca="false">I64*5.5017049523</f>
        <v>119954467.857661</v>
      </c>
      <c r="R64" s="67"/>
      <c r="S64" s="67"/>
      <c r="T64" s="7"/>
      <c r="U64" s="7"/>
      <c r="V64" s="67" t="n">
        <f aca="false">K64*5.5017049523</f>
        <v>8256474.95597438</v>
      </c>
      <c r="W64" s="67" t="n">
        <f aca="false">M64*5.5017049523</f>
        <v>255354.8955456</v>
      </c>
      <c r="X64" s="67" t="n">
        <f aca="false">N64*5.1890047538+L64*5.5017049523</f>
        <v>23532976.337113</v>
      </c>
      <c r="Y64" s="67" t="n">
        <f aca="false">N64*5.1890047538</f>
        <v>18251439.052517</v>
      </c>
      <c r="Z64" s="67" t="n">
        <f aca="false">L64*5.5017049523</f>
        <v>5281537.28459603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low_v2_m!D53+temporary_pension_bonus_low!B53</f>
        <v>24513342.9939386</v>
      </c>
      <c r="G65" s="157" t="n">
        <f aca="false">low_v2_m!E53+temporary_pension_bonus_low!B53</f>
        <v>23497810.6977842</v>
      </c>
      <c r="H65" s="67" t="n">
        <f aca="false">F65-J65</f>
        <v>22879007.7865429</v>
      </c>
      <c r="I65" s="67" t="n">
        <f aca="false">G65-K65</f>
        <v>21912505.5466103</v>
      </c>
      <c r="J65" s="157" t="n">
        <f aca="false">low_v2_m!J53</f>
        <v>1634335.20739575</v>
      </c>
      <c r="K65" s="157" t="n">
        <f aca="false">low_v2_m!K53</f>
        <v>1585305.15117388</v>
      </c>
      <c r="L65" s="67" t="n">
        <f aca="false">H65-I65</f>
        <v>966502.239932522</v>
      </c>
      <c r="M65" s="67" t="n">
        <f aca="false">J65-K65</f>
        <v>49030.0562218728</v>
      </c>
      <c r="N65" s="157" t="n">
        <f aca="false">SUM(low_v5_m!C53:J53)</f>
        <v>3515028.38674606</v>
      </c>
      <c r="O65" s="7"/>
      <c r="P65" s="7"/>
      <c r="Q65" s="67" t="n">
        <f aca="false">I65*5.5017049523</f>
        <v>120556140.283087</v>
      </c>
      <c r="R65" s="67"/>
      <c r="S65" s="67"/>
      <c r="T65" s="7"/>
      <c r="U65" s="7"/>
      <c r="V65" s="67" t="n">
        <f aca="false">K65*5.5017049523</f>
        <v>8721881.20112003</v>
      </c>
      <c r="W65" s="67" t="n">
        <f aca="false">M65*5.5017049523</f>
        <v>269748.903127425</v>
      </c>
      <c r="X65" s="67" t="n">
        <f aca="false">N65*5.1890047538+L65*5.5017049523</f>
        <v>23556909.168413</v>
      </c>
      <c r="Y65" s="67" t="n">
        <f aca="false">N65*5.1890047538</f>
        <v>18239499.0085672</v>
      </c>
      <c r="Z65" s="67" t="n">
        <f aca="false">L65*5.5017049523</f>
        <v>5317410.1598458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low_v2_m!D54+temporary_pension_bonus_low!B54</f>
        <v>24685945.5004224</v>
      </c>
      <c r="G66" s="155" t="n">
        <f aca="false">low_v2_m!E54+temporary_pension_bonus_low!B54</f>
        <v>23663128.4585487</v>
      </c>
      <c r="H66" s="8" t="n">
        <f aca="false">F66-J66</f>
        <v>22959630.0067413</v>
      </c>
      <c r="I66" s="8" t="n">
        <f aca="false">G66-K66</f>
        <v>21988602.429678</v>
      </c>
      <c r="J66" s="155" t="n">
        <f aca="false">low_v2_m!J54</f>
        <v>1726315.49368112</v>
      </c>
      <c r="K66" s="155" t="n">
        <f aca="false">low_v2_m!K54</f>
        <v>1674526.02887069</v>
      </c>
      <c r="L66" s="8" t="n">
        <f aca="false">H66-I66</f>
        <v>971027.577063218</v>
      </c>
      <c r="M66" s="8" t="n">
        <f aca="false">J66-K66</f>
        <v>51789.4648104343</v>
      </c>
      <c r="N66" s="155" t="n">
        <f aca="false">SUM(low_v5_m!C54:J54)</f>
        <v>4244545.1055698</v>
      </c>
      <c r="O66" s="5"/>
      <c r="P66" s="5"/>
      <c r="Q66" s="8" t="n">
        <f aca="false">I66*5.5017049523</f>
        <v>120974802.881515</v>
      </c>
      <c r="R66" s="8"/>
      <c r="S66" s="8"/>
      <c r="T66" s="5"/>
      <c r="U66" s="5"/>
      <c r="V66" s="8" t="n">
        <f aca="false">K66*5.5017049523</f>
        <v>9212748.14579311</v>
      </c>
      <c r="W66" s="8" t="n">
        <f aca="false">M66*5.5017049523</f>
        <v>284930.355024533</v>
      </c>
      <c r="X66" s="8" t="n">
        <f aca="false">N66*5.1890047538+L66*5.5017049523</f>
        <v>27367271.9600688</v>
      </c>
      <c r="Y66" s="8" t="n">
        <f aca="false">N66*5.1890047538</f>
        <v>22024964.7305202</v>
      </c>
      <c r="Z66" s="8" t="n">
        <f aca="false">L66*5.5017049523</f>
        <v>5342307.22954858</v>
      </c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low_v2_m!D55+temporary_pension_bonus_low!B55</f>
        <v>24865205.2955799</v>
      </c>
      <c r="G67" s="157" t="n">
        <f aca="false">low_v2_m!E55+temporary_pension_bonus_low!B55</f>
        <v>23834441.468914</v>
      </c>
      <c r="H67" s="67" t="n">
        <f aca="false">F67-J67</f>
        <v>23058707.188991</v>
      </c>
      <c r="I67" s="67" t="n">
        <f aca="false">G67-K67</f>
        <v>22082138.3055228</v>
      </c>
      <c r="J67" s="157" t="n">
        <f aca="false">low_v2_m!J55</f>
        <v>1806498.10658888</v>
      </c>
      <c r="K67" s="157" t="n">
        <f aca="false">low_v2_m!K55</f>
        <v>1752303.16339121</v>
      </c>
      <c r="L67" s="67" t="n">
        <f aca="false">H67-I67</f>
        <v>976568.883468207</v>
      </c>
      <c r="M67" s="67" t="n">
        <f aca="false">J67-K67</f>
        <v>54194.9431976667</v>
      </c>
      <c r="N67" s="157" t="n">
        <f aca="false">SUM(low_v5_m!C55:J55)</f>
        <v>3527999.2269304</v>
      </c>
      <c r="O67" s="7"/>
      <c r="P67" s="7"/>
      <c r="Q67" s="67" t="n">
        <f aca="false">I67*5.5017049523</f>
        <v>121489409.672868</v>
      </c>
      <c r="R67" s="67"/>
      <c r="S67" s="67"/>
      <c r="T67" s="7"/>
      <c r="U67" s="7"/>
      <c r="V67" s="67" t="n">
        <f aca="false">K67*5.5017049523</f>
        <v>9640654.99196039</v>
      </c>
      <c r="W67" s="67" t="n">
        <f aca="false">M67*5.5017049523</f>
        <v>298164.58738022</v>
      </c>
      <c r="X67" s="67" t="n">
        <f aca="false">N67*5.1890047538+L67*5.5017049523</f>
        <v>23679598.6223837</v>
      </c>
      <c r="Y67" s="67" t="n">
        <f aca="false">N67*5.1890047538</f>
        <v>18306804.7599446</v>
      </c>
      <c r="Z67" s="67" t="n">
        <f aca="false">L67*5.5017049523</f>
        <v>5372793.86243912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low_v2_m!D56+temporary_pension_bonus_low!B56</f>
        <v>24986973.7558028</v>
      </c>
      <c r="G68" s="157" t="n">
        <f aca="false">low_v2_m!E56+temporary_pension_bonus_low!B56</f>
        <v>23950065.8315001</v>
      </c>
      <c r="H68" s="67" t="n">
        <f aca="false">F68-J68</f>
        <v>23124374.6149407</v>
      </c>
      <c r="I68" s="67" t="n">
        <f aca="false">G68-K68</f>
        <v>22143344.6648639</v>
      </c>
      <c r="J68" s="157" t="n">
        <f aca="false">low_v2_m!J56</f>
        <v>1862599.14086204</v>
      </c>
      <c r="K68" s="157" t="n">
        <f aca="false">low_v2_m!K56</f>
        <v>1806721.16663618</v>
      </c>
      <c r="L68" s="67" t="n">
        <f aca="false">H68-I68</f>
        <v>981029.950076785</v>
      </c>
      <c r="M68" s="67" t="n">
        <f aca="false">J68-K68</f>
        <v>55877.974225861</v>
      </c>
      <c r="N68" s="157" t="n">
        <f aca="false">SUM(low_v5_m!C56:J56)</f>
        <v>3527192.98857753</v>
      </c>
      <c r="O68" s="7"/>
      <c r="P68" s="7"/>
      <c r="Q68" s="67" t="n">
        <f aca="false">I68*5.5017049523</f>
        <v>121826149.003168</v>
      </c>
      <c r="R68" s="67"/>
      <c r="S68" s="67"/>
      <c r="T68" s="7"/>
      <c r="U68" s="7"/>
      <c r="V68" s="67" t="n">
        <f aca="false">K68*5.5017049523</f>
        <v>9940046.78990748</v>
      </c>
      <c r="W68" s="67" t="n">
        <f aca="false">M68*5.5017049523</f>
        <v>307424.127522911</v>
      </c>
      <c r="X68" s="67" t="n">
        <f aca="false">N68*5.1890047538+L68*5.5017049523</f>
        <v>23699958.5199909</v>
      </c>
      <c r="Y68" s="67" t="n">
        <f aca="false">N68*5.1890047538</f>
        <v>18302621.1852988</v>
      </c>
      <c r="Z68" s="67" t="n">
        <f aca="false">L68*5.5017049523</f>
        <v>5397337.33469207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low_v2_m!D57+temporary_pension_bonus_low!B57</f>
        <v>25142136.941422</v>
      </c>
      <c r="G69" s="157" t="n">
        <f aca="false">low_v2_m!E57+temporary_pension_bonus_low!B57</f>
        <v>24098408.0610909</v>
      </c>
      <c r="H69" s="67" t="n">
        <f aca="false">F69-J69</f>
        <v>23189120.6816275</v>
      </c>
      <c r="I69" s="67" t="n">
        <f aca="false">G69-K69</f>
        <v>22203982.2890902</v>
      </c>
      <c r="J69" s="157" t="n">
        <f aca="false">low_v2_m!J57</f>
        <v>1953016.25979452</v>
      </c>
      <c r="K69" s="157" t="n">
        <f aca="false">low_v2_m!K57</f>
        <v>1894425.77200068</v>
      </c>
      <c r="L69" s="67" t="n">
        <f aca="false">H69-I69</f>
        <v>985138.392537233</v>
      </c>
      <c r="M69" s="67" t="n">
        <f aca="false">J69-K69</f>
        <v>58590.4877938358</v>
      </c>
      <c r="N69" s="157" t="n">
        <f aca="false">SUM(low_v5_m!C57:J57)</f>
        <v>3486882.6330646</v>
      </c>
      <c r="O69" s="7"/>
      <c r="P69" s="7"/>
      <c r="Q69" s="67" t="n">
        <f aca="false">I69*5.5017049523</f>
        <v>122159759.320669</v>
      </c>
      <c r="R69" s="67"/>
      <c r="S69" s="67"/>
      <c r="T69" s="7"/>
      <c r="U69" s="7"/>
      <c r="V69" s="67" t="n">
        <f aca="false">K69*5.5017049523</f>
        <v>10422571.6515809</v>
      </c>
      <c r="W69" s="67" t="n">
        <f aca="false">M69*5.5017049523</f>
        <v>322347.576853019</v>
      </c>
      <c r="X69" s="67" t="n">
        <f aca="false">N69*5.1890047538+L69*5.5017049523</f>
        <v>23513391.3318378</v>
      </c>
      <c r="Y69" s="67" t="n">
        <f aca="false">N69*5.1890047538</f>
        <v>18093450.5589148</v>
      </c>
      <c r="Z69" s="67" t="n">
        <f aca="false">L69*5.5017049523</f>
        <v>5419940.77292295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low_v2_m!D58+temporary_pension_bonus_low!B58</f>
        <v>25289146.62441</v>
      </c>
      <c r="G70" s="155" t="n">
        <f aca="false">low_v2_m!E58+temporary_pension_bonus_low!B58</f>
        <v>24238547.4561233</v>
      </c>
      <c r="H70" s="8" t="n">
        <f aca="false">F70-J70</f>
        <v>23267065.4588847</v>
      </c>
      <c r="I70" s="8" t="n">
        <f aca="false">G70-K70</f>
        <v>22277128.7255638</v>
      </c>
      <c r="J70" s="155" t="n">
        <f aca="false">low_v2_m!J58</f>
        <v>2022081.16552532</v>
      </c>
      <c r="K70" s="155" t="n">
        <f aca="false">low_v2_m!K58</f>
        <v>1961418.73055956</v>
      </c>
      <c r="L70" s="8" t="n">
        <f aca="false">H70-I70</f>
        <v>989936.733320903</v>
      </c>
      <c r="M70" s="8" t="n">
        <f aca="false">J70-K70</f>
        <v>60662.4349657595</v>
      </c>
      <c r="N70" s="155" t="n">
        <f aca="false">SUM(low_v5_m!C58:J58)</f>
        <v>4191721.83210627</v>
      </c>
      <c r="O70" s="5"/>
      <c r="P70" s="5"/>
      <c r="Q70" s="8" t="n">
        <f aca="false">I70*5.5017049523</f>
        <v>122562189.432459</v>
      </c>
      <c r="R70" s="8"/>
      <c r="S70" s="8"/>
      <c r="T70" s="5"/>
      <c r="U70" s="5"/>
      <c r="V70" s="8" t="n">
        <f aca="false">K70*5.5017049523</f>
        <v>10791147.1434535</v>
      </c>
      <c r="W70" s="8" t="n">
        <f aca="false">M70*5.5017049523</f>
        <v>333746.818869696</v>
      </c>
      <c r="X70" s="8" t="n">
        <f aca="false">N70*5.1890047538+L70*5.5017049523</f>
        <v>27197204.341582</v>
      </c>
      <c r="Y70" s="8" t="n">
        <f aca="false">N70*5.1890047538</f>
        <v>21750864.5134067</v>
      </c>
      <c r="Z70" s="8" t="n">
        <f aca="false">L70*5.5017049523</f>
        <v>5446339.8281753</v>
      </c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low_v2_m!D59+temporary_pension_bonus_low!B59</f>
        <v>25328719.0599892</v>
      </c>
      <c r="G71" s="157" t="n">
        <f aca="false">low_v2_m!E59+temporary_pension_bonus_low!B59</f>
        <v>24276749.3646548</v>
      </c>
      <c r="H71" s="67" t="n">
        <f aca="false">F71-J71</f>
        <v>23257028.6239409</v>
      </c>
      <c r="I71" s="67" t="n">
        <f aca="false">G71-K71</f>
        <v>22267209.641688</v>
      </c>
      <c r="J71" s="157" t="n">
        <f aca="false">low_v2_m!J59</f>
        <v>2071690.43604831</v>
      </c>
      <c r="K71" s="157" t="n">
        <f aca="false">low_v2_m!K59</f>
        <v>2009539.72296686</v>
      </c>
      <c r="L71" s="67" t="n">
        <f aca="false">H71-I71</f>
        <v>989818.982252937</v>
      </c>
      <c r="M71" s="67" t="n">
        <f aca="false">J71-K71</f>
        <v>62150.7130814493</v>
      </c>
      <c r="N71" s="157" t="n">
        <f aca="false">SUM(low_v5_m!C59:J59)</f>
        <v>3461735.43009084</v>
      </c>
      <c r="O71" s="7"/>
      <c r="P71" s="7"/>
      <c r="Q71" s="67" t="n">
        <f aca="false">I71*5.5017049523</f>
        <v>122507617.559577</v>
      </c>
      <c r="R71" s="67"/>
      <c r="S71" s="67"/>
      <c r="T71" s="7"/>
      <c r="U71" s="7"/>
      <c r="V71" s="67" t="n">
        <f aca="false">K71*5.5017049523</f>
        <v>11055894.6456903</v>
      </c>
      <c r="W71" s="67" t="n">
        <f aca="false">M71*5.5017049523</f>
        <v>341934.885949186</v>
      </c>
      <c r="X71" s="67" t="n">
        <f aca="false">N71*5.1890047538+L71*5.5017049523</f>
        <v>23408653.5996808</v>
      </c>
      <c r="Y71" s="67" t="n">
        <f aca="false">N71*5.1890047538</f>
        <v>17962961.6031392</v>
      </c>
      <c r="Z71" s="67" t="n">
        <f aca="false">L71*5.5017049523</f>
        <v>5445691.99654153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low_v2_m!D60+temporary_pension_bonus_low!B60</f>
        <v>25468178.6272542</v>
      </c>
      <c r="G72" s="157" t="n">
        <f aca="false">low_v2_m!E60+temporary_pension_bonus_low!B60</f>
        <v>24409287.9542633</v>
      </c>
      <c r="H72" s="67" t="n">
        <f aca="false">F72-J72</f>
        <v>23322990.4993514</v>
      </c>
      <c r="I72" s="67" t="n">
        <f aca="false">G72-K72</f>
        <v>22328455.4701977</v>
      </c>
      <c r="J72" s="157" t="n">
        <f aca="false">low_v2_m!J60</f>
        <v>2145188.12790277</v>
      </c>
      <c r="K72" s="157" t="n">
        <f aca="false">low_v2_m!K60</f>
        <v>2080832.48406568</v>
      </c>
      <c r="L72" s="67" t="n">
        <f aca="false">H72-I72</f>
        <v>994535.029153779</v>
      </c>
      <c r="M72" s="67" t="n">
        <f aca="false">J72-K72</f>
        <v>64355.6438370824</v>
      </c>
      <c r="N72" s="157" t="n">
        <f aca="false">SUM(low_v5_m!C60:J60)</f>
        <v>3476334.50405236</v>
      </c>
      <c r="O72" s="7"/>
      <c r="P72" s="7"/>
      <c r="Q72" s="67" t="n">
        <f aca="false">I72*5.5017049523</f>
        <v>122844574.037597</v>
      </c>
      <c r="R72" s="67"/>
      <c r="S72" s="67"/>
      <c r="T72" s="7"/>
      <c r="U72" s="7"/>
      <c r="V72" s="67" t="n">
        <f aca="false">K72*5.5017049523</f>
        <v>11448126.3824909</v>
      </c>
      <c r="W72" s="67" t="n">
        <f aca="false">M72*5.5017049523</f>
        <v>354065.764406931</v>
      </c>
      <c r="X72" s="67" t="n">
        <f aca="false">N72*5.1890047538+L72*5.5017049523</f>
        <v>23510354.5624578</v>
      </c>
      <c r="Y72" s="67" t="n">
        <f aca="false">N72*5.1890047538</f>
        <v>18038716.2673267</v>
      </c>
      <c r="Z72" s="67" t="n">
        <f aca="false">L72*5.5017049523</f>
        <v>5471638.29513117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low_v2_m!D61+temporary_pension_bonus_low!B61</f>
        <v>25526087.0180507</v>
      </c>
      <c r="G73" s="157" t="n">
        <f aca="false">low_v2_m!E61+temporary_pension_bonus_low!B61</f>
        <v>24465825.3599304</v>
      </c>
      <c r="H73" s="67" t="n">
        <f aca="false">F73-J73</f>
        <v>23296757.4908078</v>
      </c>
      <c r="I73" s="67" t="n">
        <f aca="false">G73-K73</f>
        <v>22303375.7185048</v>
      </c>
      <c r="J73" s="157" t="n">
        <f aca="false">low_v2_m!J61</f>
        <v>2229329.52724284</v>
      </c>
      <c r="K73" s="157" t="n">
        <f aca="false">low_v2_m!K61</f>
        <v>2162449.64142556</v>
      </c>
      <c r="L73" s="67" t="n">
        <f aca="false">H73-I73</f>
        <v>993381.772302974</v>
      </c>
      <c r="M73" s="67" t="n">
        <f aca="false">J73-K73</f>
        <v>66879.8858172861</v>
      </c>
      <c r="N73" s="157" t="n">
        <f aca="false">SUM(low_v5_m!C61:J61)</f>
        <v>3460589.18409539</v>
      </c>
      <c r="O73" s="7"/>
      <c r="P73" s="7"/>
      <c r="Q73" s="67" t="n">
        <f aca="false">I73*5.5017049523</f>
        <v>122706592.643506</v>
      </c>
      <c r="R73" s="67"/>
      <c r="S73" s="67"/>
      <c r="T73" s="7"/>
      <c r="U73" s="7"/>
      <c r="V73" s="67" t="n">
        <f aca="false">K73*5.5017049523</f>
        <v>11897159.9013303</v>
      </c>
      <c r="W73" s="67" t="n">
        <f aca="false">M73*5.5017049523</f>
        <v>367953.399010221</v>
      </c>
      <c r="X73" s="67" t="n">
        <f aca="false">N73*5.1890047538+L73*5.5017049523</f>
        <v>23422307.1434236</v>
      </c>
      <c r="Y73" s="67" t="n">
        <f aca="false">N73*5.1890047538</f>
        <v>17957013.7272198</v>
      </c>
      <c r="Z73" s="67" t="n">
        <f aca="false">L73*5.5017049523</f>
        <v>5465293.41620382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low_v2_m!D62+temporary_pension_bonus_low!B62</f>
        <v>25622666.4271874</v>
      </c>
      <c r="G74" s="155" t="n">
        <f aca="false">low_v2_m!E62+temporary_pension_bonus_low!B62</f>
        <v>24557523.2255702</v>
      </c>
      <c r="H74" s="8" t="n">
        <f aca="false">F74-J74</f>
        <v>23328931.622586</v>
      </c>
      <c r="I74" s="8" t="n">
        <f aca="false">G74-K74</f>
        <v>22332600.4651069</v>
      </c>
      <c r="J74" s="155" t="n">
        <f aca="false">low_v2_m!J62</f>
        <v>2293734.8046014</v>
      </c>
      <c r="K74" s="155" t="n">
        <f aca="false">low_v2_m!K62</f>
        <v>2224922.76046336</v>
      </c>
      <c r="L74" s="8" t="n">
        <f aca="false">H74-I74</f>
        <v>996331.157479137</v>
      </c>
      <c r="M74" s="8" t="n">
        <f aca="false">J74-K74</f>
        <v>68812.0441380423</v>
      </c>
      <c r="N74" s="155" t="n">
        <f aca="false">SUM(low_v5_m!C62:J62)</f>
        <v>4188523.06289572</v>
      </c>
      <c r="O74" s="5"/>
      <c r="P74" s="5"/>
      <c r="Q74" s="8" t="n">
        <f aca="false">I74*5.5017049523</f>
        <v>122867378.576616</v>
      </c>
      <c r="R74" s="8"/>
      <c r="S74" s="8"/>
      <c r="T74" s="5"/>
      <c r="U74" s="5"/>
      <c r="V74" s="8" t="n">
        <f aca="false">K74*5.5017049523</f>
        <v>12240868.5697263</v>
      </c>
      <c r="W74" s="8" t="n">
        <f aca="false">M74*5.5017049523</f>
        <v>378583.564012153</v>
      </c>
      <c r="X74" s="8" t="n">
        <f aca="false">N74*5.1890047538+L74*5.5017049523</f>
        <v>27215786.1480006</v>
      </c>
      <c r="Y74" s="8" t="n">
        <f aca="false">N74*5.1890047538</f>
        <v>21734266.0847668</v>
      </c>
      <c r="Z74" s="8" t="n">
        <f aca="false">L74*5.5017049523</f>
        <v>5481520.06323376</v>
      </c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low_v2_m!D63+temporary_pension_bonus_low!B63</f>
        <v>25792208.0660745</v>
      </c>
      <c r="G75" s="157" t="n">
        <f aca="false">low_v2_m!E63+temporary_pension_bonus_low!B63</f>
        <v>24718634.3659922</v>
      </c>
      <c r="H75" s="67" t="n">
        <f aca="false">F75-J75</f>
        <v>23440513.2867509</v>
      </c>
      <c r="I75" s="67" t="n">
        <f aca="false">G75-K75</f>
        <v>22437490.4300483</v>
      </c>
      <c r="J75" s="157" t="n">
        <f aca="false">low_v2_m!J63</f>
        <v>2351694.77932364</v>
      </c>
      <c r="K75" s="157" t="n">
        <f aca="false">low_v2_m!K63</f>
        <v>2281143.93594393</v>
      </c>
      <c r="L75" s="67" t="n">
        <f aca="false">H75-I75</f>
        <v>1003022.85670261</v>
      </c>
      <c r="M75" s="67" t="n">
        <f aca="false">J75-K75</f>
        <v>70550.8433797094</v>
      </c>
      <c r="N75" s="157" t="n">
        <f aca="false">SUM(low_v5_m!C63:J63)</f>
        <v>3494527.75755904</v>
      </c>
      <c r="O75" s="7"/>
      <c r="P75" s="7"/>
      <c r="Q75" s="67" t="n">
        <f aca="false">I75*5.5017049523</f>
        <v>123444452.216181</v>
      </c>
      <c r="R75" s="67"/>
      <c r="S75" s="67"/>
      <c r="T75" s="7"/>
      <c r="U75" s="7"/>
      <c r="V75" s="67" t="n">
        <f aca="false">K75*5.5017049523</f>
        <v>12550180.8892919</v>
      </c>
      <c r="W75" s="67" t="n">
        <f aca="false">M75*5.5017049523</f>
        <v>388149.924411089</v>
      </c>
      <c r="X75" s="67" t="n">
        <f aca="false">N75*5.1890047538+L75*5.5017049523</f>
        <v>23651456.9642508</v>
      </c>
      <c r="Y75" s="67" t="n">
        <f aca="false">N75*5.1890047538</f>
        <v>18133121.1462599</v>
      </c>
      <c r="Z75" s="67" t="n">
        <f aca="false">L75*5.5017049523</f>
        <v>5518335.81799085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low_v2_m!D64+temporary_pension_bonus_low!B64</f>
        <v>25871589.7657964</v>
      </c>
      <c r="G76" s="157" t="n">
        <f aca="false">low_v2_m!E64+temporary_pension_bonus_low!B64</f>
        <v>24794148.6170587</v>
      </c>
      <c r="H76" s="67" t="n">
        <f aca="false">F76-J76</f>
        <v>23494778.1772452</v>
      </c>
      <c r="I76" s="67" t="n">
        <f aca="false">G76-K76</f>
        <v>22488641.376164</v>
      </c>
      <c r="J76" s="157" t="n">
        <f aca="false">low_v2_m!J64</f>
        <v>2376811.58855118</v>
      </c>
      <c r="K76" s="157" t="n">
        <f aca="false">low_v2_m!K64</f>
        <v>2305507.24089465</v>
      </c>
      <c r="L76" s="67" t="n">
        <f aca="false">H76-I76</f>
        <v>1006136.8010812</v>
      </c>
      <c r="M76" s="67" t="n">
        <f aca="false">J76-K76</f>
        <v>71304.347656535</v>
      </c>
      <c r="N76" s="157" t="n">
        <f aca="false">SUM(low_v5_m!C64:J64)</f>
        <v>3473097.89611669</v>
      </c>
      <c r="O76" s="7"/>
      <c r="P76" s="7"/>
      <c r="Q76" s="67" t="n">
        <f aca="false">I76*5.5017049523</f>
        <v>123725869.62974</v>
      </c>
      <c r="R76" s="67"/>
      <c r="S76" s="67"/>
      <c r="T76" s="7"/>
      <c r="U76" s="7"/>
      <c r="V76" s="67" t="n">
        <f aca="false">K76*5.5017049523</f>
        <v>12684220.6047936</v>
      </c>
      <c r="W76" s="67" t="n">
        <f aca="false">M76*5.5017049523</f>
        <v>392295.482622479</v>
      </c>
      <c r="X76" s="67" t="n">
        <f aca="false">N76*5.1890047538+L76*5.5017049523</f>
        <v>23557389.314562</v>
      </c>
      <c r="Y76" s="67" t="n">
        <f aca="false">N76*5.1890047538</f>
        <v>18021921.4933623</v>
      </c>
      <c r="Z76" s="67" t="n">
        <f aca="false">L76*5.5017049523</f>
        <v>5535467.82119973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low_v2_m!D65+temporary_pension_bonus_low!B65</f>
        <v>25979842.0504599</v>
      </c>
      <c r="G77" s="157" t="n">
        <f aca="false">low_v2_m!E65+temporary_pension_bonus_low!B65</f>
        <v>24896723.855599</v>
      </c>
      <c r="H77" s="67" t="n">
        <f aca="false">F77-J77</f>
        <v>23584539.8257327</v>
      </c>
      <c r="I77" s="67" t="n">
        <f aca="false">G77-K77</f>
        <v>22573280.6976136</v>
      </c>
      <c r="J77" s="157" t="n">
        <f aca="false">low_v2_m!J65</f>
        <v>2395302.22472717</v>
      </c>
      <c r="K77" s="157" t="n">
        <f aca="false">low_v2_m!K65</f>
        <v>2323443.15798535</v>
      </c>
      <c r="L77" s="67" t="n">
        <f aca="false">H77-I77</f>
        <v>1011259.12811913</v>
      </c>
      <c r="M77" s="67" t="n">
        <f aca="false">J77-K77</f>
        <v>71859.0667418153</v>
      </c>
      <c r="N77" s="157" t="n">
        <f aca="false">SUM(low_v5_m!C65:J65)</f>
        <v>3426903.31838609</v>
      </c>
      <c r="O77" s="7"/>
      <c r="P77" s="7"/>
      <c r="Q77" s="67" t="n">
        <f aca="false">I77*5.5017049523</f>
        <v>124191530.203719</v>
      </c>
      <c r="R77" s="67"/>
      <c r="S77" s="67"/>
      <c r="T77" s="7"/>
      <c r="U77" s="7"/>
      <c r="V77" s="67" t="n">
        <f aca="false">K77*5.5017049523</f>
        <v>12782898.7286756</v>
      </c>
      <c r="W77" s="67" t="n">
        <f aca="false">M77*5.5017049523</f>
        <v>395347.383361101</v>
      </c>
      <c r="X77" s="67" t="n">
        <f aca="false">N77*5.1890047538+L77*5.5017049523</f>
        <v>23345866.96315</v>
      </c>
      <c r="Y77" s="67" t="n">
        <f aca="false">N77*5.1890047538</f>
        <v>17782217.6099184</v>
      </c>
      <c r="Z77" s="67" t="n">
        <f aca="false">L77*5.5017049523</f>
        <v>5563649.3532316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low_v2_m!D66+temporary_pension_bonus_low!B66</f>
        <v>26130235.1281082</v>
      </c>
      <c r="G78" s="155" t="n">
        <f aca="false">low_v2_m!E66+temporary_pension_bonus_low!B66</f>
        <v>25039375.5522315</v>
      </c>
      <c r="H78" s="8" t="n">
        <f aca="false">F78-J78</f>
        <v>23658997.3469059</v>
      </c>
      <c r="I78" s="8" t="n">
        <f aca="false">G78-K78</f>
        <v>22642274.9044652</v>
      </c>
      <c r="J78" s="155" t="n">
        <f aca="false">low_v2_m!J66</f>
        <v>2471237.78120236</v>
      </c>
      <c r="K78" s="155" t="n">
        <f aca="false">low_v2_m!K66</f>
        <v>2397100.64776629</v>
      </c>
      <c r="L78" s="8" t="n">
        <f aca="false">H78-I78</f>
        <v>1016722.44244071</v>
      </c>
      <c r="M78" s="8" t="n">
        <f aca="false">J78-K78</f>
        <v>74137.1334360703</v>
      </c>
      <c r="N78" s="155" t="n">
        <f aca="false">SUM(low_v5_m!C66:J66)</f>
        <v>4131207.2495782</v>
      </c>
      <c r="O78" s="5"/>
      <c r="P78" s="5"/>
      <c r="Q78" s="8" t="n">
        <f aca="false">I78*5.5017049523</f>
        <v>124571115.973234</v>
      </c>
      <c r="R78" s="8"/>
      <c r="S78" s="8"/>
      <c r="T78" s="5"/>
      <c r="U78" s="5"/>
      <c r="V78" s="8" t="n">
        <f aca="false">K78*5.5017049523</f>
        <v>13188140.5049773</v>
      </c>
      <c r="W78" s="8" t="n">
        <f aca="false">M78*5.5017049523</f>
        <v>407880.634174554</v>
      </c>
      <c r="X78" s="8" t="n">
        <f aca="false">N78*5.1890047538+L78*5.5017049523</f>
        <v>27030560.9536849</v>
      </c>
      <c r="Y78" s="8" t="n">
        <f aca="false">N78*5.1890047538</f>
        <v>21436854.0569943</v>
      </c>
      <c r="Z78" s="8" t="n">
        <f aca="false">L78*5.5017049523</f>
        <v>5593706.89669061</v>
      </c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low_v2_m!D67+temporary_pension_bonus_low!B67</f>
        <v>26138174.7850243</v>
      </c>
      <c r="G79" s="157" t="n">
        <f aca="false">low_v2_m!E67+temporary_pension_bonus_low!B67</f>
        <v>25046848.7244615</v>
      </c>
      <c r="H79" s="67" t="n">
        <f aca="false">F79-J79</f>
        <v>23607499.393824</v>
      </c>
      <c r="I79" s="67" t="n">
        <f aca="false">G79-K79</f>
        <v>22592093.5949972</v>
      </c>
      <c r="J79" s="157" t="n">
        <f aca="false">low_v2_m!J67</f>
        <v>2530675.39120033</v>
      </c>
      <c r="K79" s="157" t="n">
        <f aca="false">low_v2_m!K67</f>
        <v>2454755.12946432</v>
      </c>
      <c r="L79" s="67" t="n">
        <f aca="false">H79-I79</f>
        <v>1015405.79882676</v>
      </c>
      <c r="M79" s="67" t="n">
        <f aca="false">J79-K79</f>
        <v>75920.2617360097</v>
      </c>
      <c r="N79" s="157" t="n">
        <f aca="false">SUM(low_v5_m!C67:J67)</f>
        <v>3439504.76990555</v>
      </c>
      <c r="O79" s="7"/>
      <c r="P79" s="7"/>
      <c r="Q79" s="67" t="n">
        <f aca="false">I79*5.5017049523</f>
        <v>124295033.214421</v>
      </c>
      <c r="R79" s="67"/>
      <c r="S79" s="67"/>
      <c r="T79" s="7"/>
      <c r="U79" s="7"/>
      <c r="V79" s="67" t="n">
        <f aca="false">K79*5.5017049523</f>
        <v>13505338.4524577</v>
      </c>
      <c r="W79" s="67" t="n">
        <f aca="false">M79*5.5017049523</f>
        <v>417690.879972917</v>
      </c>
      <c r="X79" s="67" t="n">
        <f aca="false">N79*5.1890047538+L79*5.5017049523</f>
        <v>23434069.713757</v>
      </c>
      <c r="Y79" s="67" t="n">
        <f aca="false">N79*5.1890047538</f>
        <v>17847606.6017577</v>
      </c>
      <c r="Z79" s="67" t="n">
        <f aca="false">L79*5.5017049523</f>
        <v>5586463.11199933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low_v2_m!D68+temporary_pension_bonus_low!B68</f>
        <v>26240278.0713855</v>
      </c>
      <c r="G80" s="157" t="n">
        <f aca="false">low_v2_m!E68+temporary_pension_bonus_low!B68</f>
        <v>25143321.7858959</v>
      </c>
      <c r="H80" s="67" t="n">
        <f aca="false">F80-J80</f>
        <v>23660931.2127438</v>
      </c>
      <c r="I80" s="67" t="n">
        <f aca="false">G80-K80</f>
        <v>22641355.3330134</v>
      </c>
      <c r="J80" s="157" t="n">
        <f aca="false">low_v2_m!J68</f>
        <v>2579346.85864171</v>
      </c>
      <c r="K80" s="157" t="n">
        <f aca="false">low_v2_m!K68</f>
        <v>2501966.45288246</v>
      </c>
      <c r="L80" s="67" t="n">
        <f aca="false">H80-I80</f>
        <v>1019575.87973043</v>
      </c>
      <c r="M80" s="67" t="n">
        <f aca="false">J80-K80</f>
        <v>77380.4057592517</v>
      </c>
      <c r="N80" s="157" t="n">
        <f aca="false">SUM(low_v5_m!C68:J68)</f>
        <v>3416708.96253489</v>
      </c>
      <c r="O80" s="7"/>
      <c r="P80" s="7"/>
      <c r="Q80" s="67" t="n">
        <f aca="false">I80*5.5017049523</f>
        <v>124566056.762424</v>
      </c>
      <c r="R80" s="67"/>
      <c r="S80" s="67"/>
      <c r="T80" s="7"/>
      <c r="U80" s="7"/>
      <c r="V80" s="67" t="n">
        <f aca="false">K80*5.5017049523</f>
        <v>13765081.2243119</v>
      </c>
      <c r="W80" s="67" t="n">
        <f aca="false">M80*5.5017049523</f>
        <v>425724.161576658</v>
      </c>
      <c r="X80" s="67" t="n">
        <f aca="false">N80*5.1890047538+L80*5.5017049523</f>
        <v>23338724.7157032</v>
      </c>
      <c r="Y80" s="67" t="n">
        <f aca="false">N80*5.1890047538</f>
        <v>17729319.0489446</v>
      </c>
      <c r="Z80" s="67" t="n">
        <f aca="false">L80*5.5017049523</f>
        <v>5609405.66675853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low_v2_m!D69+temporary_pension_bonus_low!B69</f>
        <v>26450328.4802432</v>
      </c>
      <c r="G81" s="157" t="n">
        <f aca="false">low_v2_m!E69+temporary_pension_bonus_low!B69</f>
        <v>25343308.1405218</v>
      </c>
      <c r="H81" s="67" t="n">
        <f aca="false">F81-J81</f>
        <v>23765876.9440861</v>
      </c>
      <c r="I81" s="67" t="n">
        <f aca="false">G81-K81</f>
        <v>22739390.1504495</v>
      </c>
      <c r="J81" s="157" t="n">
        <f aca="false">low_v2_m!J69</f>
        <v>2684451.53615704</v>
      </c>
      <c r="K81" s="157" t="n">
        <f aca="false">low_v2_m!K69</f>
        <v>2603917.99007233</v>
      </c>
      <c r="L81" s="67" t="n">
        <f aca="false">H81-I81</f>
        <v>1026486.79363662</v>
      </c>
      <c r="M81" s="67" t="n">
        <f aca="false">J81-K81</f>
        <v>80533.5460847113</v>
      </c>
      <c r="N81" s="157" t="n">
        <f aca="false">SUM(low_v5_m!C69:J69)</f>
        <v>3351006.52537517</v>
      </c>
      <c r="O81" s="7"/>
      <c r="P81" s="7"/>
      <c r="Q81" s="67" t="n">
        <f aca="false">I81*5.5017049523</f>
        <v>125105415.40301</v>
      </c>
      <c r="R81" s="67"/>
      <c r="S81" s="67"/>
      <c r="T81" s="7"/>
      <c r="U81" s="7"/>
      <c r="V81" s="67" t="n">
        <f aca="false">K81*5.5017049523</f>
        <v>14325988.501364</v>
      </c>
      <c r="W81" s="67" t="n">
        <f aca="false">M81*5.5017049523</f>
        <v>443071.809320537</v>
      </c>
      <c r="X81" s="67" t="n">
        <f aca="false">N81*5.1890047538+L81*5.5017049523</f>
        <v>23035816.2662077</v>
      </c>
      <c r="Y81" s="67" t="n">
        <f aca="false">N81*5.1890047538</f>
        <v>17388388.7901866</v>
      </c>
      <c r="Z81" s="67" t="n">
        <f aca="false">L81*5.5017049523</f>
        <v>5647427.47602114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low_v2_m!D70+temporary_pension_bonus_low!B70</f>
        <v>26495358.2124417</v>
      </c>
      <c r="G82" s="155" t="n">
        <f aca="false">low_v2_m!E70+temporary_pension_bonus_low!B70</f>
        <v>25386518.4820089</v>
      </c>
      <c r="H82" s="8" t="n">
        <f aca="false">F82-J82</f>
        <v>23709704.7768136</v>
      </c>
      <c r="I82" s="8" t="n">
        <f aca="false">G82-K82</f>
        <v>22684434.6494497</v>
      </c>
      <c r="J82" s="155" t="n">
        <f aca="false">low_v2_m!J70</f>
        <v>2785653.43562807</v>
      </c>
      <c r="K82" s="155" t="n">
        <f aca="false">low_v2_m!K70</f>
        <v>2702083.83255923</v>
      </c>
      <c r="L82" s="8" t="n">
        <f aca="false">H82-I82</f>
        <v>1025270.12736394</v>
      </c>
      <c r="M82" s="8" t="n">
        <f aca="false">J82-K82</f>
        <v>83569.6030688421</v>
      </c>
      <c r="N82" s="155" t="n">
        <f aca="false">SUM(low_v5_m!C70:J70)</f>
        <v>4047194.68633341</v>
      </c>
      <c r="O82" s="5"/>
      <c r="P82" s="5"/>
      <c r="Q82" s="8" t="n">
        <f aca="false">I82*5.5017049523</f>
        <v>124803066.451003</v>
      </c>
      <c r="R82" s="8"/>
      <c r="S82" s="8"/>
      <c r="T82" s="5"/>
      <c r="U82" s="5"/>
      <c r="V82" s="8" t="n">
        <f aca="false">K82*5.5017049523</f>
        <v>14866068.0031209</v>
      </c>
      <c r="W82" s="8" t="n">
        <f aca="false">M82*5.5017049523</f>
        <v>459775.299065594</v>
      </c>
      <c r="X82" s="8" t="n">
        <f aca="false">N82*5.1890047538+L82*5.5017049523</f>
        <v>26641646.2041016</v>
      </c>
      <c r="Y82" s="8" t="n">
        <f aca="false">N82*5.1890047538</f>
        <v>21000912.4669382</v>
      </c>
      <c r="Z82" s="8" t="n">
        <f aca="false">L82*5.5017049523</f>
        <v>5640733.73716346</v>
      </c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low_v2_m!D71+temporary_pension_bonus_low!B71</f>
        <v>26587574.7038008</v>
      </c>
      <c r="G83" s="157" t="n">
        <f aca="false">low_v2_m!E71+temporary_pension_bonus_low!B71</f>
        <v>25474450.2648784</v>
      </c>
      <c r="H83" s="67" t="n">
        <f aca="false">F83-J83</f>
        <v>23745363.8607294</v>
      </c>
      <c r="I83" s="67" t="n">
        <f aca="false">G83-K83</f>
        <v>22717505.7470991</v>
      </c>
      <c r="J83" s="157" t="n">
        <f aca="false">low_v2_m!J71</f>
        <v>2842210.84307135</v>
      </c>
      <c r="K83" s="157" t="n">
        <f aca="false">low_v2_m!K71</f>
        <v>2756944.51777921</v>
      </c>
      <c r="L83" s="67" t="n">
        <f aca="false">H83-I83</f>
        <v>1027858.11363028</v>
      </c>
      <c r="M83" s="67" t="n">
        <f aca="false">J83-K83</f>
        <v>85266.3252921407</v>
      </c>
      <c r="N83" s="157" t="n">
        <f aca="false">SUM(low_v5_m!C71:J71)</f>
        <v>3410478.70460262</v>
      </c>
      <c r="O83" s="7"/>
      <c r="P83" s="7"/>
      <c r="Q83" s="67" t="n">
        <f aca="false">I83*5.5017049523</f>
        <v>124985013.872719</v>
      </c>
      <c r="R83" s="67"/>
      <c r="S83" s="67"/>
      <c r="T83" s="7"/>
      <c r="U83" s="7"/>
      <c r="V83" s="67" t="n">
        <f aca="false">K83*5.5017049523</f>
        <v>15167895.3066822</v>
      </c>
      <c r="W83" s="67" t="n">
        <f aca="false">M83*5.5017049523</f>
        <v>469110.164124193</v>
      </c>
      <c r="X83" s="67" t="n">
        <f aca="false">N83*5.1890047538+L83*5.5017049523</f>
        <v>23351962.2849381</v>
      </c>
      <c r="Y83" s="67" t="n">
        <f aca="false">N83*5.1890047538</f>
        <v>17696990.2109167</v>
      </c>
      <c r="Z83" s="67" t="n">
        <f aca="false">L83*5.5017049523</f>
        <v>5654972.07402143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low_v2_m!D72+temporary_pension_bonus_low!B72</f>
        <v>26759988.0800331</v>
      </c>
      <c r="G84" s="157" t="n">
        <f aca="false">low_v2_m!E72+temporary_pension_bonus_low!B72</f>
        <v>25639229.1192633</v>
      </c>
      <c r="H84" s="67" t="n">
        <f aca="false">F84-J84</f>
        <v>23844302.4731023</v>
      </c>
      <c r="I84" s="67" t="n">
        <f aca="false">G84-K84</f>
        <v>22811014.0805404</v>
      </c>
      <c r="J84" s="157" t="n">
        <f aca="false">low_v2_m!J72</f>
        <v>2915685.60693081</v>
      </c>
      <c r="K84" s="157" t="n">
        <f aca="false">low_v2_m!K72</f>
        <v>2828215.03872288</v>
      </c>
      <c r="L84" s="67" t="n">
        <f aca="false">H84-I84</f>
        <v>1033288.39256185</v>
      </c>
      <c r="M84" s="67" t="n">
        <f aca="false">J84-K84</f>
        <v>87470.5682079243</v>
      </c>
      <c r="N84" s="157" t="n">
        <f aca="false">SUM(low_v5_m!C72:J72)</f>
        <v>3323367.87429465</v>
      </c>
      <c r="O84" s="7"/>
      <c r="P84" s="7"/>
      <c r="Q84" s="67" t="n">
        <f aca="false">I84*5.5017049523</f>
        <v>125499469.133894</v>
      </c>
      <c r="R84" s="67"/>
      <c r="S84" s="67"/>
      <c r="T84" s="7"/>
      <c r="U84" s="7"/>
      <c r="V84" s="67" t="n">
        <f aca="false">K84*5.5017049523</f>
        <v>15560004.684711</v>
      </c>
      <c r="W84" s="67" t="n">
        <f aca="false">M84*5.5017049523</f>
        <v>481237.258290032</v>
      </c>
      <c r="X84" s="67" t="n">
        <f aca="false">N84*5.1890047538+L84*5.5017049523</f>
        <v>22929819.5648528</v>
      </c>
      <c r="Y84" s="67" t="n">
        <f aca="false">N84*5.1890047538</f>
        <v>17244971.6983411</v>
      </c>
      <c r="Z84" s="67" t="n">
        <f aca="false">L84*5.5017049523</f>
        <v>5684847.86651165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low_v2_m!D73+temporary_pension_bonus_low!B73</f>
        <v>26858827.5171982</v>
      </c>
      <c r="G85" s="157" t="n">
        <f aca="false">low_v2_m!E73+temporary_pension_bonus_low!B73</f>
        <v>25733247.1020661</v>
      </c>
      <c r="H85" s="67" t="n">
        <f aca="false">F85-J85</f>
        <v>23872493.9429288</v>
      </c>
      <c r="I85" s="67" t="n">
        <f aca="false">G85-K85</f>
        <v>22836503.5350248</v>
      </c>
      <c r="J85" s="157" t="n">
        <f aca="false">low_v2_m!J73</f>
        <v>2986333.57426934</v>
      </c>
      <c r="K85" s="157" t="n">
        <f aca="false">low_v2_m!K73</f>
        <v>2896743.56704126</v>
      </c>
      <c r="L85" s="67" t="n">
        <f aca="false">H85-I85</f>
        <v>1035990.407904</v>
      </c>
      <c r="M85" s="67" t="n">
        <f aca="false">J85-K85</f>
        <v>89590.0072280811</v>
      </c>
      <c r="N85" s="157" t="n">
        <f aca="false">SUM(low_v5_m!C73:J73)</f>
        <v>3357058.03187209</v>
      </c>
      <c r="O85" s="7"/>
      <c r="P85" s="7"/>
      <c r="Q85" s="67" t="n">
        <f aca="false">I85*5.5017049523</f>
        <v>125639704.591863</v>
      </c>
      <c r="R85" s="67"/>
      <c r="S85" s="67"/>
      <c r="T85" s="7"/>
      <c r="U85" s="7"/>
      <c r="V85" s="67" t="n">
        <f aca="false">K85*5.5017049523</f>
        <v>15937028.4283341</v>
      </c>
      <c r="W85" s="67" t="n">
        <f aca="false">M85*5.5017049523</f>
        <v>492897.786443327</v>
      </c>
      <c r="X85" s="67" t="n">
        <f aca="false">N85*5.1890047538+L85*5.5017049523</f>
        <v>23119503.6438675</v>
      </c>
      <c r="Y85" s="67" t="n">
        <f aca="false">N85*5.1890047538</f>
        <v>17419790.0861667</v>
      </c>
      <c r="Z85" s="67" t="n">
        <f aca="false">L85*5.5017049523</f>
        <v>5699713.55770075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low_v2_m!D74+temporary_pension_bonus_low!B74</f>
        <v>26911217.4531689</v>
      </c>
      <c r="G86" s="155" t="n">
        <f aca="false">low_v2_m!E74+temporary_pension_bonus_low!B74</f>
        <v>25784172.0910094</v>
      </c>
      <c r="H86" s="8" t="n">
        <f aca="false">F86-J86</f>
        <v>23865097.477839</v>
      </c>
      <c r="I86" s="8" t="n">
        <f aca="false">G86-K86</f>
        <v>22829435.7149394</v>
      </c>
      <c r="J86" s="155" t="n">
        <f aca="false">low_v2_m!J74</f>
        <v>3046119.97532989</v>
      </c>
      <c r="K86" s="155" t="n">
        <f aca="false">low_v2_m!K74</f>
        <v>2954736.37606999</v>
      </c>
      <c r="L86" s="8" t="n">
        <f aca="false">H86-I86</f>
        <v>1035661.76289957</v>
      </c>
      <c r="M86" s="8" t="n">
        <f aca="false">J86-K86</f>
        <v>91383.5992598971</v>
      </c>
      <c r="N86" s="155" t="n">
        <f aca="false">SUM(low_v5_m!C74:J74)</f>
        <v>3956661.68311831</v>
      </c>
      <c r="O86" s="5"/>
      <c r="P86" s="5"/>
      <c r="Q86" s="8" t="n">
        <f aca="false">I86*5.5017049523</f>
        <v>125600819.531097</v>
      </c>
      <c r="R86" s="8"/>
      <c r="S86" s="8"/>
      <c r="T86" s="5"/>
      <c r="U86" s="5"/>
      <c r="V86" s="8" t="n">
        <f aca="false">K86*5.5017049523</f>
        <v>16256087.7529652</v>
      </c>
      <c r="W86" s="8" t="n">
        <f aca="false">M86*5.5017049523</f>
        <v>502765.600607175</v>
      </c>
      <c r="X86" s="8" t="n">
        <f aca="false">N86*5.1890047538+L86*5.5017049523</f>
        <v>26229041.7327315</v>
      </c>
      <c r="Y86" s="8" t="n">
        <f aca="false">N86*5.1890047538</f>
        <v>20531136.2828792</v>
      </c>
      <c r="Z86" s="8" t="n">
        <f aca="false">L86*5.5017049523</f>
        <v>5697905.44985231</v>
      </c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low_v2_m!D75+temporary_pension_bonus_low!B75</f>
        <v>26999294.3982113</v>
      </c>
      <c r="G87" s="157" t="n">
        <f aca="false">low_v2_m!E75+temporary_pension_bonus_low!B75</f>
        <v>25868223.3633476</v>
      </c>
      <c r="H87" s="67" t="n">
        <f aca="false">F87-J87</f>
        <v>23869868.5519312</v>
      </c>
      <c r="I87" s="67" t="n">
        <f aca="false">G87-K87</f>
        <v>22832680.2924559</v>
      </c>
      <c r="J87" s="157" t="n">
        <f aca="false">low_v2_m!J75</f>
        <v>3129425.84628007</v>
      </c>
      <c r="K87" s="157" t="n">
        <f aca="false">low_v2_m!K75</f>
        <v>3035543.07089167</v>
      </c>
      <c r="L87" s="67" t="n">
        <f aca="false">H87-I87</f>
        <v>1037188.25947527</v>
      </c>
      <c r="M87" s="67" t="n">
        <f aca="false">J87-K87</f>
        <v>93882.7753884033</v>
      </c>
      <c r="N87" s="157" t="n">
        <f aca="false">SUM(low_v5_m!C75:J75)</f>
        <v>3296533.78438994</v>
      </c>
      <c r="O87" s="7"/>
      <c r="P87" s="7"/>
      <c r="Q87" s="67" t="n">
        <f aca="false">I87*5.5017049523</f>
        <v>125618670.239287</v>
      </c>
      <c r="R87" s="67"/>
      <c r="S87" s="67"/>
      <c r="T87" s="7"/>
      <c r="U87" s="7"/>
      <c r="V87" s="67" t="n">
        <f aca="false">K87*5.5017049523</f>
        <v>16700662.3460446</v>
      </c>
      <c r="W87" s="67" t="n">
        <f aca="false">M87*5.5017049523</f>
        <v>516515.330290047</v>
      </c>
      <c r="X87" s="67" t="n">
        <f aca="false">N87*5.1890047538+L87*5.5017049523</f>
        <v>22812033.2618842</v>
      </c>
      <c r="Y87" s="67" t="n">
        <f aca="false">N87*5.1890047538</f>
        <v>17105729.4782617</v>
      </c>
      <c r="Z87" s="67" t="n">
        <f aca="false">L87*5.5017049523</f>
        <v>5706303.7836225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low_v2_m!D76+temporary_pension_bonus_low!B76</f>
        <v>27026092.7256105</v>
      </c>
      <c r="G88" s="157" t="n">
        <f aca="false">low_v2_m!E76+temporary_pension_bonus_low!B76</f>
        <v>25895206.0268151</v>
      </c>
      <c r="H88" s="67" t="n">
        <f aca="false">F88-J88</f>
        <v>23820128.5020933</v>
      </c>
      <c r="I88" s="67" t="n">
        <f aca="false">G88-K88</f>
        <v>22785420.7300033</v>
      </c>
      <c r="J88" s="157" t="n">
        <f aca="false">low_v2_m!J76</f>
        <v>3205964.22351726</v>
      </c>
      <c r="K88" s="157" t="n">
        <f aca="false">low_v2_m!K76</f>
        <v>3109785.29681174</v>
      </c>
      <c r="L88" s="67" t="n">
        <f aca="false">H88-I88</f>
        <v>1034707.77208997</v>
      </c>
      <c r="M88" s="67" t="n">
        <f aca="false">J88-K88</f>
        <v>96178.9267055187</v>
      </c>
      <c r="N88" s="157" t="n">
        <f aca="false">SUM(low_v5_m!C76:J76)</f>
        <v>3355083.4987463</v>
      </c>
      <c r="O88" s="7"/>
      <c r="P88" s="7"/>
      <c r="Q88" s="67" t="n">
        <f aca="false">I88*5.5017049523</f>
        <v>125358662.070498</v>
      </c>
      <c r="R88" s="67"/>
      <c r="S88" s="67"/>
      <c r="T88" s="7"/>
      <c r="U88" s="7"/>
      <c r="V88" s="67" t="n">
        <f aca="false">K88*5.5017049523</f>
        <v>17109121.1680589</v>
      </c>
      <c r="W88" s="67" t="n">
        <f aca="false">M88*5.5017049523</f>
        <v>529148.077362651</v>
      </c>
      <c r="X88" s="67" t="n">
        <f aca="false">N88*5.1890047538+L88*5.5017049523</f>
        <v>23102201.0982812</v>
      </c>
      <c r="Y88" s="67" t="n">
        <f aca="false">N88*5.1890047538</f>
        <v>17409544.2243905</v>
      </c>
      <c r="Z88" s="67" t="n">
        <f aca="false">L88*5.5017049523</f>
        <v>5692656.87389068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low_v2_m!D77+temporary_pension_bonus_low!B77</f>
        <v>27137140.224971</v>
      </c>
      <c r="G89" s="157" t="n">
        <f aca="false">low_v2_m!E77+temporary_pension_bonus_low!B77</f>
        <v>26000389.493313</v>
      </c>
      <c r="H89" s="67" t="n">
        <f aca="false">F89-J89</f>
        <v>23891869.4247004</v>
      </c>
      <c r="I89" s="67" t="n">
        <f aca="false">G89-K89</f>
        <v>22852476.8170505</v>
      </c>
      <c r="J89" s="157" t="n">
        <f aca="false">low_v2_m!J77</f>
        <v>3245270.80027062</v>
      </c>
      <c r="K89" s="157" t="n">
        <f aca="false">low_v2_m!K77</f>
        <v>3147912.6762625</v>
      </c>
      <c r="L89" s="67" t="n">
        <f aca="false">H89-I89</f>
        <v>1039392.60764991</v>
      </c>
      <c r="M89" s="67" t="n">
        <f aca="false">J89-K89</f>
        <v>97358.1240081177</v>
      </c>
      <c r="N89" s="157" t="n">
        <f aca="false">SUM(low_v5_m!C77:J77)</f>
        <v>3319647.41401948</v>
      </c>
      <c r="O89" s="7"/>
      <c r="P89" s="7"/>
      <c r="Q89" s="67" t="n">
        <f aca="false">I89*5.5017049523</f>
        <v>125727584.876688</v>
      </c>
      <c r="R89" s="67"/>
      <c r="S89" s="67"/>
      <c r="T89" s="7"/>
      <c r="U89" s="7"/>
      <c r="V89" s="67" t="n">
        <f aca="false">K89*5.5017049523</f>
        <v>17318886.7604014</v>
      </c>
      <c r="W89" s="67" t="n">
        <f aca="false">M89*5.5017049523</f>
        <v>535635.673002099</v>
      </c>
      <c r="X89" s="67" t="n">
        <f aca="false">N89*5.1890047538+L89*5.5017049523</f>
        <v>22944097.6691785</v>
      </c>
      <c r="Y89" s="67" t="n">
        <f aca="false">N89*5.1890047538</f>
        <v>17225666.212287</v>
      </c>
      <c r="Z89" s="67" t="n">
        <f aca="false">L89*5.5017049523</f>
        <v>5718431.45689151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low_v2_m!D78+temporary_pension_bonus_low!B78</f>
        <v>27194403.9416209</v>
      </c>
      <c r="G90" s="155" t="n">
        <f aca="false">low_v2_m!E78+temporary_pension_bonus_low!B78</f>
        <v>26054565.9133115</v>
      </c>
      <c r="H90" s="8" t="n">
        <f aca="false">F90-J90</f>
        <v>23873320.6471699</v>
      </c>
      <c r="I90" s="8" t="n">
        <f aca="false">G90-K90</f>
        <v>22833115.117694</v>
      </c>
      <c r="J90" s="155" t="n">
        <f aca="false">low_v2_m!J78</f>
        <v>3321083.29445098</v>
      </c>
      <c r="K90" s="155" t="n">
        <f aca="false">low_v2_m!K78</f>
        <v>3221450.79561745</v>
      </c>
      <c r="L90" s="8" t="n">
        <f aca="false">H90-I90</f>
        <v>1040205.52947592</v>
      </c>
      <c r="M90" s="8" t="n">
        <f aca="false">J90-K90</f>
        <v>99632.4988335287</v>
      </c>
      <c r="N90" s="155" t="n">
        <f aca="false">SUM(low_v5_m!C78:J78)</f>
        <v>3939714.876453</v>
      </c>
      <c r="O90" s="5"/>
      <c r="P90" s="5"/>
      <c r="Q90" s="8" t="n">
        <f aca="false">I90*5.5017049523</f>
        <v>125621062.519453</v>
      </c>
      <c r="R90" s="8"/>
      <c r="S90" s="8"/>
      <c r="T90" s="5"/>
      <c r="U90" s="5"/>
      <c r="V90" s="8" t="n">
        <f aca="false">K90*5.5017049523</f>
        <v>17723471.7958393</v>
      </c>
      <c r="W90" s="8" t="n">
        <f aca="false">M90*5.5017049523</f>
        <v>548148.612242449</v>
      </c>
      <c r="X90" s="8" t="n">
        <f aca="false">N90*5.1890047538+L90*5.5017049523</f>
        <v>26166103.1354587</v>
      </c>
      <c r="Y90" s="8" t="n">
        <f aca="false">N90*5.1890047538</f>
        <v>20443199.2225312</v>
      </c>
      <c r="Z90" s="8" t="n">
        <f aca="false">L90*5.5017049523</f>
        <v>5722903.91292749</v>
      </c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low_v2_m!D79+temporary_pension_bonus_low!B79</f>
        <v>27294836.1203286</v>
      </c>
      <c r="G91" s="157" t="n">
        <f aca="false">low_v2_m!E79+temporary_pension_bonus_low!B79</f>
        <v>26150424.1204673</v>
      </c>
      <c r="H91" s="67" t="n">
        <f aca="false">F91-J91</f>
        <v>23907115.4388373</v>
      </c>
      <c r="I91" s="67" t="n">
        <f aca="false">G91-K91</f>
        <v>22864335.0594207</v>
      </c>
      <c r="J91" s="157" t="n">
        <f aca="false">low_v2_m!J79</f>
        <v>3387720.68149136</v>
      </c>
      <c r="K91" s="157" t="n">
        <f aca="false">low_v2_m!K79</f>
        <v>3286089.06104662</v>
      </c>
      <c r="L91" s="67" t="n">
        <f aca="false">H91-I91</f>
        <v>1042780.37941662</v>
      </c>
      <c r="M91" s="67" t="n">
        <f aca="false">J91-K91</f>
        <v>101631.620444741</v>
      </c>
      <c r="N91" s="157" t="n">
        <f aca="false">SUM(low_v5_m!C79:J79)</f>
        <v>3261272.48371474</v>
      </c>
      <c r="O91" s="7"/>
      <c r="P91" s="7"/>
      <c r="Q91" s="67" t="n">
        <f aca="false">I91*5.5017049523</f>
        <v>125792825.427461</v>
      </c>
      <c r="R91" s="67"/>
      <c r="S91" s="67"/>
      <c r="T91" s="7"/>
      <c r="U91" s="7"/>
      <c r="V91" s="67" t="n">
        <f aca="false">K91*5.5017049523</f>
        <v>18079092.4608591</v>
      </c>
      <c r="W91" s="67" t="n">
        <f aca="false">M91*5.5017049523</f>
        <v>559147.189511103</v>
      </c>
      <c r="X91" s="67" t="n">
        <f aca="false">N91*5.1890047538+L91*5.5017049523</f>
        <v>22659828.3990306</v>
      </c>
      <c r="Y91" s="67" t="n">
        <f aca="false">N91*5.1890047538</f>
        <v>16922758.4214329</v>
      </c>
      <c r="Z91" s="67" t="n">
        <f aca="false">L91*5.5017049523</f>
        <v>5737069.97759768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low_v2_m!D80+temporary_pension_bonus_low!B80</f>
        <v>27333315.9407918</v>
      </c>
      <c r="G92" s="157" t="n">
        <f aca="false">low_v2_m!E80+temporary_pension_bonus_low!B80</f>
        <v>26186076.0225117</v>
      </c>
      <c r="H92" s="67" t="n">
        <f aca="false">F92-J92</f>
        <v>23907939.2705143</v>
      </c>
      <c r="I92" s="67" t="n">
        <f aca="false">G92-K92</f>
        <v>22863460.6523426</v>
      </c>
      <c r="J92" s="157" t="n">
        <f aca="false">low_v2_m!J80</f>
        <v>3425376.67027749</v>
      </c>
      <c r="K92" s="157" t="n">
        <f aca="false">low_v2_m!K80</f>
        <v>3322615.37016917</v>
      </c>
      <c r="L92" s="67" t="n">
        <f aca="false">H92-I92</f>
        <v>1044478.61817178</v>
      </c>
      <c r="M92" s="67" t="n">
        <f aca="false">J92-K92</f>
        <v>102761.300108325</v>
      </c>
      <c r="N92" s="157" t="n">
        <f aca="false">SUM(low_v5_m!C80:J80)</f>
        <v>3271374.9197606</v>
      </c>
      <c r="O92" s="7"/>
      <c r="P92" s="7"/>
      <c r="Q92" s="67" t="n">
        <f aca="false">I92*5.5017049523</f>
        <v>125788014.697709</v>
      </c>
      <c r="R92" s="67"/>
      <c r="S92" s="67"/>
      <c r="T92" s="7"/>
      <c r="U92" s="7"/>
      <c r="V92" s="67" t="n">
        <f aca="false">K92*5.5017049523</f>
        <v>18280049.4366478</v>
      </c>
      <c r="W92" s="67" t="n">
        <f aca="false">M92*5.5017049523</f>
        <v>565362.353710759</v>
      </c>
      <c r="X92" s="67" t="n">
        <f aca="false">N92*5.1890047538+L92*5.5017049523</f>
        <v>22721593.196267</v>
      </c>
      <c r="Y92" s="67" t="n">
        <f aca="false">N92*5.1890047538</f>
        <v>16975180.0100999</v>
      </c>
      <c r="Z92" s="67" t="n">
        <f aca="false">L92*5.5017049523</f>
        <v>5746413.18616715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low_v2_m!D81+temporary_pension_bonus_low!B81</f>
        <v>27458408.524136</v>
      </c>
      <c r="G93" s="157" t="n">
        <f aca="false">low_v2_m!E81+temporary_pension_bonus_low!B81</f>
        <v>26306426.1466539</v>
      </c>
      <c r="H93" s="67" t="n">
        <f aca="false">F93-J93</f>
        <v>23980041.7095826</v>
      </c>
      <c r="I93" s="67" t="n">
        <f aca="false">G93-K93</f>
        <v>22932410.3365372</v>
      </c>
      <c r="J93" s="157" t="n">
        <f aca="false">low_v2_m!J81</f>
        <v>3478366.81455336</v>
      </c>
      <c r="K93" s="157" t="n">
        <f aca="false">low_v2_m!K81</f>
        <v>3374015.81011676</v>
      </c>
      <c r="L93" s="67" t="n">
        <f aca="false">H93-I93</f>
        <v>1047631.37304544</v>
      </c>
      <c r="M93" s="67" t="n">
        <f aca="false">J93-K93</f>
        <v>104351.0044366</v>
      </c>
      <c r="N93" s="157" t="n">
        <f aca="false">SUM(low_v5_m!C81:J81)</f>
        <v>3244662.51861361</v>
      </c>
      <c r="O93" s="7"/>
      <c r="P93" s="7"/>
      <c r="Q93" s="67" t="n">
        <f aca="false">I93*5.5017049523</f>
        <v>126167355.516702</v>
      </c>
      <c r="R93" s="67"/>
      <c r="S93" s="67"/>
      <c r="T93" s="7"/>
      <c r="U93" s="7"/>
      <c r="V93" s="67" t="n">
        <f aca="false">K93*5.5017049523</f>
        <v>18562839.4916579</v>
      </c>
      <c r="W93" s="67" t="n">
        <f aca="false">M93*5.5017049523</f>
        <v>574108.437886324</v>
      </c>
      <c r="X93" s="67" t="n">
        <f aca="false">N93*5.1890047538+L93*5.5017049523</f>
        <v>22600327.9468317</v>
      </c>
      <c r="Y93" s="67" t="n">
        <f aca="false">N93*5.1890047538</f>
        <v>16836569.2335627</v>
      </c>
      <c r="Z93" s="67" t="n">
        <f aca="false">L93*5.5017049523</f>
        <v>5763758.71326895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low_v2_m!D82+temporary_pension_bonus_low!B82</f>
        <v>27590752.8902385</v>
      </c>
      <c r="G94" s="155" t="n">
        <f aca="false">low_v2_m!E82+temporary_pension_bonus_low!B82</f>
        <v>26433508.5123012</v>
      </c>
      <c r="H94" s="8" t="n">
        <f aca="false">F94-J94</f>
        <v>23997303.1155202</v>
      </c>
      <c r="I94" s="8" t="n">
        <f aca="false">G94-K94</f>
        <v>22947862.2308244</v>
      </c>
      <c r="J94" s="155" t="n">
        <f aca="false">low_v2_m!J82</f>
        <v>3593449.77471832</v>
      </c>
      <c r="K94" s="155" t="n">
        <f aca="false">low_v2_m!K82</f>
        <v>3485646.28147677</v>
      </c>
      <c r="L94" s="8" t="n">
        <f aca="false">H94-I94</f>
        <v>1049440.88469579</v>
      </c>
      <c r="M94" s="8" t="n">
        <f aca="false">J94-K94</f>
        <v>107803.493241549</v>
      </c>
      <c r="N94" s="155" t="n">
        <f aca="false">SUM(low_v5_m!C82:J82)</f>
        <v>3896736.78909635</v>
      </c>
      <c r="O94" s="5"/>
      <c r="P94" s="5"/>
      <c r="Q94" s="8" t="n">
        <f aca="false">I94*5.5017049523</f>
        <v>126252367.280025</v>
      </c>
      <c r="R94" s="8"/>
      <c r="S94" s="8"/>
      <c r="T94" s="5"/>
      <c r="U94" s="5"/>
      <c r="V94" s="8" t="n">
        <f aca="false">K94*5.5017049523</f>
        <v>19176997.4087668</v>
      </c>
      <c r="W94" s="8" t="n">
        <f aca="false">M94*5.5017049523</f>
        <v>593103.012642272</v>
      </c>
      <c r="X94" s="8" t="n">
        <f aca="false">N94*5.1890047538+L94*5.5017049523</f>
        <v>25993899.8354052</v>
      </c>
      <c r="Y94" s="8" t="n">
        <f aca="false">N94*5.1890047538</f>
        <v>20220185.7229283</v>
      </c>
      <c r="Z94" s="8" t="n">
        <f aca="false">L94*5.5017049523</f>
        <v>5773714.11247691</v>
      </c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low_v2_m!D83+temporary_pension_bonus_low!B83</f>
        <v>27721041.7207517</v>
      </c>
      <c r="G95" s="157" t="n">
        <f aca="false">low_v2_m!E83+temporary_pension_bonus_low!B83</f>
        <v>26558457.9526037</v>
      </c>
      <c r="H95" s="67" t="n">
        <f aca="false">F95-J95</f>
        <v>24092173.4035896</v>
      </c>
      <c r="I95" s="67" t="n">
        <f aca="false">G95-K95</f>
        <v>23038455.6849564</v>
      </c>
      <c r="J95" s="157" t="n">
        <f aca="false">low_v2_m!J83</f>
        <v>3628868.31716211</v>
      </c>
      <c r="K95" s="157" t="n">
        <f aca="false">low_v2_m!K83</f>
        <v>3520002.26764725</v>
      </c>
      <c r="L95" s="67" t="n">
        <f aca="false">H95-I95</f>
        <v>1053717.71863313</v>
      </c>
      <c r="M95" s="67" t="n">
        <f aca="false">J95-K95</f>
        <v>108866.049514864</v>
      </c>
      <c r="N95" s="157" t="n">
        <f aca="false">SUM(low_v5_m!C83:J83)</f>
        <v>3176220.63428158</v>
      </c>
      <c r="O95" s="7"/>
      <c r="P95" s="7"/>
      <c r="Q95" s="67" t="n">
        <f aca="false">I95*5.5017049523</f>
        <v>126750785.735269</v>
      </c>
      <c r="R95" s="67"/>
      <c r="S95" s="67"/>
      <c r="T95" s="7"/>
      <c r="U95" s="7"/>
      <c r="V95" s="67" t="n">
        <f aca="false">K95*5.5017049523</f>
        <v>19366013.9080221</v>
      </c>
      <c r="W95" s="67" t="n">
        <f aca="false">M95*5.5017049523</f>
        <v>598948.883753262</v>
      </c>
      <c r="X95" s="67" t="n">
        <f aca="false">N95*5.1890047538+L95*5.5017049523</f>
        <v>22278667.9613349</v>
      </c>
      <c r="Y95" s="67" t="n">
        <f aca="false">N95*5.1890047538</f>
        <v>16481423.9704048</v>
      </c>
      <c r="Z95" s="67" t="n">
        <f aca="false">L95*5.5017049523</f>
        <v>5797243.99093013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low_v2_m!D84+temporary_pension_bonus_low!B84</f>
        <v>27851026.9782953</v>
      </c>
      <c r="G96" s="157" t="n">
        <f aca="false">low_v2_m!E84+temporary_pension_bonus_low!B84</f>
        <v>26683416.7514026</v>
      </c>
      <c r="H96" s="67" t="n">
        <f aca="false">F96-J96</f>
        <v>24179835.3670164</v>
      </c>
      <c r="I96" s="67" t="n">
        <f aca="false">G96-K96</f>
        <v>23122360.888462</v>
      </c>
      <c r="J96" s="157" t="n">
        <f aca="false">low_v2_m!J84</f>
        <v>3671191.61127891</v>
      </c>
      <c r="K96" s="157" t="n">
        <f aca="false">low_v2_m!K84</f>
        <v>3561055.86294055</v>
      </c>
      <c r="L96" s="67" t="n">
        <f aca="false">H96-I96</f>
        <v>1057474.47855433</v>
      </c>
      <c r="M96" s="67" t="n">
        <f aca="false">J96-K96</f>
        <v>110135.748338366</v>
      </c>
      <c r="N96" s="157" t="n">
        <f aca="false">SUM(low_v5_m!C84:J84)</f>
        <v>3166796.91180333</v>
      </c>
      <c r="O96" s="7"/>
      <c r="P96" s="7"/>
      <c r="Q96" s="67" t="n">
        <f aca="false">I96*5.5017049523</f>
        <v>127212407.408919</v>
      </c>
      <c r="R96" s="67"/>
      <c r="S96" s="67"/>
      <c r="T96" s="7"/>
      <c r="U96" s="7"/>
      <c r="V96" s="67" t="n">
        <f aca="false">K96*5.5017049523</f>
        <v>19591878.676557</v>
      </c>
      <c r="W96" s="67" t="n">
        <f aca="false">M96*5.5017049523</f>
        <v>605934.392058454</v>
      </c>
      <c r="X96" s="67" t="n">
        <f aca="false">N96*5.1890047538+L96*5.5017049523</f>
        <v>22250436.8052599</v>
      </c>
      <c r="Y96" s="67" t="n">
        <f aca="false">N96*5.1890047538</f>
        <v>16432524.2296667</v>
      </c>
      <c r="Z96" s="67" t="n">
        <f aca="false">L96*5.5017049523</f>
        <v>5817912.57559324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low_v2_m!D85+temporary_pension_bonus_low!B85</f>
        <v>27842344.711337</v>
      </c>
      <c r="G97" s="157" t="n">
        <f aca="false">low_v2_m!E85+temporary_pension_bonus_low!B85</f>
        <v>26676210.7622919</v>
      </c>
      <c r="H97" s="67" t="n">
        <f aca="false">F97-J97</f>
        <v>24118628.4601157</v>
      </c>
      <c r="I97" s="67" t="n">
        <f aca="false">G97-K97</f>
        <v>23064205.9986073</v>
      </c>
      <c r="J97" s="157" t="n">
        <f aca="false">low_v2_m!J85</f>
        <v>3723716.25122127</v>
      </c>
      <c r="K97" s="157" t="n">
        <f aca="false">low_v2_m!K85</f>
        <v>3612004.76368463</v>
      </c>
      <c r="L97" s="67" t="n">
        <f aca="false">H97-I97</f>
        <v>1054422.46150844</v>
      </c>
      <c r="M97" s="67" t="n">
        <f aca="false">J97-K97</f>
        <v>111711.487536638</v>
      </c>
      <c r="N97" s="157" t="n">
        <f aca="false">SUM(low_v5_m!C85:J85)</f>
        <v>3204686.98151772</v>
      </c>
      <c r="O97" s="7"/>
      <c r="P97" s="7"/>
      <c r="Q97" s="67" t="n">
        <f aca="false">I97*5.5017049523</f>
        <v>126892456.363405</v>
      </c>
      <c r="R97" s="67"/>
      <c r="S97" s="67"/>
      <c r="T97" s="7"/>
      <c r="U97" s="7"/>
      <c r="V97" s="67" t="n">
        <f aca="false">K97*5.5017049523</f>
        <v>19872184.4960949</v>
      </c>
      <c r="W97" s="67" t="n">
        <f aca="false">M97*5.5017049523</f>
        <v>614603.644209121</v>
      </c>
      <c r="X97" s="67" t="n">
        <f aca="false">N97*5.1890047538+L97*5.5017049523</f>
        <v>22430257.2598338</v>
      </c>
      <c r="Y97" s="67" t="n">
        <f aca="false">N97*5.1890047538</f>
        <v>16629135.9815364</v>
      </c>
      <c r="Z97" s="67" t="n">
        <f aca="false">L97*5.5017049523</f>
        <v>5801121.27829735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low_v2_m!D86+temporary_pension_bonus_low!B86</f>
        <v>27897638.7381082</v>
      </c>
      <c r="G98" s="155" t="n">
        <f aca="false">low_v2_m!E86+temporary_pension_bonus_low!B86</f>
        <v>26729133.5866268</v>
      </c>
      <c r="H98" s="8" t="n">
        <f aca="false">F98-J98</f>
        <v>24118808.6933688</v>
      </c>
      <c r="I98" s="8" t="n">
        <f aca="false">G98-K98</f>
        <v>23063668.4432295</v>
      </c>
      <c r="J98" s="155" t="n">
        <f aca="false">low_v2_m!J86</f>
        <v>3778830.04473941</v>
      </c>
      <c r="K98" s="155" t="n">
        <f aca="false">low_v2_m!K86</f>
        <v>3665465.14339723</v>
      </c>
      <c r="L98" s="8" t="n">
        <f aca="false">H98-I98</f>
        <v>1055140.25013928</v>
      </c>
      <c r="M98" s="8" t="n">
        <f aca="false">J98-K98</f>
        <v>113364.901342183</v>
      </c>
      <c r="N98" s="155" t="n">
        <f aca="false">SUM(low_v5_m!C86:J86)</f>
        <v>3922401.53869129</v>
      </c>
      <c r="O98" s="5"/>
      <c r="P98" s="5"/>
      <c r="Q98" s="8" t="n">
        <f aca="false">I98*5.5017049523</f>
        <v>126889498.892321</v>
      </c>
      <c r="R98" s="8"/>
      <c r="S98" s="8"/>
      <c r="T98" s="5"/>
      <c r="U98" s="5"/>
      <c r="V98" s="8" t="n">
        <f aca="false">K98*5.5017049523</f>
        <v>20166307.7319116</v>
      </c>
      <c r="W98" s="8" t="n">
        <f aca="false">M98*5.5017049523</f>
        <v>623700.239131291</v>
      </c>
      <c r="X98" s="8" t="n">
        <f aca="false">N98*5.1890047538+L98*5.5017049523</f>
        <v>26158430.5701439</v>
      </c>
      <c r="Y98" s="8" t="n">
        <f aca="false">N98*5.1890047538</f>
        <v>20353360.2305815</v>
      </c>
      <c r="Z98" s="8" t="n">
        <f aca="false">L98*5.5017049523</f>
        <v>5805070.33956236</v>
      </c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low_v2_m!D87+temporary_pension_bonus_low!B87</f>
        <v>27987228.1298538</v>
      </c>
      <c r="G99" s="157" t="n">
        <f aca="false">low_v2_m!E87+temporary_pension_bonus_low!B87</f>
        <v>26814381.278255</v>
      </c>
      <c r="H99" s="67" t="n">
        <f aca="false">F99-J99</f>
        <v>24128745.7063814</v>
      </c>
      <c r="I99" s="67" t="n">
        <f aca="false">G99-K99</f>
        <v>23071653.3274868</v>
      </c>
      <c r="J99" s="157" t="n">
        <f aca="false">low_v2_m!J87</f>
        <v>3858482.4234724</v>
      </c>
      <c r="K99" s="157" t="n">
        <f aca="false">low_v2_m!K87</f>
        <v>3742727.95076823</v>
      </c>
      <c r="L99" s="67" t="n">
        <f aca="false">H99-I99</f>
        <v>1057092.37889461</v>
      </c>
      <c r="M99" s="67" t="n">
        <f aca="false">J99-K99</f>
        <v>115754.472704172</v>
      </c>
      <c r="N99" s="157" t="n">
        <f aca="false">SUM(low_v5_m!C87:J87)</f>
        <v>3145865.14027446</v>
      </c>
      <c r="O99" s="7"/>
      <c r="P99" s="7"/>
      <c r="Q99" s="67" t="n">
        <f aca="false">I99*5.5017049523</f>
        <v>126933429.369583</v>
      </c>
      <c r="R99" s="67"/>
      <c r="S99" s="67"/>
      <c r="T99" s="7"/>
      <c r="U99" s="7"/>
      <c r="V99" s="67" t="n">
        <f aca="false">K99*5.5017049523</f>
        <v>20591384.9018532</v>
      </c>
      <c r="W99" s="67" t="n">
        <f aca="false">M99*5.5017049523</f>
        <v>636846.955727417</v>
      </c>
      <c r="X99" s="67" t="n">
        <f aca="false">N99*5.1890047538+L99*5.5017049523</f>
        <v>22139719.5437009</v>
      </c>
      <c r="Y99" s="67" t="n">
        <f aca="false">N99*5.1890047538</f>
        <v>16323909.1676979</v>
      </c>
      <c r="Z99" s="67" t="n">
        <f aca="false">L99*5.5017049523</f>
        <v>5815810.37600308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low_v2_m!D88+temporary_pension_bonus_low!B88</f>
        <v>28068510.9746142</v>
      </c>
      <c r="G100" s="157" t="n">
        <f aca="false">low_v2_m!E88+temporary_pension_bonus_low!B88</f>
        <v>26892079.9860922</v>
      </c>
      <c r="H100" s="67" t="n">
        <f aca="false">F100-J100</f>
        <v>24156490.9717907</v>
      </c>
      <c r="I100" s="67" t="n">
        <f aca="false">G100-K100</f>
        <v>23097420.5833534</v>
      </c>
      <c r="J100" s="157" t="n">
        <f aca="false">low_v2_m!J88</f>
        <v>3912020.00282355</v>
      </c>
      <c r="K100" s="157" t="n">
        <f aca="false">low_v2_m!K88</f>
        <v>3794659.40273884</v>
      </c>
      <c r="L100" s="67" t="n">
        <f aca="false">H100-I100</f>
        <v>1059070.3884373</v>
      </c>
      <c r="M100" s="67" t="n">
        <f aca="false">J100-K100</f>
        <v>117360.600084706</v>
      </c>
      <c r="N100" s="157" t="n">
        <f aca="false">SUM(low_v5_m!C88:J88)</f>
        <v>3158018.33058329</v>
      </c>
      <c r="O100" s="7"/>
      <c r="P100" s="7"/>
      <c r="Q100" s="67" t="n">
        <f aca="false">I100*5.5017049523</f>
        <v>127075193.208791</v>
      </c>
      <c r="R100" s="67"/>
      <c r="S100" s="67"/>
      <c r="T100" s="7"/>
      <c r="U100" s="7"/>
      <c r="V100" s="67" t="n">
        <f aca="false">K100*5.5017049523</f>
        <v>20877096.42834</v>
      </c>
      <c r="W100" s="67" t="n">
        <f aca="false">M100*5.5017049523</f>
        <v>645683.394690925</v>
      </c>
      <c r="X100" s="67" t="n">
        <f aca="false">N100*5.1890047538+L100*5.5017049523</f>
        <v>22213664.930884</v>
      </c>
      <c r="Y100" s="67" t="n">
        <f aca="false">N100*5.1890047538</f>
        <v>16386972.1299842</v>
      </c>
      <c r="Z100" s="67" t="n">
        <f aca="false">L100*5.5017049523</f>
        <v>5826692.80089976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low_v2_m!D89+temporary_pension_bonus_low!B89</f>
        <v>28161086.4285025</v>
      </c>
      <c r="G101" s="157" t="n">
        <f aca="false">low_v2_m!E89+temporary_pension_bonus_low!B89</f>
        <v>26981644.0766754</v>
      </c>
      <c r="H101" s="67" t="n">
        <f aca="false">F101-J101</f>
        <v>24162323.7021082</v>
      </c>
      <c r="I101" s="67" t="n">
        <f aca="false">G101-K101</f>
        <v>23102844.2320729</v>
      </c>
      <c r="J101" s="157" t="n">
        <f aca="false">low_v2_m!J89</f>
        <v>3998762.7263943</v>
      </c>
      <c r="K101" s="157" t="n">
        <f aca="false">low_v2_m!K89</f>
        <v>3878799.84460248</v>
      </c>
      <c r="L101" s="67" t="n">
        <f aca="false">H101-I101</f>
        <v>1059479.47003533</v>
      </c>
      <c r="M101" s="67" t="n">
        <f aca="false">J101-K101</f>
        <v>119962.881791829</v>
      </c>
      <c r="N101" s="157" t="n">
        <f aca="false">SUM(low_v5_m!C89:J89)</f>
        <v>3164619.41911761</v>
      </c>
      <c r="O101" s="7"/>
      <c r="P101" s="7"/>
      <c r="Q101" s="67" t="n">
        <f aca="false">I101*5.5017049523</f>
        <v>127105032.523811</v>
      </c>
      <c r="R101" s="67"/>
      <c r="S101" s="67"/>
      <c r="T101" s="7"/>
      <c r="U101" s="7"/>
      <c r="V101" s="67" t="n">
        <f aca="false">K101*5.5017049523</f>
        <v>21340012.3140299</v>
      </c>
      <c r="W101" s="67" t="n">
        <f aca="false">M101*5.5017049523</f>
        <v>660000.380846283</v>
      </c>
      <c r="X101" s="67" t="n">
        <f aca="false">N101*5.1890047538+L101*5.5017049523</f>
        <v>22250168.6569226</v>
      </c>
      <c r="Y101" s="67" t="n">
        <f aca="false">N101*5.1890047538</f>
        <v>16421225.2097691</v>
      </c>
      <c r="Z101" s="67" t="n">
        <f aca="false">L101*5.5017049523</f>
        <v>5828943.44715355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low_v2_m!D90+temporary_pension_bonus_low!B90</f>
        <v>28232618.7282832</v>
      </c>
      <c r="G102" s="155" t="n">
        <f aca="false">low_v2_m!E90+temporary_pension_bonus_low!B90</f>
        <v>27051082.740842</v>
      </c>
      <c r="H102" s="8" t="n">
        <f aca="false">F102-J102</f>
        <v>24150709.7834783</v>
      </c>
      <c r="I102" s="8" t="n">
        <f aca="false">G102-K102</f>
        <v>23091631.0643813</v>
      </c>
      <c r="J102" s="155" t="n">
        <f aca="false">low_v2_m!J90</f>
        <v>4081908.94480488</v>
      </c>
      <c r="K102" s="155" t="n">
        <f aca="false">low_v2_m!K90</f>
        <v>3959451.67646073</v>
      </c>
      <c r="L102" s="8" t="n">
        <f aca="false">H102-I102</f>
        <v>1059078.71909701</v>
      </c>
      <c r="M102" s="8" t="n">
        <f aca="false">J102-K102</f>
        <v>122457.268344148</v>
      </c>
      <c r="N102" s="155" t="n">
        <f aca="false">SUM(low_v5_m!C90:J90)</f>
        <v>3850712.2491735</v>
      </c>
      <c r="O102" s="5"/>
      <c r="P102" s="5"/>
      <c r="Q102" s="8" t="n">
        <f aca="false">I102*5.5017049523</f>
        <v>127043340.983591</v>
      </c>
      <c r="R102" s="8"/>
      <c r="S102" s="8"/>
      <c r="T102" s="5"/>
      <c r="U102" s="5"/>
      <c r="V102" s="8" t="n">
        <f aca="false">K102*5.5017049523</f>
        <v>21783734.8967765</v>
      </c>
      <c r="W102" s="8" t="n">
        <f aca="false">M102*5.5017049523</f>
        <v>673723.759694127</v>
      </c>
      <c r="X102" s="8" t="n">
        <f aca="false">N102*5.1890047538+L102*5.5017049523</f>
        <v>25808102.8002087</v>
      </c>
      <c r="Y102" s="8" t="n">
        <f aca="false">N102*5.1890047538</f>
        <v>19981364.1664772</v>
      </c>
      <c r="Z102" s="8" t="n">
        <f aca="false">L102*5.5017049523</f>
        <v>5826738.63373157</v>
      </c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low_v2_m!D91+temporary_pension_bonus_low!B91</f>
        <v>28375988.1389829</v>
      </c>
      <c r="G103" s="157" t="n">
        <f aca="false">low_v2_m!E91+temporary_pension_bonus_low!B91</f>
        <v>27189185.5247167</v>
      </c>
      <c r="H103" s="67" t="n">
        <f aca="false">F103-J103</f>
        <v>24197498.1638239</v>
      </c>
      <c r="I103" s="67" t="n">
        <f aca="false">G103-K103</f>
        <v>23136050.2488124</v>
      </c>
      <c r="J103" s="157" t="n">
        <f aca="false">low_v2_m!J91</f>
        <v>4178489.97515898</v>
      </c>
      <c r="K103" s="157" t="n">
        <f aca="false">low_v2_m!K91</f>
        <v>4053135.27590421</v>
      </c>
      <c r="L103" s="67" t="n">
        <f aca="false">H103-I103</f>
        <v>1061447.91501148</v>
      </c>
      <c r="M103" s="67" t="n">
        <f aca="false">J103-K103</f>
        <v>125354.699254769</v>
      </c>
      <c r="N103" s="157" t="n">
        <f aca="false">SUM(low_v5_m!C91:J91)</f>
        <v>3104596.19737857</v>
      </c>
      <c r="O103" s="7"/>
      <c r="P103" s="7"/>
      <c r="Q103" s="67" t="n">
        <f aca="false">I103*5.5017049523</f>
        <v>127287722.230553</v>
      </c>
      <c r="R103" s="67"/>
      <c r="S103" s="67"/>
      <c r="T103" s="7"/>
      <c r="U103" s="7"/>
      <c r="V103" s="67" t="n">
        <f aca="false">K103*5.5017049523</f>
        <v>22299154.419784</v>
      </c>
      <c r="W103" s="67" t="n">
        <f aca="false">M103*5.5017049523</f>
        <v>689664.569684042</v>
      </c>
      <c r="X103" s="67" t="n">
        <f aca="false">N103*5.1890047538+L103*5.5017049523</f>
        <v>21949537.677454</v>
      </c>
      <c r="Y103" s="67" t="n">
        <f aca="false">N103*5.1890047538</f>
        <v>16109764.4268268</v>
      </c>
      <c r="Z103" s="67" t="n">
        <f aca="false">L103*5.5017049523</f>
        <v>5839773.25062719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low_v2_m!D92+temporary_pension_bonus_low!B92</f>
        <v>28496941.731832</v>
      </c>
      <c r="G104" s="157" t="n">
        <f aca="false">low_v2_m!E92+temporary_pension_bonus_low!B92</f>
        <v>27304207.3738878</v>
      </c>
      <c r="H104" s="67" t="n">
        <f aca="false">F104-J104</f>
        <v>24215679.6416933</v>
      </c>
      <c r="I104" s="67" t="n">
        <f aca="false">G104-K104</f>
        <v>23151383.1464532</v>
      </c>
      <c r="J104" s="157" t="n">
        <f aca="false">low_v2_m!J92</f>
        <v>4281262.09013876</v>
      </c>
      <c r="K104" s="157" t="n">
        <f aca="false">low_v2_m!K92</f>
        <v>4152824.2274346</v>
      </c>
      <c r="L104" s="67" t="n">
        <f aca="false">H104-I104</f>
        <v>1064296.49524001</v>
      </c>
      <c r="M104" s="67" t="n">
        <f aca="false">J104-K104</f>
        <v>128437.862704164</v>
      </c>
      <c r="N104" s="157" t="n">
        <f aca="false">SUM(low_v5_m!C92:J92)</f>
        <v>3166360.60542757</v>
      </c>
      <c r="O104" s="7"/>
      <c r="P104" s="7"/>
      <c r="Q104" s="67" t="n">
        <f aca="false">I104*5.5017049523</f>
        <v>127372079.309437</v>
      </c>
      <c r="R104" s="67"/>
      <c r="S104" s="67"/>
      <c r="T104" s="7"/>
      <c r="U104" s="7"/>
      <c r="V104" s="67" t="n">
        <f aca="false">K104*5.5017049523</f>
        <v>22847613.6181084</v>
      </c>
      <c r="W104" s="67" t="n">
        <f aca="false">M104*5.5017049523</f>
        <v>706627.225302326</v>
      </c>
      <c r="X104" s="67" t="n">
        <f aca="false">N104*5.1890047538+L104*5.5017049523</f>
        <v>22285705.5323862</v>
      </c>
      <c r="Y104" s="67" t="n">
        <f aca="false">N104*5.1890047538</f>
        <v>16430260.2338087</v>
      </c>
      <c r="Z104" s="67" t="n">
        <f aca="false">L104*5.5017049523</f>
        <v>5855445.2985775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low_v2_m!D93+temporary_pension_bonus_low!B93</f>
        <v>28688469.6004834</v>
      </c>
      <c r="G105" s="157" t="n">
        <f aca="false">low_v2_m!E93+temporary_pension_bonus_low!B93</f>
        <v>27488298.3175122</v>
      </c>
      <c r="H105" s="67" t="n">
        <f aca="false">F105-J105</f>
        <v>24324955.6569612</v>
      </c>
      <c r="I105" s="67" t="n">
        <f aca="false">G105-K105</f>
        <v>23255689.7922956</v>
      </c>
      <c r="J105" s="157" t="n">
        <f aca="false">low_v2_m!J93</f>
        <v>4363513.94352223</v>
      </c>
      <c r="K105" s="157" t="n">
        <f aca="false">low_v2_m!K93</f>
        <v>4232608.52521657</v>
      </c>
      <c r="L105" s="67" t="n">
        <f aca="false">H105-I105</f>
        <v>1069265.86466556</v>
      </c>
      <c r="M105" s="67" t="n">
        <f aca="false">J105-K105</f>
        <v>130905.418305667</v>
      </c>
      <c r="N105" s="157" t="n">
        <f aca="false">SUM(low_v5_m!C93:J93)</f>
        <v>3205846.64282375</v>
      </c>
      <c r="O105" s="7"/>
      <c r="P105" s="7"/>
      <c r="Q105" s="67" t="n">
        <f aca="false">I105*5.5017049523</f>
        <v>127945943.699425</v>
      </c>
      <c r="R105" s="67"/>
      <c r="S105" s="67"/>
      <c r="T105" s="7"/>
      <c r="U105" s="7"/>
      <c r="V105" s="67" t="n">
        <f aca="false">K105*5.5017049523</f>
        <v>23286563.2843312</v>
      </c>
      <c r="W105" s="67" t="n">
        <f aca="false">M105*5.5017049523</f>
        <v>720202.988175192</v>
      </c>
      <c r="X105" s="67" t="n">
        <f aca="false">N105*5.1890047538+L105*5.5017049523</f>
        <v>22517938.7725221</v>
      </c>
      <c r="Y105" s="67" t="n">
        <f aca="false">N105*5.1890047538</f>
        <v>16635153.4695662</v>
      </c>
      <c r="Z105" s="67" t="n">
        <f aca="false">L105*5.5017049523</f>
        <v>5882785.30295588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low_v2_m!D94+temporary_pension_bonus_low!B94</f>
        <v>28673089.4373399</v>
      </c>
      <c r="G106" s="155" t="n">
        <f aca="false">low_v2_m!E94+temporary_pension_bonus_low!B94</f>
        <v>27475840.6079074</v>
      </c>
      <c r="H106" s="8" t="n">
        <f aca="false">F106-J106</f>
        <v>24202060.559827</v>
      </c>
      <c r="I106" s="8" t="n">
        <f aca="false">G106-K106</f>
        <v>23138942.5967199</v>
      </c>
      <c r="J106" s="155" t="n">
        <f aca="false">low_v2_m!J94</f>
        <v>4471028.87751291</v>
      </c>
      <c r="K106" s="155" t="n">
        <f aca="false">low_v2_m!K94</f>
        <v>4336898.01118752</v>
      </c>
      <c r="L106" s="8" t="n">
        <f aca="false">H106-I106</f>
        <v>1063117.96310703</v>
      </c>
      <c r="M106" s="8" t="n">
        <f aca="false">J106-K106</f>
        <v>134130.866325387</v>
      </c>
      <c r="N106" s="155" t="n">
        <f aca="false">SUM(low_v5_m!C94:J94)</f>
        <v>3904849.26333866</v>
      </c>
      <c r="O106" s="5"/>
      <c r="P106" s="5"/>
      <c r="Q106" s="8" t="n">
        <f aca="false">I106*5.5017049523</f>
        <v>127303635.075359</v>
      </c>
      <c r="R106" s="8"/>
      <c r="S106" s="8"/>
      <c r="T106" s="5"/>
      <c r="U106" s="5"/>
      <c r="V106" s="8" t="n">
        <f aca="false">K106*5.5017049523</f>
        <v>23860333.2657704</v>
      </c>
      <c r="W106" s="8" t="n">
        <f aca="false">M106*5.5017049523</f>
        <v>737948.45151867</v>
      </c>
      <c r="X106" s="8" t="n">
        <f aca="false">N106*5.1890047538+L106*5.5017049523</f>
        <v>26111242.7528418</v>
      </c>
      <c r="Y106" s="8" t="n">
        <f aca="false">N106*5.1890047538</f>
        <v>20262281.3903367</v>
      </c>
      <c r="Z106" s="8" t="n">
        <f aca="false">L106*5.5017049523</f>
        <v>5848961.36250504</v>
      </c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low_v2_m!D95+temporary_pension_bonus_low!B95</f>
        <v>28772799.8182973</v>
      </c>
      <c r="G107" s="157" t="n">
        <f aca="false">low_v2_m!E95+temporary_pension_bonus_low!B95</f>
        <v>27572102.6330119</v>
      </c>
      <c r="H107" s="67" t="n">
        <f aca="false">F107-J107</f>
        <v>24213631.2504356</v>
      </c>
      <c r="I107" s="67" t="n">
        <f aca="false">G107-K107</f>
        <v>23149709.122186</v>
      </c>
      <c r="J107" s="157" t="n">
        <f aca="false">low_v2_m!J95</f>
        <v>4559168.56786176</v>
      </c>
      <c r="K107" s="157" t="n">
        <f aca="false">low_v2_m!K95</f>
        <v>4422393.51082591</v>
      </c>
      <c r="L107" s="67" t="n">
        <f aca="false">H107-I107</f>
        <v>1063922.12824963</v>
      </c>
      <c r="M107" s="67" t="n">
        <f aca="false">J107-K107</f>
        <v>136775.057035853</v>
      </c>
      <c r="N107" s="157" t="n">
        <f aca="false">SUM(low_v5_m!C95:J95)</f>
        <v>3202140.76583098</v>
      </c>
      <c r="O107" s="7"/>
      <c r="P107" s="7"/>
      <c r="Q107" s="67" t="n">
        <f aca="false">I107*5.5017049523</f>
        <v>127362869.321835</v>
      </c>
      <c r="R107" s="67"/>
      <c r="S107" s="67"/>
      <c r="T107" s="7"/>
      <c r="U107" s="7"/>
      <c r="V107" s="67" t="n">
        <f aca="false">K107*5.5017049523</f>
        <v>24330704.2795303</v>
      </c>
      <c r="W107" s="67" t="n">
        <f aca="false">M107*5.5017049523</f>
        <v>752496.008645268</v>
      </c>
      <c r="X107" s="67" t="n">
        <f aca="false">N107*5.1890047538+L107*5.5017049523</f>
        <v>22469309.2980863</v>
      </c>
      <c r="Y107" s="67" t="n">
        <f aca="false">N107*5.1890047538</f>
        <v>16615923.6562337</v>
      </c>
      <c r="Z107" s="67" t="n">
        <f aca="false">L107*5.5017049523</f>
        <v>5853385.64185257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low_v2_m!D96+temporary_pension_bonus_low!B96</f>
        <v>28869029.1106387</v>
      </c>
      <c r="G108" s="157" t="n">
        <f aca="false">low_v2_m!E96+temporary_pension_bonus_low!B96</f>
        <v>27664879.0667704</v>
      </c>
      <c r="H108" s="67" t="n">
        <f aca="false">F108-J108</f>
        <v>24263064.9541513</v>
      </c>
      <c r="I108" s="67" t="n">
        <f aca="false">G108-K108</f>
        <v>23197093.8349777</v>
      </c>
      <c r="J108" s="157" t="n">
        <f aca="false">low_v2_m!J96</f>
        <v>4605964.15648731</v>
      </c>
      <c r="K108" s="157" t="n">
        <f aca="false">low_v2_m!K96</f>
        <v>4467785.23179269</v>
      </c>
      <c r="L108" s="67" t="n">
        <f aca="false">H108-I108</f>
        <v>1065971.11917362</v>
      </c>
      <c r="M108" s="67" t="n">
        <f aca="false">J108-K108</f>
        <v>138178.924694618</v>
      </c>
      <c r="N108" s="157" t="n">
        <f aca="false">SUM(low_v5_m!C96:J96)</f>
        <v>3136770.34780666</v>
      </c>
      <c r="O108" s="7"/>
      <c r="P108" s="7"/>
      <c r="Q108" s="67" t="n">
        <f aca="false">I108*5.5017049523</f>
        <v>127623566.030865</v>
      </c>
      <c r="R108" s="67"/>
      <c r="S108" s="67"/>
      <c r="T108" s="7"/>
      <c r="U108" s="7"/>
      <c r="V108" s="67" t="n">
        <f aca="false">K108*5.5017049523</f>
        <v>24580436.1355666</v>
      </c>
      <c r="W108" s="67" t="n">
        <f aca="false">M108*5.5017049523</f>
        <v>760219.67429587</v>
      </c>
      <c r="X108" s="67" t="n">
        <f aca="false">N108*5.1890047538+L108*5.5017049523</f>
        <v>22141374.8317139</v>
      </c>
      <c r="Y108" s="67" t="n">
        <f aca="false">N108*5.1890047538</f>
        <v>16276716.2463476</v>
      </c>
      <c r="Z108" s="67" t="n">
        <f aca="false">L108*5.5017049523</f>
        <v>5864658.58536628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low_v2_m!D97+temporary_pension_bonus_low!B97</f>
        <v>28890673.9368604</v>
      </c>
      <c r="G109" s="157" t="n">
        <f aca="false">low_v2_m!E97+temporary_pension_bonus_low!B97</f>
        <v>27687020.046864</v>
      </c>
      <c r="H109" s="67" t="n">
        <f aca="false">F109-J109</f>
        <v>24200634.6852143</v>
      </c>
      <c r="I109" s="67" t="n">
        <f aca="false">G109-K109</f>
        <v>23137681.9727673</v>
      </c>
      <c r="J109" s="157" t="n">
        <f aca="false">low_v2_m!J97</f>
        <v>4690039.25164613</v>
      </c>
      <c r="K109" s="157" t="n">
        <f aca="false">low_v2_m!K97</f>
        <v>4549338.07409675</v>
      </c>
      <c r="L109" s="67" t="n">
        <f aca="false">H109-I109</f>
        <v>1062952.71244705</v>
      </c>
      <c r="M109" s="67" t="n">
        <f aca="false">J109-K109</f>
        <v>140701.177549385</v>
      </c>
      <c r="N109" s="157" t="n">
        <f aca="false">SUM(low_v5_m!C97:J97)</f>
        <v>3095742.06822779</v>
      </c>
      <c r="O109" s="7"/>
      <c r="P109" s="7"/>
      <c r="Q109" s="67" t="n">
        <f aca="false">I109*5.5017049523</f>
        <v>127296699.494316</v>
      </c>
      <c r="R109" s="67"/>
      <c r="S109" s="67"/>
      <c r="T109" s="7"/>
      <c r="U109" s="7"/>
      <c r="V109" s="67" t="n">
        <f aca="false">K109*5.5017049523</f>
        <v>25029115.811945</v>
      </c>
      <c r="W109" s="67" t="n">
        <f aca="false">M109*5.5017049523</f>
        <v>774096.36531789</v>
      </c>
      <c r="X109" s="67" t="n">
        <f aca="false">N109*5.1890047538+L109*5.5017049523</f>
        <v>21911872.5107033</v>
      </c>
      <c r="Y109" s="67" t="n">
        <f aca="false">N109*5.1890047538</f>
        <v>16063820.3085726</v>
      </c>
      <c r="Z109" s="67" t="n">
        <f aca="false">L109*5.5017049523</f>
        <v>5848052.20213068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low_v2_m!D98+temporary_pension_bonus_low!B98</f>
        <v>29033214.6779799</v>
      </c>
      <c r="G110" s="155" t="n">
        <f aca="false">low_v2_m!E98+temporary_pension_bonus_low!B98</f>
        <v>27823974.4322875</v>
      </c>
      <c r="H110" s="8" t="n">
        <f aca="false">F110-J110</f>
        <v>24278981.8909338</v>
      </c>
      <c r="I110" s="8" t="n">
        <f aca="false">G110-K110</f>
        <v>23212368.6288528</v>
      </c>
      <c r="J110" s="155" t="n">
        <f aca="false">low_v2_m!J98</f>
        <v>4754232.78704613</v>
      </c>
      <c r="K110" s="155" t="n">
        <f aca="false">low_v2_m!K98</f>
        <v>4611605.80343475</v>
      </c>
      <c r="L110" s="8" t="n">
        <f aca="false">H110-I110</f>
        <v>1066613.26208103</v>
      </c>
      <c r="M110" s="8" t="n">
        <f aca="false">J110-K110</f>
        <v>142626.983611384</v>
      </c>
      <c r="N110" s="155" t="n">
        <f aca="false">SUM(low_v5_m!C98:J98)</f>
        <v>3819309.7350778</v>
      </c>
      <c r="O110" s="5"/>
      <c r="P110" s="5"/>
      <c r="Q110" s="8" t="n">
        <f aca="false">I110*5.5017049523</f>
        <v>127707603.439972</v>
      </c>
      <c r="R110" s="8"/>
      <c r="S110" s="8"/>
      <c r="T110" s="5"/>
      <c r="U110" s="5"/>
      <c r="V110" s="8" t="n">
        <f aca="false">K110*5.5017049523</f>
        <v>25371694.4868124</v>
      </c>
      <c r="W110" s="8" t="n">
        <f aca="false">M110*5.5017049523</f>
        <v>784691.582066365</v>
      </c>
      <c r="X110" s="8" t="n">
        <f aca="false">N110*5.1890047538+L110*5.5017049523</f>
        <v>25686607.8377334</v>
      </c>
      <c r="Y110" s="8" t="n">
        <f aca="false">N110*5.1890047538</f>
        <v>19818416.3715533</v>
      </c>
      <c r="Z110" s="8" t="n">
        <f aca="false">L110*5.5017049523</f>
        <v>5868191.46618004</v>
      </c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low_v2_m!D99+temporary_pension_bonus_low!B99</f>
        <v>29147180.7510577</v>
      </c>
      <c r="G111" s="157" t="n">
        <f aca="false">low_v2_m!E99+temporary_pension_bonus_low!B99</f>
        <v>27933597.0861187</v>
      </c>
      <c r="H111" s="67" t="n">
        <f aca="false">F111-J111</f>
        <v>24278469.9520316</v>
      </c>
      <c r="I111" s="67" t="n">
        <f aca="false">G111-K111</f>
        <v>23210947.6110633</v>
      </c>
      <c r="J111" s="157" t="n">
        <f aca="false">low_v2_m!J99</f>
        <v>4868710.7990261</v>
      </c>
      <c r="K111" s="157" t="n">
        <f aca="false">low_v2_m!K99</f>
        <v>4722649.47505532</v>
      </c>
      <c r="L111" s="67" t="n">
        <f aca="false">H111-I111</f>
        <v>1067522.34096821</v>
      </c>
      <c r="M111" s="67" t="n">
        <f aca="false">J111-K111</f>
        <v>146061.323970784</v>
      </c>
      <c r="N111" s="157" t="n">
        <f aca="false">SUM(low_v5_m!C99:J99)</f>
        <v>3115030.81668832</v>
      </c>
      <c r="O111" s="7"/>
      <c r="P111" s="7"/>
      <c r="Q111" s="67" t="n">
        <f aca="false">I111*5.5017049523</f>
        <v>127699785.419363</v>
      </c>
      <c r="R111" s="67"/>
      <c r="S111" s="67"/>
      <c r="T111" s="7"/>
      <c r="U111" s="7"/>
      <c r="V111" s="67" t="n">
        <f aca="false">K111*5.5017049523</f>
        <v>25982624.0048888</v>
      </c>
      <c r="W111" s="67" t="n">
        <f aca="false">M111*5.5017049523</f>
        <v>803586.309429559</v>
      </c>
      <c r="X111" s="67" t="n">
        <f aca="false">N111*5.1890047538+L111*5.5017049523</f>
        <v>22037102.6660249</v>
      </c>
      <c r="Y111" s="67" t="n">
        <f aca="false">N111*5.1890047538</f>
        <v>16163909.7160292</v>
      </c>
      <c r="Z111" s="67" t="n">
        <f aca="false">L111*5.5017049523</f>
        <v>5873192.94999571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low_v2_m!D100+temporary_pension_bonus_low!B100</f>
        <v>29225836.492313</v>
      </c>
      <c r="G112" s="157" t="n">
        <f aca="false">low_v2_m!E100+temporary_pension_bonus_low!B100</f>
        <v>28009379.5528575</v>
      </c>
      <c r="H112" s="67" t="n">
        <f aca="false">F112-J112</f>
        <v>24311370.6246054</v>
      </c>
      <c r="I112" s="67" t="n">
        <f aca="false">G112-K112</f>
        <v>23242347.661181</v>
      </c>
      <c r="J112" s="157" t="n">
        <f aca="false">low_v2_m!J100</f>
        <v>4914465.86770765</v>
      </c>
      <c r="K112" s="157" t="n">
        <f aca="false">low_v2_m!K100</f>
        <v>4767031.89167642</v>
      </c>
      <c r="L112" s="67" t="n">
        <f aca="false">H112-I112</f>
        <v>1069022.96342435</v>
      </c>
      <c r="M112" s="67" t="n">
        <f aca="false">J112-K112</f>
        <v>147433.97603123</v>
      </c>
      <c r="N112" s="157" t="n">
        <f aca="false">SUM(low_v5_m!C100:J100)</f>
        <v>3139318.84678628</v>
      </c>
      <c r="O112" s="7"/>
      <c r="P112" s="7"/>
      <c r="Q112" s="67" t="n">
        <f aca="false">I112*5.5017049523</f>
        <v>127872539.230598</v>
      </c>
      <c r="R112" s="67"/>
      <c r="S112" s="67"/>
      <c r="T112" s="7"/>
      <c r="U112" s="7"/>
      <c r="V112" s="67" t="n">
        <f aca="false">K112*5.5017049523</f>
        <v>26226802.9662082</v>
      </c>
      <c r="W112" s="67" t="n">
        <f aca="false">M112*5.5017049523</f>
        <v>811138.236068297</v>
      </c>
      <c r="X112" s="67" t="n">
        <f aca="false">N112*5.1890047538+L112*5.5017049523</f>
        <v>22171389.3516622</v>
      </c>
      <c r="Y112" s="67" t="n">
        <f aca="false">N112*5.1890047538</f>
        <v>16289940.419668</v>
      </c>
      <c r="Z112" s="67" t="n">
        <f aca="false">L112*5.5017049523</f>
        <v>5881448.93199419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low_v2_m!D101+temporary_pension_bonus_low!B101</f>
        <v>29402674.8125303</v>
      </c>
      <c r="G113" s="157" t="n">
        <f aca="false">low_v2_m!E101+temporary_pension_bonus_low!B101</f>
        <v>28179907.8909502</v>
      </c>
      <c r="H113" s="67" t="n">
        <f aca="false">F113-J113</f>
        <v>24370925.7190231</v>
      </c>
      <c r="I113" s="67" t="n">
        <f aca="false">G113-K113</f>
        <v>23299111.2702482</v>
      </c>
      <c r="J113" s="157" t="n">
        <f aca="false">low_v2_m!J101</f>
        <v>5031749.09350722</v>
      </c>
      <c r="K113" s="157" t="n">
        <f aca="false">low_v2_m!K101</f>
        <v>4880796.620702</v>
      </c>
      <c r="L113" s="67" t="n">
        <f aca="false">H113-I113</f>
        <v>1071814.44877484</v>
      </c>
      <c r="M113" s="67" t="n">
        <f aca="false">J113-K113</f>
        <v>150952.472805217</v>
      </c>
      <c r="N113" s="157" t="n">
        <f aca="false">SUM(low_v5_m!C101:J101)</f>
        <v>3121453.43327558</v>
      </c>
      <c r="O113" s="7"/>
      <c r="P113" s="7"/>
      <c r="Q113" s="67" t="n">
        <f aca="false">I113*5.5017049523</f>
        <v>128184835.859714</v>
      </c>
      <c r="R113" s="67"/>
      <c r="S113" s="67"/>
      <c r="T113" s="7"/>
      <c r="U113" s="7"/>
      <c r="V113" s="67" t="n">
        <f aca="false">K113*5.5017049523</f>
        <v>26852702.9392853</v>
      </c>
      <c r="W113" s="67" t="n">
        <f aca="false">M113*5.5017049523</f>
        <v>830495.967194393</v>
      </c>
      <c r="X113" s="67" t="n">
        <f aca="false">N113*5.1890047538+L113*5.5017049523</f>
        <v>22094043.5648035</v>
      </c>
      <c r="Y113" s="67" t="n">
        <f aca="false">N113*5.1890047538</f>
        <v>16197236.7040323</v>
      </c>
      <c r="Z113" s="67" t="n">
        <f aca="false">L113*5.5017049523</f>
        <v>5896806.86077124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low_v2_m!D102+temporary_pension_bonus_low!B102</f>
        <v>29520473.1195301</v>
      </c>
      <c r="G114" s="155" t="n">
        <f aca="false">low_v2_m!E102+temporary_pension_bonus_low!B102</f>
        <v>28292345.0140601</v>
      </c>
      <c r="H114" s="8" t="n">
        <f aca="false">F114-J114</f>
        <v>24399791.4984224</v>
      </c>
      <c r="I114" s="8" t="n">
        <f aca="false">G114-K114</f>
        <v>23325283.8415856</v>
      </c>
      <c r="J114" s="155" t="n">
        <f aca="false">low_v2_m!J102</f>
        <v>5120681.62110768</v>
      </c>
      <c r="K114" s="155" t="n">
        <f aca="false">low_v2_m!K102</f>
        <v>4967061.17247445</v>
      </c>
      <c r="L114" s="8" t="n">
        <f aca="false">H114-I114</f>
        <v>1074507.65683681</v>
      </c>
      <c r="M114" s="8" t="n">
        <f aca="false">J114-K114</f>
        <v>153620.44863323</v>
      </c>
      <c r="N114" s="155" t="n">
        <f aca="false">SUM(low_v5_m!C102:J102)</f>
        <v>3793545.13641409</v>
      </c>
      <c r="O114" s="5"/>
      <c r="P114" s="5"/>
      <c r="Q114" s="8" t="n">
        <f aca="false">I114*5.5017049523</f>
        <v>128328829.625055</v>
      </c>
      <c r="R114" s="8"/>
      <c r="S114" s="8"/>
      <c r="T114" s="5"/>
      <c r="U114" s="5"/>
      <c r="V114" s="8" t="n">
        <f aca="false">K114*5.5017049523</f>
        <v>27327305.0509797</v>
      </c>
      <c r="W114" s="8" t="n">
        <f aca="false">M114*5.5017049523</f>
        <v>845174.383019991</v>
      </c>
      <c r="X114" s="8" t="n">
        <f aca="false">N114*5.1890047538+L114*5.5017049523</f>
        <v>25596347.8435109</v>
      </c>
      <c r="Y114" s="8" t="n">
        <f aca="false">N114*5.1890047538</f>
        <v>19684723.7466076</v>
      </c>
      <c r="Z114" s="8" t="n">
        <f aca="false">L114*5.5017049523</f>
        <v>5911624.09690333</v>
      </c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low_v2_m!D103+temporary_pension_bonus_low!B103</f>
        <v>29604756.2415949</v>
      </c>
      <c r="G115" s="157" t="n">
        <f aca="false">low_v2_m!E103+temporary_pension_bonus_low!B103</f>
        <v>28372866.8462676</v>
      </c>
      <c r="H115" s="67" t="n">
        <f aca="false">F115-J115</f>
        <v>24421666.8456376</v>
      </c>
      <c r="I115" s="67" t="n">
        <f aca="false">G115-K115</f>
        <v>23345270.1321891</v>
      </c>
      <c r="J115" s="157" t="n">
        <f aca="false">low_v2_m!J103</f>
        <v>5183089.39595727</v>
      </c>
      <c r="K115" s="157" t="n">
        <f aca="false">low_v2_m!K103</f>
        <v>5027596.71407855</v>
      </c>
      <c r="L115" s="67" t="n">
        <f aca="false">H115-I115</f>
        <v>1076396.71344851</v>
      </c>
      <c r="M115" s="67" t="n">
        <f aca="false">J115-K115</f>
        <v>155492.681878718</v>
      </c>
      <c r="N115" s="157" t="n">
        <f aca="false">SUM(low_v5_m!C103:J103)</f>
        <v>3114099.43495504</v>
      </c>
      <c r="O115" s="7"/>
      <c r="P115" s="7"/>
      <c r="Q115" s="67" t="n">
        <f aca="false">I115*5.5017049523</f>
        <v>128438788.299046</v>
      </c>
      <c r="R115" s="67"/>
      <c r="S115" s="67"/>
      <c r="T115" s="7"/>
      <c r="U115" s="7"/>
      <c r="V115" s="67" t="n">
        <f aca="false">K115*5.5017049523</f>
        <v>27660353.7400132</v>
      </c>
      <c r="W115" s="67" t="n">
        <f aca="false">M115*5.5017049523</f>
        <v>855474.857938549</v>
      </c>
      <c r="X115" s="67" t="n">
        <f aca="false">N115*5.1890047538+L115*5.5017049523</f>
        <v>22081093.9008067</v>
      </c>
      <c r="Y115" s="67" t="n">
        <f aca="false">N115*5.1890047538</f>
        <v>16159076.7717876</v>
      </c>
      <c r="Z115" s="67" t="n">
        <f aca="false">L115*5.5017049523</f>
        <v>5922017.12901911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low_v2_m!D104+temporary_pension_bonus_low!B104</f>
        <v>29771367.9023211</v>
      </c>
      <c r="G116" s="157" t="n">
        <f aca="false">low_v2_m!E104+temporary_pension_bonus_low!B104</f>
        <v>28533594.9912217</v>
      </c>
      <c r="H116" s="67" t="n">
        <f aca="false">F116-J116</f>
        <v>24508884.6532293</v>
      </c>
      <c r="I116" s="67" t="n">
        <f aca="false">G116-K116</f>
        <v>23428986.2396026</v>
      </c>
      <c r="J116" s="157" t="n">
        <f aca="false">low_v2_m!J104</f>
        <v>5262483.24909186</v>
      </c>
      <c r="K116" s="157" t="n">
        <f aca="false">low_v2_m!K104</f>
        <v>5104608.75161911</v>
      </c>
      <c r="L116" s="67" t="n">
        <f aca="false">H116-I116</f>
        <v>1079898.41362672</v>
      </c>
      <c r="M116" s="67" t="n">
        <f aca="false">J116-K116</f>
        <v>157874.497472757</v>
      </c>
      <c r="N116" s="157" t="n">
        <f aca="false">SUM(low_v5_m!C104:J104)</f>
        <v>3050502.84268517</v>
      </c>
      <c r="O116" s="7"/>
      <c r="P116" s="7"/>
      <c r="Q116" s="67" t="n">
        <f aca="false">I116*5.5017049523</f>
        <v>128899369.62179</v>
      </c>
      <c r="R116" s="67"/>
      <c r="S116" s="67"/>
      <c r="T116" s="7"/>
      <c r="U116" s="7"/>
      <c r="V116" s="67" t="n">
        <f aca="false">K116*5.5017049523</f>
        <v>28084051.2483368</v>
      </c>
      <c r="W116" s="67" t="n">
        <f aca="false">M116*5.5017049523</f>
        <v>868578.904587744</v>
      </c>
      <c r="X116" s="67" t="n">
        <f aca="false">N116*5.1890047538+L116*5.5017049523</f>
        <v>21770356.2024048</v>
      </c>
      <c r="Y116" s="67" t="n">
        <f aca="false">N116*5.1890047538</f>
        <v>15829073.7521738</v>
      </c>
      <c r="Z116" s="67" t="n">
        <f aca="false">L116*5.5017049523</f>
        <v>5941282.45023106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low_v2_m!D105+temporary_pension_bonus_low!B105</f>
        <v>29962714.5362217</v>
      </c>
      <c r="G117" s="157" t="n">
        <f aca="false">low_v2_m!E105+temporary_pension_bonus_low!B105</f>
        <v>28716101.9272398</v>
      </c>
      <c r="H117" s="67" t="n">
        <f aca="false">F117-J117</f>
        <v>24640213.5684577</v>
      </c>
      <c r="I117" s="67" t="n">
        <f aca="false">G117-K117</f>
        <v>23553275.9885087</v>
      </c>
      <c r="J117" s="157" t="n">
        <f aca="false">low_v2_m!J105</f>
        <v>5322500.96776401</v>
      </c>
      <c r="K117" s="157" t="n">
        <f aca="false">low_v2_m!K105</f>
        <v>5162825.93873109</v>
      </c>
      <c r="L117" s="67" t="n">
        <f aca="false">H117-I117</f>
        <v>1086937.57994901</v>
      </c>
      <c r="M117" s="67" t="n">
        <f aca="false">J117-K117</f>
        <v>159675.029032921</v>
      </c>
      <c r="N117" s="157" t="n">
        <f aca="false">SUM(low_v5_m!C105:J105)</f>
        <v>3016260.82337975</v>
      </c>
      <c r="O117" s="7"/>
      <c r="P117" s="7"/>
      <c r="Q117" s="67" t="n">
        <f aca="false">I117*5.5017049523</f>
        <v>129583175.148867</v>
      </c>
      <c r="R117" s="67"/>
      <c r="S117" s="67"/>
      <c r="T117" s="7"/>
      <c r="U117" s="7"/>
      <c r="V117" s="67" t="n">
        <f aca="false">K117*5.5017049523</f>
        <v>28404345.0349797</v>
      </c>
      <c r="W117" s="67" t="n">
        <f aca="false">M117*5.5017049523</f>
        <v>878484.89798907</v>
      </c>
      <c r="X117" s="67" t="n">
        <f aca="false">N117*5.1890047538+L117*5.5017049523</f>
        <v>21631401.6176647</v>
      </c>
      <c r="Y117" s="67" t="n">
        <f aca="false">N117*5.1890047538</f>
        <v>15651391.7512182</v>
      </c>
      <c r="Z117" s="67" t="n">
        <f aca="false">L117*5.5017049523</f>
        <v>5980009.86644645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14" activeCellId="0" sqref="J14"/>
    </sheetView>
  </sheetViews>
  <sheetFormatPr defaultColWidth="9.1015625" defaultRowHeight="12.8" zeroHeight="false" outlineLevelRow="0" outlineLevelCol="0"/>
  <cols>
    <col collapsed="false" customWidth="true" hidden="false" outlineLevel="0" max="7" min="6" style="58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58" width="17.35"/>
    <col collapsed="false" customWidth="true" hidden="false" outlineLevel="0" max="11" min="11" style="58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58" width="8.83"/>
    <col collapsed="false" customWidth="true" hidden="false" outlineLevel="0" max="18" min="17" style="0" width="13.5"/>
    <col collapsed="false" customWidth="true" hidden="false" outlineLevel="0" max="24" min="24" style="0" width="16.48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160</v>
      </c>
      <c r="G1" s="137" t="s">
        <v>161</v>
      </c>
      <c r="H1" s="135"/>
      <c r="I1" s="135"/>
      <c r="J1" s="138" t="s">
        <v>162</v>
      </c>
      <c r="K1" s="138" t="s">
        <v>163</v>
      </c>
      <c r="L1" s="135"/>
      <c r="M1" s="139"/>
      <c r="N1" s="140" t="s">
        <v>164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35"/>
      <c r="AC1" s="135"/>
      <c r="AD1" s="135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165</v>
      </c>
      <c r="G2" s="138" t="s">
        <v>166</v>
      </c>
      <c r="H2" s="135"/>
      <c r="I2" s="135"/>
      <c r="J2" s="140"/>
      <c r="K2" s="140"/>
      <c r="L2" s="135"/>
      <c r="M2" s="139"/>
      <c r="N2" s="140" t="s">
        <v>167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35"/>
      <c r="AC2" s="135"/>
      <c r="AD2" s="135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</row>
    <row r="3" customFormat="false" ht="50.25" hidden="false" customHeight="true" outlineLevel="0" collapsed="false">
      <c r="A3" s="142" t="s">
        <v>168</v>
      </c>
      <c r="B3" s="143"/>
      <c r="C3" s="142" t="s">
        <v>169</v>
      </c>
      <c r="D3" s="142" t="s">
        <v>170</v>
      </c>
      <c r="E3" s="142" t="s">
        <v>171</v>
      </c>
      <c r="F3" s="144" t="s">
        <v>172</v>
      </c>
      <c r="G3" s="144" t="s">
        <v>173</v>
      </c>
      <c r="H3" s="142" t="s">
        <v>174</v>
      </c>
      <c r="I3" s="142" t="s">
        <v>175</v>
      </c>
      <c r="J3" s="144" t="s">
        <v>176</v>
      </c>
      <c r="K3" s="144" t="s">
        <v>177</v>
      </c>
      <c r="L3" s="142" t="s">
        <v>178</v>
      </c>
      <c r="M3" s="145" t="s">
        <v>179</v>
      </c>
      <c r="N3" s="144" t="s">
        <v>180</v>
      </c>
      <c r="O3" s="142" t="s">
        <v>181</v>
      </c>
      <c r="P3" s="143" t="s">
        <v>182</v>
      </c>
      <c r="Q3" s="142" t="s">
        <v>183</v>
      </c>
      <c r="R3" s="142" t="s">
        <v>184</v>
      </c>
      <c r="S3" s="142" t="s">
        <v>185</v>
      </c>
      <c r="T3" s="142" t="s">
        <v>186</v>
      </c>
      <c r="U3" s="143" t="s">
        <v>187</v>
      </c>
      <c r="V3" s="142" t="s">
        <v>188</v>
      </c>
      <c r="W3" s="142" t="s">
        <v>189</v>
      </c>
      <c r="X3" s="142" t="s">
        <v>190</v>
      </c>
      <c r="Y3" s="142" t="s">
        <v>191</v>
      </c>
      <c r="Z3" s="142" t="s">
        <v>192</v>
      </c>
      <c r="AA3" s="142"/>
      <c r="AB3" s="142"/>
      <c r="AC3" s="142"/>
      <c r="AD3" s="142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193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49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50"/>
      <c r="AB4" s="150"/>
      <c r="AC4" s="150"/>
      <c r="AD4" s="150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49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  <c r="AA5" s="150"/>
      <c r="AB5" s="150"/>
      <c r="AC5" s="150"/>
      <c r="AD5" s="150"/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49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  <c r="AA6" s="150"/>
      <c r="AB6" s="150"/>
      <c r="AC6" s="150"/>
      <c r="AD6" s="150"/>
    </row>
    <row r="7" customFormat="false" ht="12.8" hidden="false" customHeight="false" outlineLevel="0" collapsed="false"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49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  <c r="AA7" s="150"/>
      <c r="AB7" s="150"/>
      <c r="AC7" s="150"/>
      <c r="AD7" s="150"/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49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  <c r="AA8" s="150"/>
      <c r="AB8" s="150"/>
      <c r="AC8" s="150"/>
      <c r="AD8" s="150"/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49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  <c r="AA9" s="150"/>
      <c r="AB9" s="150"/>
      <c r="AC9" s="150"/>
      <c r="AD9" s="150"/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  <c r="AA10" s="150"/>
      <c r="AB10" s="150"/>
      <c r="AC10" s="150"/>
      <c r="AD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  <c r="AA11" s="150"/>
      <c r="AB11" s="150"/>
      <c r="AC11" s="150"/>
      <c r="AD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194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  <c r="AA12" s="150"/>
      <c r="AB12" s="150"/>
      <c r="AC12" s="150"/>
      <c r="AD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  <c r="AA13" s="150"/>
      <c r="AB13" s="150"/>
      <c r="AC13" s="150"/>
      <c r="AD13" s="150"/>
    </row>
    <row r="14" customFormat="false" ht="12.8" hidden="false" customHeight="false" outlineLevel="0" collapsed="false">
      <c r="A14" s="153" t="s">
        <v>195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central_v2_m!B2+temporary_pension_bonus_central!B2</f>
        <v>17715091.2971215</v>
      </c>
      <c r="G14" s="154" t="n">
        <f aca="false">central_v2_m!C2+temporary_pension_bonus_central!B2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central_v2_m!J2</f>
        <v>0</v>
      </c>
      <c r="K14" s="155" t="n">
        <f aca="false">central_v2_m!K2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SUM(central_v5_m!C2:J2)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/>
      <c r="AB14" s="8"/>
      <c r="AC14" s="8"/>
      <c r="AD14" s="8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central_v2_m!B3+temporary_pension_bonus_central!B3</f>
        <v>20422747.1350974</v>
      </c>
      <c r="G15" s="156" t="n">
        <f aca="false">central_v2_m!C3+temporary_pension_bonus_central!B3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central_v2_m!J3</f>
        <v>0</v>
      </c>
      <c r="K15" s="157" t="n">
        <f aca="false">central_v2_m!K3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SUM(central_v5_m!C3:J3)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67"/>
      <c r="AB15" s="67"/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6" t="n">
        <f aca="false">central_v2_m!B4+temporary_pension_bonus_central!B4</f>
        <v>19803746.8364793</v>
      </c>
      <c r="G16" s="156" t="n">
        <f aca="false">central_v2_m!C4+temporary_pension_bonus_central!B4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57" t="n">
        <f aca="false">central_v2_m!J4</f>
        <v>0</v>
      </c>
      <c r="K16" s="157" t="n">
        <f aca="false">central_v2_m!K4</f>
        <v>0</v>
      </c>
      <c r="L16" s="67" t="n">
        <f aca="false">H16-I16</f>
        <v>777485.531692125</v>
      </c>
      <c r="M16" s="67" t="n">
        <f aca="false">J16-K16</f>
        <v>0</v>
      </c>
      <c r="N16" s="157" t="n">
        <f aca="false">SUM(central_v5_m!C4:J4)</f>
        <v>2919136.76234831</v>
      </c>
      <c r="O16" s="158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  <c r="AA16" s="67"/>
      <c r="AB16" s="67"/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6" t="n">
        <f aca="false">central_v2_m!B5+temporary_pension_bonus_central!B5</f>
        <v>21428421.3166265</v>
      </c>
      <c r="G17" s="156" t="n">
        <f aca="false">central_v2_m!C5+temporary_pension_bonus_central!B5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57" t="n">
        <f aca="false">central_v2_m!J5</f>
        <v>0</v>
      </c>
      <c r="K17" s="157" t="n">
        <f aca="false">central_v2_m!K5</f>
        <v>0</v>
      </c>
      <c r="L17" s="67" t="n">
        <f aca="false">H17-I17</f>
        <v>842483.122443445</v>
      </c>
      <c r="M17" s="67" t="n">
        <f aca="false">J17-K17</f>
        <v>0</v>
      </c>
      <c r="N17" s="157" t="n">
        <f aca="false">SUM(central_v5_m!C5:J5)</f>
        <v>2757062.56989139</v>
      </c>
      <c r="O17" s="158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  <c r="AA17" s="67"/>
      <c r="AB17" s="67"/>
      <c r="AC17" s="67"/>
      <c r="AD17" s="67"/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central_v2_m!B6+temporary_pension_bonus_central!B6</f>
        <v>18797781.9121755</v>
      </c>
      <c r="G18" s="154" t="n">
        <f aca="false">central_v2_m!C6+temporary_pension_bonus_central!B6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5" t="n">
        <f aca="false">central_v2_m!J6</f>
        <v>0</v>
      </c>
      <c r="K18" s="155" t="n">
        <f aca="false">central_v2_m!K6</f>
        <v>0</v>
      </c>
      <c r="L18" s="8" t="n">
        <f aca="false">H18-I18</f>
        <v>737462.751726605</v>
      </c>
      <c r="M18" s="8" t="n">
        <f aca="false">J18-K18</f>
        <v>0</v>
      </c>
      <c r="N18" s="155" t="n">
        <f aca="false">SUM(central_v5_m!C6:J6)</f>
        <v>2795658.97722293</v>
      </c>
      <c r="O18" s="159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8"/>
      <c r="AB18" s="8"/>
      <c r="AC18" s="8"/>
      <c r="AD18" s="8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central_v2_m!B7+temporary_pension_bonus_central!B7</f>
        <v>19382726.6633888</v>
      </c>
      <c r="G19" s="156" t="n">
        <f aca="false">central_v2_m!C7+temporary_pension_bonus_central!B7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57" t="n">
        <f aca="false">central_v2_m!J7</f>
        <v>0</v>
      </c>
      <c r="K19" s="157" t="n">
        <f aca="false">central_v2_m!K7</f>
        <v>0</v>
      </c>
      <c r="L19" s="67" t="n">
        <f aca="false">H19-I19</f>
        <v>762331.112871721</v>
      </c>
      <c r="M19" s="67" t="n">
        <f aca="false">J19-K19</f>
        <v>0</v>
      </c>
      <c r="N19" s="157" t="n">
        <f aca="false">SUM(central_v5_m!C7:J7)</f>
        <v>2828183.68633319</v>
      </c>
      <c r="O19" s="158" t="n">
        <v>104116643.411142</v>
      </c>
      <c r="P19" s="7" t="n">
        <v>5.91</v>
      </c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67"/>
      <c r="AB19" s="67"/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central_v2_m!D8+temporary_pension_bonus_central!B8</f>
        <v>18504303.1925063</v>
      </c>
      <c r="G20" s="157" t="n">
        <f aca="false">central_v2_m!E8+temporary_pension_bonus_central!B8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7" t="n">
        <f aca="false">central_v2_m!J8</f>
        <v>0</v>
      </c>
      <c r="K20" s="157" t="n">
        <f aca="false">central_v2_m!K8</f>
        <v>0</v>
      </c>
      <c r="L20" s="67" t="n">
        <f aca="false">H20-I20</f>
        <v>730280.338931318</v>
      </c>
      <c r="M20" s="67" t="n">
        <f aca="false">J20-K20</f>
        <v>0</v>
      </c>
      <c r="N20" s="157" t="n">
        <f aca="false">SUM(central_v5_m!C8:J8)</f>
        <v>2477813.00409058</v>
      </c>
      <c r="O20" s="158" t="n">
        <v>90764685.8571572</v>
      </c>
      <c r="P20" s="7" t="n">
        <v>5.43</v>
      </c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67"/>
      <c r="AB20" s="67"/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central_v2_m!D9+temporary_pension_bonus_central!B9</f>
        <v>20255770.5244998</v>
      </c>
      <c r="G21" s="157" t="n">
        <f aca="false">central_v2_m!E9+temporary_pension_bonus_central!B9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57" t="n">
        <f aca="false">central_v2_m!J9</f>
        <v>37448.2927964077</v>
      </c>
      <c r="K21" s="157" t="n">
        <f aca="false">central_v2_m!K9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57" t="n">
        <f aca="false">SUM(central_v5_m!C9:J9)</f>
        <v>3910348.4398605</v>
      </c>
      <c r="O21" s="158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67"/>
      <c r="AB21" s="67"/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central_v2_m!D10+temporary_pension_bonus_central!B10</f>
        <v>19378703.2560285</v>
      </c>
      <c r="G22" s="155" t="n">
        <f aca="false">central_v2_m!E10+temporary_pension_bonus_central!B10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5" t="n">
        <f aca="false">central_v2_m!J10</f>
        <v>68744.4841315014</v>
      </c>
      <c r="K22" s="155" t="n">
        <f aca="false">central_v2_m!K10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5" t="n">
        <f aca="false">SUM(central_v5_m!C10:J10)</f>
        <v>4299591.36744104</v>
      </c>
      <c r="O22" s="159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8"/>
      <c r="AB22" s="8"/>
      <c r="AC22" s="8"/>
      <c r="AD22" s="8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central_v2_m!D11+temporary_pension_bonus_central!B11</f>
        <v>20711369.2321363</v>
      </c>
      <c r="G23" s="157" t="n">
        <f aca="false">central_v2_m!E11+temporary_pension_bonus_central!B11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57" t="n">
        <f aca="false">central_v2_m!J11</f>
        <v>105406.410376622</v>
      </c>
      <c r="K23" s="157" t="n">
        <f aca="false">central_v2_m!K11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57" t="n">
        <f aca="false">SUM(central_v5_m!C11:J11)</f>
        <v>3939404.98436416</v>
      </c>
      <c r="O23" s="158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67"/>
      <c r="AB23" s="67"/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central_v2_m!D12+temporary_pension_bonus_central!B12</f>
        <v>19898364.4949312</v>
      </c>
      <c r="G24" s="157" t="n">
        <f aca="false">central_v2_m!E12+temporary_pension_bonus_central!B12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57" t="n">
        <f aca="false">central_v2_m!J12</f>
        <v>153068.271140567</v>
      </c>
      <c r="K24" s="157" t="n">
        <f aca="false">central_v2_m!K12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57" t="n">
        <f aca="false">SUM(central_v5_m!C12:J12)</f>
        <v>3599614.55233288</v>
      </c>
      <c r="O24" s="158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67"/>
      <c r="AB24" s="67"/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central_v2_m!D13+temporary_pension_bonus_central!B13</f>
        <v>21659293.0983671</v>
      </c>
      <c r="G25" s="157" t="n">
        <f aca="false">central_v2_m!E13+temporary_pension_bonus_central!B13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57" t="n">
        <f aca="false">central_v2_m!J13</f>
        <v>195716.984291222</v>
      </c>
      <c r="K25" s="157" t="n">
        <f aca="false">central_v2_m!K13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57" t="n">
        <f aca="false">SUM(central_v5_m!C13:J13)</f>
        <v>4012507.36812272</v>
      </c>
      <c r="O25" s="160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  <c r="AA25" s="67"/>
      <c r="AB25" s="67"/>
      <c r="AC25" s="67"/>
      <c r="AD25" s="67"/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central_v2_m!D14+temporary_pension_bonus_central!B14</f>
        <v>20174391.2627902</v>
      </c>
      <c r="G26" s="155" t="n">
        <f aca="false">central_v2_m!E14+temporary_pension_bonus_central!B14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5" t="n">
        <f aca="false">central_v2_m!J14</f>
        <v>199621.10106806</v>
      </c>
      <c r="K26" s="155" t="n">
        <f aca="false">central_v2_m!K14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5" t="n">
        <f aca="false">SUM(central_v5_m!C14:J14)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8"/>
      <c r="AB26" s="8"/>
      <c r="AC26" s="8"/>
      <c r="AD26" s="8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central_v2_m!D15+temporary_pension_bonus_central!B15</f>
        <v>20313980.7774135</v>
      </c>
      <c r="G27" s="157" t="n">
        <f aca="false">central_v2_m!E15+temporary_pension_bonus_central!B15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57" t="n">
        <f aca="false">central_v2_m!J15</f>
        <v>217761.898580891</v>
      </c>
      <c r="K27" s="157" t="n">
        <f aca="false">central_v2_m!K15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57" t="n">
        <f aca="false">SUM(central_v5_m!C15:J15)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67"/>
      <c r="AB27" s="67"/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central_v2_m!D16+temporary_pension_bonus_central!B16</f>
        <v>19050994.9160723</v>
      </c>
      <c r="G28" s="157" t="n">
        <f aca="false">central_v2_m!E16+temporary_pension_bonus_central!B16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57" t="n">
        <f aca="false">central_v2_m!J16</f>
        <v>235047.123224172</v>
      </c>
      <c r="K28" s="157" t="n">
        <f aca="false">central_v2_m!K16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57" t="n">
        <f aca="false">SUM(central_v5_m!C16:J16)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67"/>
      <c r="AB28" s="67"/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central_v2_m!D17+temporary_pension_bonus_central!B17</f>
        <v>17490439.3900688</v>
      </c>
      <c r="G29" s="157" t="n">
        <f aca="false">central_v2_m!E17+temporary_pension_bonus_central!B17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57" t="n">
        <f aca="false">central_v2_m!J17</f>
        <v>240391.322037069</v>
      </c>
      <c r="K29" s="157" t="n">
        <f aca="false">central_v2_m!K17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57" t="n">
        <f aca="false">SUM(central_v5_m!C17:J17)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67"/>
      <c r="AB29" s="67"/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central_v2_m!D18+temporary_pension_bonus_central!B18</f>
        <v>17349305.2240575</v>
      </c>
      <c r="G30" s="155" t="n">
        <f aca="false">central_v2_m!E18+temporary_pension_bonus_central!B18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5" t="n">
        <f aca="false">central_v2_m!J18</f>
        <v>195752.530770185</v>
      </c>
      <c r="K30" s="155" t="n">
        <f aca="false">central_v2_m!K18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5" t="n">
        <f aca="false">SUM(central_v5_m!C18:J18)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8"/>
      <c r="AB30" s="8"/>
      <c r="AC30" s="8"/>
      <c r="AD30" s="8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central_v2_m!D19+temporary_pension_bonus_central!B19</f>
        <v>17520986.5839201</v>
      </c>
      <c r="G31" s="157" t="n">
        <f aca="false">central_v2_m!E19+temporary_pension_bonus_central!B19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57" t="n">
        <f aca="false">central_v2_m!J19</f>
        <v>200857.994505559</v>
      </c>
      <c r="K31" s="157" t="n">
        <f aca="false">central_v2_m!K19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7" t="n">
        <f aca="false">SUM(central_v5_m!C19:J19)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67"/>
      <c r="AB31" s="67"/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central_v2_m!D20+temporary_pension_bonus_central!B20</f>
        <v>17915077.6973654</v>
      </c>
      <c r="G32" s="157" t="n">
        <f aca="false">central_v2_m!E20+temporary_pension_bonus_central!B20</f>
        <v>17200747.3101926</v>
      </c>
      <c r="H32" s="67" t="n">
        <f aca="false">F32-J32</f>
        <v>17723220.7026304</v>
      </c>
      <c r="I32" s="67" t="n">
        <f aca="false">G32-K32</f>
        <v>17014646.0252996</v>
      </c>
      <c r="J32" s="157" t="n">
        <f aca="false">central_v2_m!J20</f>
        <v>191856.994735014</v>
      </c>
      <c r="K32" s="157" t="n">
        <f aca="false">central_v2_m!K20</f>
        <v>186101.284892964</v>
      </c>
      <c r="L32" s="67" t="n">
        <f aca="false">H32-I32</f>
        <v>708574.677330781</v>
      </c>
      <c r="M32" s="67" t="n">
        <f aca="false">J32-K32</f>
        <v>5755.70984205039</v>
      </c>
      <c r="N32" s="157" t="n">
        <f aca="false">SUM(central_v5_m!C20:J20)</f>
        <v>3177620.63583764</v>
      </c>
      <c r="O32" s="7"/>
      <c r="P32" s="7"/>
      <c r="Q32" s="67" t="n">
        <f aca="false">I32*5.5017049523</f>
        <v>93609562.2990226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20387057.3964796</v>
      </c>
      <c r="Y32" s="67" t="n">
        <f aca="false">N32*5.1890047538</f>
        <v>16488688.5851345</v>
      </c>
      <c r="Z32" s="67" t="n">
        <f aca="false">L32*5.5017049523</f>
        <v>3898368.81134513</v>
      </c>
      <c r="AA32" s="67"/>
      <c r="AB32" s="67"/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central_v2_m!D21+temporary_pension_bonus_central!B21</f>
        <v>17719542.0514624</v>
      </c>
      <c r="G33" s="157" t="n">
        <f aca="false">central_v2_m!E21+temporary_pension_bonus_central!B21</f>
        <v>17011789.1241135</v>
      </c>
      <c r="H33" s="67" t="n">
        <f aca="false">F33-J33</f>
        <v>17512877.2293108</v>
      </c>
      <c r="I33" s="67" t="n">
        <f aca="false">G33-K33</f>
        <v>16811324.2466265</v>
      </c>
      <c r="J33" s="157" t="n">
        <f aca="false">central_v2_m!J21</f>
        <v>206664.82215155</v>
      </c>
      <c r="K33" s="157" t="n">
        <f aca="false">central_v2_m!K21</f>
        <v>200464.877487003</v>
      </c>
      <c r="L33" s="67" t="n">
        <f aca="false">H33-I33</f>
        <v>701552.982684307</v>
      </c>
      <c r="M33" s="67" t="n">
        <f aca="false">J33-K33</f>
        <v>6199.94466454655</v>
      </c>
      <c r="N33" s="157" t="n">
        <f aca="false">SUM(central_v5_m!C21:J21)</f>
        <v>3279911.86164061</v>
      </c>
      <c r="O33" s="7"/>
      <c r="P33" s="7"/>
      <c r="Q33" s="67" t="n">
        <f aca="false">I33*5.5017049523</f>
        <v>92490945.8623862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20879215.7612332</v>
      </c>
      <c r="Y33" s="67" t="n">
        <f aca="false">N33*5.1890047538</f>
        <v>17019478.2420981</v>
      </c>
      <c r="Z33" s="67" t="n">
        <f aca="false">L33*5.5017049523</f>
        <v>3859737.51913509</v>
      </c>
      <c r="AA33" s="67"/>
      <c r="AB33" s="67"/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central_v2_m!D22+temporary_pension_bonus_central!B22</f>
        <v>20199113.9926089</v>
      </c>
      <c r="G34" s="155" t="n">
        <f aca="false">central_v2_m!E22+temporary_pension_bonus_central!B22</f>
        <v>19473646.0807192</v>
      </c>
      <c r="H34" s="8" t="n">
        <f aca="false">F34-J34</f>
        <v>19965485.8831926</v>
      </c>
      <c r="I34" s="8" t="n">
        <f aca="false">G34-K34</f>
        <v>19247026.8145853</v>
      </c>
      <c r="J34" s="155" t="n">
        <f aca="false">central_v2_m!J22</f>
        <v>233628.109416372</v>
      </c>
      <c r="K34" s="155" t="n">
        <f aca="false">central_v2_m!K22</f>
        <v>226619.266133881</v>
      </c>
      <c r="L34" s="8" t="n">
        <f aca="false">H34-I34</f>
        <v>718459.068607293</v>
      </c>
      <c r="M34" s="8" t="n">
        <f aca="false">J34-K34</f>
        <v>7008.84328249117</v>
      </c>
      <c r="N34" s="155" t="n">
        <f aca="false">SUM(central_v5_m!C22:J22)</f>
        <v>3826734.00499875</v>
      </c>
      <c r="O34" s="5"/>
      <c r="P34" s="5"/>
      <c r="Q34" s="8" t="n">
        <f aca="false">I34*5.5017049523</f>
        <v>105891462.742855</v>
      </c>
      <c r="R34" s="8"/>
      <c r="S34" s="8"/>
      <c r="T34" s="5"/>
      <c r="U34" s="5"/>
      <c r="V34" s="8" t="n">
        <f aca="false">K34*5.5017049523</f>
        <v>1246792.33877536</v>
      </c>
      <c r="W34" s="8" t="n">
        <f aca="false">M34*5.5017049523</f>
        <v>38560.5877971763</v>
      </c>
      <c r="X34" s="8" t="n">
        <f aca="false">N34*5.1890047538+L34*5.5017049523</f>
        <v>23809690.7592482</v>
      </c>
      <c r="Y34" s="8" t="n">
        <f aca="false">N34*5.1890047538</f>
        <v>19856940.9434666</v>
      </c>
      <c r="Z34" s="8" t="n">
        <f aca="false">L34*5.5017049523</f>
        <v>3952749.81578159</v>
      </c>
      <c r="AA34" s="8"/>
      <c r="AB34" s="8"/>
      <c r="AC34" s="8"/>
      <c r="AD34" s="8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central_v2_m!D23+temporary_pension_bonus_central!B23</f>
        <v>18748149.373152</v>
      </c>
      <c r="G35" s="157" t="n">
        <f aca="false">central_v2_m!E23+temporary_pension_bonus_central!B23</f>
        <v>18008246.0356891</v>
      </c>
      <c r="H35" s="67" t="n">
        <f aca="false">F35-J35</f>
        <v>18472032.3084178</v>
      </c>
      <c r="I35" s="67" t="n">
        <f aca="false">G35-K35</f>
        <v>17740412.4828969</v>
      </c>
      <c r="J35" s="157" t="n">
        <f aca="false">central_v2_m!J23</f>
        <v>276117.064734225</v>
      </c>
      <c r="K35" s="157" t="n">
        <f aca="false">central_v2_m!K23</f>
        <v>267833.552792198</v>
      </c>
      <c r="L35" s="67" t="n">
        <f aca="false">H35-I35</f>
        <v>731619.825520877</v>
      </c>
      <c r="M35" s="67" t="n">
        <f aca="false">J35-K35</f>
        <v>8283.51194202673</v>
      </c>
      <c r="N35" s="157" t="n">
        <f aca="false">SUM(central_v5_m!C23:J23)</f>
        <v>3289082.76343892</v>
      </c>
      <c r="O35" s="7"/>
      <c r="P35" s="7"/>
      <c r="Q35" s="67" t="n">
        <f aca="false">I35*5.5017049523</f>
        <v>97602515.2129987</v>
      </c>
      <c r="R35" s="67"/>
      <c r="S35" s="67"/>
      <c r="T35" s="7"/>
      <c r="U35" s="7"/>
      <c r="V35" s="67" t="n">
        <f aca="false">K35*5.5017049523</f>
        <v>1473541.18378894</v>
      </c>
      <c r="W35" s="67" t="n">
        <f aca="false">M35*5.5017049523</f>
        <v>45573.4386738846</v>
      </c>
      <c r="X35" s="67" t="n">
        <f aca="false">N35*5.1890047538+L35*5.5017049523</f>
        <v>21092222.5123953</v>
      </c>
      <c r="Y35" s="67" t="n">
        <f aca="false">N35*5.1890047538</f>
        <v>17067066.0951262</v>
      </c>
      <c r="Z35" s="67" t="n">
        <f aca="false">L35*5.5017049523</f>
        <v>4025156.41726907</v>
      </c>
      <c r="AA35" s="67"/>
      <c r="AB35" s="67"/>
      <c r="AC35" s="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central_v2_m!D24+temporary_pension_bonus_central!B24</f>
        <v>18702204.7442895</v>
      </c>
      <c r="G36" s="157" t="n">
        <f aca="false">central_v2_m!E24+temporary_pension_bonus_central!B24</f>
        <v>17961851.1766947</v>
      </c>
      <c r="H36" s="67" t="n">
        <f aca="false">F36-J36</f>
        <v>18413478.0866496</v>
      </c>
      <c r="I36" s="67" t="n">
        <f aca="false">G36-K36</f>
        <v>17681786.3187841</v>
      </c>
      <c r="J36" s="157" t="n">
        <f aca="false">central_v2_m!J24</f>
        <v>288726.657639833</v>
      </c>
      <c r="K36" s="157" t="n">
        <f aca="false">central_v2_m!K24</f>
        <v>280064.857910638</v>
      </c>
      <c r="L36" s="67" t="n">
        <f aca="false">H36-I36</f>
        <v>731691.767865546</v>
      </c>
      <c r="M36" s="67" t="n">
        <f aca="false">J36-K36</f>
        <v>8661.79972919507</v>
      </c>
      <c r="N36" s="157" t="n">
        <f aca="false">SUM(central_v5_m!C24:J24)</f>
        <v>3266731.07813203</v>
      </c>
      <c r="O36" s="7"/>
      <c r="P36" s="7"/>
      <c r="Q36" s="67" t="n">
        <f aca="false">I36*5.5017049523</f>
        <v>97279971.3555648</v>
      </c>
      <c r="R36" s="67"/>
      <c r="S36" s="67"/>
      <c r="T36" s="7"/>
      <c r="U36" s="7"/>
      <c r="V36" s="67" t="n">
        <f aca="false">K36*5.5017049523</f>
        <v>1540834.21573215</v>
      </c>
      <c r="W36" s="67" t="n">
        <f aca="false">M36*5.5017049523</f>
        <v>47654.6664659433</v>
      </c>
      <c r="X36" s="67" t="n">
        <f aca="false">N36*5.1890047538+L36*5.5017049523</f>
        <v>20976635.3166363</v>
      </c>
      <c r="Y36" s="67" t="n">
        <f aca="false">N36*5.1890047538</f>
        <v>16951083.0938133</v>
      </c>
      <c r="Z36" s="67" t="n">
        <f aca="false">L36*5.5017049523</f>
        <v>4025552.22282302</v>
      </c>
      <c r="AA36" s="67"/>
      <c r="AB36" s="67"/>
      <c r="AC36" s="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central_v2_m!D25+temporary_pension_bonus_central!B25</f>
        <v>18756642.4577369</v>
      </c>
      <c r="G37" s="157" t="n">
        <f aca="false">central_v2_m!E25+temporary_pension_bonus_central!B25</f>
        <v>18013008.8137781</v>
      </c>
      <c r="H37" s="67" t="n">
        <f aca="false">F37-J37</f>
        <v>18437729.8183165</v>
      </c>
      <c r="I37" s="67" t="n">
        <f aca="false">G37-K37</f>
        <v>17703663.5535403</v>
      </c>
      <c r="J37" s="157" t="n">
        <f aca="false">central_v2_m!J25</f>
        <v>318912.639420483</v>
      </c>
      <c r="K37" s="157" t="n">
        <f aca="false">central_v2_m!K25</f>
        <v>309345.260237868</v>
      </c>
      <c r="L37" s="67" t="n">
        <f aca="false">H37-I37</f>
        <v>734066.264776193</v>
      </c>
      <c r="M37" s="67" t="n">
        <f aca="false">J37-K37</f>
        <v>9567.3791826145</v>
      </c>
      <c r="N37" s="157" t="n">
        <f aca="false">SUM(central_v5_m!C25:J25)</f>
        <v>3303222.26292496</v>
      </c>
      <c r="O37" s="7"/>
      <c r="P37" s="7"/>
      <c r="Q37" s="67" t="n">
        <f aca="false">I37*5.5017049523</f>
        <v>97400333.4463655</v>
      </c>
      <c r="R37" s="67"/>
      <c r="S37" s="67"/>
      <c r="T37" s="7"/>
      <c r="U37" s="7"/>
      <c r="V37" s="67" t="n">
        <f aca="false">K37*5.5017049523</f>
        <v>1701926.35022121</v>
      </c>
      <c r="W37" s="67" t="n">
        <f aca="false">M37*5.5017049523</f>
        <v>52636.8974295221</v>
      </c>
      <c r="X37" s="67" t="n">
        <f aca="false">N37*5.1890047538+L37*5.5017049523</f>
        <v>21179052.0294112</v>
      </c>
      <c r="Y37" s="67" t="n">
        <f aca="false">N37*5.1890047538</f>
        <v>17140436.0251756</v>
      </c>
      <c r="Z37" s="67" t="n">
        <f aca="false">L37*5.5017049523</f>
        <v>4038616.00423554</v>
      </c>
      <c r="AA37" s="67"/>
      <c r="AB37" s="67"/>
      <c r="AC37" s="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central_v2_m!D26+temporary_pension_bonus_central!B26</f>
        <v>18908283.7989149</v>
      </c>
      <c r="G38" s="155" t="n">
        <f aca="false">central_v2_m!E26+temporary_pension_bonus_central!B26</f>
        <v>18155334.8167641</v>
      </c>
      <c r="H38" s="8" t="n">
        <f aca="false">F38-J38</f>
        <v>18561938.3595068</v>
      </c>
      <c r="I38" s="8" t="n">
        <f aca="false">G38-K38</f>
        <v>17819379.7405381</v>
      </c>
      <c r="J38" s="155" t="n">
        <f aca="false">central_v2_m!J26</f>
        <v>346345.439408194</v>
      </c>
      <c r="K38" s="155" t="n">
        <f aca="false">central_v2_m!K26</f>
        <v>335955.076225948</v>
      </c>
      <c r="L38" s="8" t="n">
        <f aca="false">H38-I38</f>
        <v>742558.618968647</v>
      </c>
      <c r="M38" s="8" t="n">
        <f aca="false">J38-K38</f>
        <v>10390.3631822459</v>
      </c>
      <c r="N38" s="155" t="n">
        <f aca="false">SUM(central_v5_m!C26:J26)</f>
        <v>3849514.6141059</v>
      </c>
      <c r="O38" s="5"/>
      <c r="P38" s="5"/>
      <c r="Q38" s="8" t="n">
        <f aca="false">I38*5.5017049523</f>
        <v>98036969.7654328</v>
      </c>
      <c r="R38" s="8"/>
      <c r="S38" s="8"/>
      <c r="T38" s="5"/>
      <c r="U38" s="5"/>
      <c r="V38" s="8" t="n">
        <f aca="false">K38*5.5017049523</f>
        <v>1848325.70662262</v>
      </c>
      <c r="W38" s="8" t="n">
        <f aca="false">M38*5.5017049523</f>
        <v>57164.7125759577</v>
      </c>
      <c r="X38" s="8" t="n">
        <f aca="false">N38*5.1890047538+L38*5.5017049523</f>
        <v>24060488.0637709</v>
      </c>
      <c r="Y38" s="8" t="n">
        <f aca="false">N38*5.1890047538</f>
        <v>19975149.6324181</v>
      </c>
      <c r="Z38" s="8" t="n">
        <f aca="false">L38*5.5017049523</f>
        <v>4085338.43135285</v>
      </c>
      <c r="AA38" s="8"/>
      <c r="AB38" s="8"/>
      <c r="AC38" s="8"/>
      <c r="AD38" s="8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central_v2_m!D27+temporary_pension_bonus_central!B27</f>
        <v>18932210.9072405</v>
      </c>
      <c r="G39" s="157" t="n">
        <f aca="false">central_v2_m!E27+temporary_pension_bonus_central!B27</f>
        <v>18177118.5910166</v>
      </c>
      <c r="H39" s="67" t="n">
        <f aca="false">F39-J39</f>
        <v>18570157.8411821</v>
      </c>
      <c r="I39" s="67" t="n">
        <f aca="false">G39-K39</f>
        <v>17825927.1169399</v>
      </c>
      <c r="J39" s="157" t="n">
        <f aca="false">central_v2_m!J27</f>
        <v>362053.066058434</v>
      </c>
      <c r="K39" s="157" t="n">
        <f aca="false">central_v2_m!K27</f>
        <v>351191.474076681</v>
      </c>
      <c r="L39" s="67" t="n">
        <f aca="false">H39-I39</f>
        <v>744230.724242166</v>
      </c>
      <c r="M39" s="67" t="n">
        <f aca="false">J39-K39</f>
        <v>10861.5919817531</v>
      </c>
      <c r="N39" s="157" t="n">
        <f aca="false">SUM(central_v5_m!C27:J27)</f>
        <v>3170310.2527212</v>
      </c>
      <c r="O39" s="7"/>
      <c r="P39" s="7"/>
      <c r="Q39" s="67" t="n">
        <f aca="false">I39*5.5017049523</f>
        <v>98072991.498607</v>
      </c>
      <c r="R39" s="67"/>
      <c r="S39" s="67"/>
      <c r="T39" s="7"/>
      <c r="U39" s="7"/>
      <c r="V39" s="67" t="n">
        <f aca="false">K39*5.5017049523</f>
        <v>1932151.87213321</v>
      </c>
      <c r="W39" s="67" t="n">
        <f aca="false">M39*5.5017049523</f>
        <v>59757.2743958728</v>
      </c>
      <c r="X39" s="67" t="n">
        <f aca="false">N39*5.1890047538+L39*5.5017049523</f>
        <v>20545292.8336081</v>
      </c>
      <c r="Y39" s="67" t="n">
        <f aca="false">N39*5.1890047538</f>
        <v>16450754.9723912</v>
      </c>
      <c r="Z39" s="67" t="n">
        <f aca="false">L39*5.5017049523</f>
        <v>4094537.86121694</v>
      </c>
      <c r="AA39" s="67"/>
      <c r="AB39" s="67"/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central_v2_m!D28+temporary_pension_bonus_central!B28</f>
        <v>19004255.7394297</v>
      </c>
      <c r="G40" s="157" t="n">
        <f aca="false">central_v2_m!E28+temporary_pension_bonus_central!B28</f>
        <v>18244773.72872</v>
      </c>
      <c r="H40" s="67" t="n">
        <f aca="false">F40-J40</f>
        <v>18626287.3505506</v>
      </c>
      <c r="I40" s="67" t="n">
        <f aca="false">G40-K40</f>
        <v>17878144.3915073</v>
      </c>
      <c r="J40" s="157" t="n">
        <f aca="false">central_v2_m!J28</f>
        <v>377968.388879018</v>
      </c>
      <c r="K40" s="157" t="n">
        <f aca="false">central_v2_m!K28</f>
        <v>366629.337212648</v>
      </c>
      <c r="L40" s="67" t="n">
        <f aca="false">H40-I40</f>
        <v>748142.959043324</v>
      </c>
      <c r="M40" s="67" t="n">
        <f aca="false">J40-K40</f>
        <v>11339.0516663707</v>
      </c>
      <c r="N40" s="157" t="n">
        <f aca="false">SUM(central_v5_m!C28:J28)</f>
        <v>3114887.47907113</v>
      </c>
      <c r="O40" s="7"/>
      <c r="P40" s="7"/>
      <c r="Q40" s="67" t="n">
        <f aca="false">I40*5.5017049523</f>
        <v>98360275.5366902</v>
      </c>
      <c r="R40" s="67"/>
      <c r="S40" s="67"/>
      <c r="T40" s="7"/>
      <c r="U40" s="7"/>
      <c r="V40" s="67" t="n">
        <f aca="false">K40*5.5017049523</f>
        <v>2017086.44020129</v>
      </c>
      <c r="W40" s="67" t="n">
        <f aca="false">M40*5.5017049523</f>
        <v>62384.116707257</v>
      </c>
      <c r="X40" s="67" t="n">
        <f aca="false">N40*5.1890047538+L40*5.5017049523</f>
        <v>20279227.7592492</v>
      </c>
      <c r="Y40" s="67" t="n">
        <f aca="false">N40*5.1890047538</f>
        <v>16163165.9364522</v>
      </c>
      <c r="Z40" s="67" t="n">
        <f aca="false">L40*5.5017049523</f>
        <v>4116061.82279703</v>
      </c>
      <c r="AA40" s="67"/>
      <c r="AB40" s="67"/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central_v2_m!D29+temporary_pension_bonus_central!B29</f>
        <v>19123256.4099037</v>
      </c>
      <c r="G41" s="157" t="n">
        <f aca="false">central_v2_m!E29+temporary_pension_bonus_central!B29</f>
        <v>18357101.7059361</v>
      </c>
      <c r="H41" s="67" t="n">
        <f aca="false">F41-J41</f>
        <v>18709837.182833</v>
      </c>
      <c r="I41" s="67" t="n">
        <f aca="false">G41-K41</f>
        <v>17956085.0556775</v>
      </c>
      <c r="J41" s="157" t="n">
        <f aca="false">central_v2_m!J29</f>
        <v>413419.227070726</v>
      </c>
      <c r="K41" s="157" t="n">
        <f aca="false">central_v2_m!K29</f>
        <v>401016.650258605</v>
      </c>
      <c r="L41" s="67" t="n">
        <f aca="false">H41-I41</f>
        <v>753752.127155531</v>
      </c>
      <c r="M41" s="67" t="n">
        <f aca="false">J41-K41</f>
        <v>12402.5768121218</v>
      </c>
      <c r="N41" s="157" t="n">
        <f aca="false">SUM(central_v5_m!C29:J29)</f>
        <v>3074881.99838821</v>
      </c>
      <c r="O41" s="7"/>
      <c r="P41" s="7"/>
      <c r="Q41" s="67" t="n">
        <f aca="false">I41*5.5017049523</f>
        <v>98789082.0747407</v>
      </c>
      <c r="R41" s="67"/>
      <c r="S41" s="67"/>
      <c r="T41" s="7"/>
      <c r="U41" s="7"/>
      <c r="V41" s="67" t="n">
        <f aca="false">K41*5.5017049523</f>
        <v>2206275.29068252</v>
      </c>
      <c r="W41" s="67" t="n">
        <f aca="false">M41*5.5017049523</f>
        <v>68235.3182685316</v>
      </c>
      <c r="X41" s="67" t="n">
        <f aca="false">N41*5.1890047538+L41*5.5017049523</f>
        <v>20102499.1177887</v>
      </c>
      <c r="Y41" s="67" t="n">
        <f aca="false">N41*5.1890047538</f>
        <v>15955577.3070105</v>
      </c>
      <c r="Z41" s="67" t="n">
        <f aca="false">L41*5.5017049523</f>
        <v>4146921.81077825</v>
      </c>
      <c r="AA41" s="67"/>
      <c r="AB41" s="67"/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central_v2_m!D30+temporary_pension_bonus_central!B30</f>
        <v>19215469.3452578</v>
      </c>
      <c r="G42" s="155" t="n">
        <f aca="false">central_v2_m!E30+temporary_pension_bonus_central!B30</f>
        <v>18443706.0221022</v>
      </c>
      <c r="H42" s="8" t="n">
        <f aca="false">F42-J42</f>
        <v>18790885.2414951</v>
      </c>
      <c r="I42" s="8" t="n">
        <f aca="false">G42-K42</f>
        <v>18031859.4414525</v>
      </c>
      <c r="J42" s="155" t="n">
        <f aca="false">central_v2_m!J30</f>
        <v>424584.103762617</v>
      </c>
      <c r="K42" s="155" t="n">
        <f aca="false">central_v2_m!K30</f>
        <v>411846.580649739</v>
      </c>
      <c r="L42" s="8" t="n">
        <f aca="false">H42-I42</f>
        <v>759025.800042633</v>
      </c>
      <c r="M42" s="8" t="n">
        <f aca="false">J42-K42</f>
        <v>12737.5231128786</v>
      </c>
      <c r="N42" s="155" t="n">
        <f aca="false">SUM(central_v5_m!C30:J30)</f>
        <v>3715886.72897803</v>
      </c>
      <c r="O42" s="5"/>
      <c r="P42" s="5"/>
      <c r="Q42" s="8" t="n">
        <f aca="false">I42*5.5017049523</f>
        <v>99205970.3882168</v>
      </c>
      <c r="R42" s="8"/>
      <c r="S42" s="8"/>
      <c r="T42" s="5"/>
      <c r="U42" s="5"/>
      <c r="V42" s="8" t="n">
        <f aca="false">K42*5.5017049523</f>
        <v>2265858.37234849</v>
      </c>
      <c r="W42" s="8" t="n">
        <f aca="false">M42*5.5017049523</f>
        <v>70078.0939901596</v>
      </c>
      <c r="X42" s="8" t="n">
        <f aca="false">N42*5.1890047538+L42*5.5017049523</f>
        <v>23457689.9042673</v>
      </c>
      <c r="Y42" s="8" t="n">
        <f aca="false">N42*5.1890047538</f>
        <v>19281753.9012493</v>
      </c>
      <c r="Z42" s="8" t="n">
        <f aca="false">L42*5.5017049523</f>
        <v>4175936.00301802</v>
      </c>
      <c r="AA42" s="8"/>
      <c r="AB42" s="8"/>
      <c r="AC42" s="8"/>
      <c r="AD42" s="8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central_v2_m!D31+temporary_pension_bonus_central!B31</f>
        <v>19508600.5319373</v>
      </c>
      <c r="G43" s="157" t="n">
        <f aca="false">central_v2_m!E31+temporary_pension_bonus_central!B31</f>
        <v>18723348.7367941</v>
      </c>
      <c r="H43" s="67" t="n">
        <f aca="false">F43-J43</f>
        <v>19052356.4479593</v>
      </c>
      <c r="I43" s="67" t="n">
        <f aca="false">G43-K43</f>
        <v>18280791.9753355</v>
      </c>
      <c r="J43" s="157" t="n">
        <f aca="false">central_v2_m!J31</f>
        <v>456244.083977923</v>
      </c>
      <c r="K43" s="157" t="n">
        <f aca="false">central_v2_m!K31</f>
        <v>442556.761458586</v>
      </c>
      <c r="L43" s="67" t="n">
        <f aca="false">H43-I43</f>
        <v>771564.472623825</v>
      </c>
      <c r="M43" s="67" t="n">
        <f aca="false">J43-K43</f>
        <v>13687.3225193376</v>
      </c>
      <c r="N43" s="157" t="n">
        <f aca="false">SUM(central_v5_m!C31:J31)</f>
        <v>3130532.66364023</v>
      </c>
      <c r="O43" s="7"/>
      <c r="P43" s="7"/>
      <c r="Q43" s="67" t="n">
        <f aca="false">I43*5.5017049523</f>
        <v>100575523.74267</v>
      </c>
      <c r="R43" s="67"/>
      <c r="S43" s="67"/>
      <c r="T43" s="7"/>
      <c r="U43" s="7"/>
      <c r="V43" s="67" t="n">
        <f aca="false">K43*5.5017049523</f>
        <v>2434816.72619055</v>
      </c>
      <c r="W43" s="67" t="n">
        <f aca="false">M43*5.5017049523</f>
        <v>75303.6100883672</v>
      </c>
      <c r="X43" s="67" t="n">
        <f aca="false">N43*5.1890047538+L43*5.5017049523</f>
        <v>20489268.9536086</v>
      </c>
      <c r="Y43" s="67" t="n">
        <f aca="false">N43*5.1890047538</f>
        <v>16244348.8735553</v>
      </c>
      <c r="Z43" s="67" t="n">
        <f aca="false">L43*5.5017049523</f>
        <v>4244920.08005324</v>
      </c>
      <c r="AA43" s="67"/>
      <c r="AB43" s="67"/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central_v2_m!D32+temporary_pension_bonus_central!B32</f>
        <v>19769698.6684676</v>
      </c>
      <c r="G44" s="157" t="n">
        <f aca="false">central_v2_m!E32+temporary_pension_bonus_central!B32</f>
        <v>18972984.6817651</v>
      </c>
      <c r="H44" s="67" t="n">
        <f aca="false">F44-J44</f>
        <v>19283461.3367787</v>
      </c>
      <c r="I44" s="67" t="n">
        <f aca="false">G44-K44</f>
        <v>18501334.4700269</v>
      </c>
      <c r="J44" s="157" t="n">
        <f aca="false">central_v2_m!J32</f>
        <v>486237.331688886</v>
      </c>
      <c r="K44" s="157" t="n">
        <f aca="false">central_v2_m!K32</f>
        <v>471650.211738219</v>
      </c>
      <c r="L44" s="67" t="n">
        <f aca="false">H44-I44</f>
        <v>782126.866751842</v>
      </c>
      <c r="M44" s="67" t="n">
        <f aca="false">J44-K44</f>
        <v>14587.1199506666</v>
      </c>
      <c r="N44" s="157" t="n">
        <f aca="false">SUM(central_v5_m!C32:J32)</f>
        <v>3106496.79149011</v>
      </c>
      <c r="O44" s="7"/>
      <c r="P44" s="7"/>
      <c r="Q44" s="67" t="n">
        <f aca="false">I44*5.5017049523</f>
        <v>101788883.477906</v>
      </c>
      <c r="R44" s="67"/>
      <c r="S44" s="67"/>
      <c r="T44" s="7"/>
      <c r="U44" s="7"/>
      <c r="V44" s="67" t="n">
        <f aca="false">K44*5.5017049523</f>
        <v>2594880.3056735</v>
      </c>
      <c r="W44" s="67" t="n">
        <f aca="false">M44*5.5017049523</f>
        <v>80254.0300723763</v>
      </c>
      <c r="X44" s="67" t="n">
        <f aca="false">N44*5.1890047538+L44*5.5017049523</f>
        <v>20422657.8748421</v>
      </c>
      <c r="Y44" s="67" t="n">
        <f aca="false">N44*5.1890047538</f>
        <v>16119626.6187066</v>
      </c>
      <c r="Z44" s="67" t="n">
        <f aca="false">L44*5.5017049523</f>
        <v>4303031.25613549</v>
      </c>
      <c r="AA44" s="67"/>
      <c r="AB44" s="67"/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central_v2_m!D33+temporary_pension_bonus_central!B33</f>
        <v>20026508.1544635</v>
      </c>
      <c r="G45" s="157" t="n">
        <f aca="false">central_v2_m!E33+temporary_pension_bonus_central!B33</f>
        <v>19217696.2533532</v>
      </c>
      <c r="H45" s="67" t="n">
        <f aca="false">F45-J45</f>
        <v>19521352.1802023</v>
      </c>
      <c r="I45" s="67" t="n">
        <f aca="false">G45-K45</f>
        <v>18727694.9583198</v>
      </c>
      <c r="J45" s="157" t="n">
        <f aca="false">central_v2_m!J33</f>
        <v>505155.974261202</v>
      </c>
      <c r="K45" s="157" t="n">
        <f aca="false">central_v2_m!K33</f>
        <v>490001.295033366</v>
      </c>
      <c r="L45" s="67" t="n">
        <f aca="false">H45-I45</f>
        <v>793657.221882463</v>
      </c>
      <c r="M45" s="67" t="n">
        <f aca="false">J45-K45</f>
        <v>15154.6792278361</v>
      </c>
      <c r="N45" s="157" t="n">
        <f aca="false">SUM(central_v5_m!C33:J33)</f>
        <v>3099750.27269759</v>
      </c>
      <c r="O45" s="7"/>
      <c r="P45" s="7"/>
      <c r="Q45" s="67" t="n">
        <f aca="false">I45*5.5017049523</f>
        <v>103034252.097352</v>
      </c>
      <c r="R45" s="67"/>
      <c r="S45" s="67"/>
      <c r="T45" s="7"/>
      <c r="U45" s="7"/>
      <c r="V45" s="67" t="n">
        <f aca="false">K45*5.5017049523</f>
        <v>2695842.55151848</v>
      </c>
      <c r="W45" s="67" t="n">
        <f aca="false">M45*5.5017049523</f>
        <v>83376.5737583037</v>
      </c>
      <c r="X45" s="67" t="n">
        <f aca="false">N45*5.1890047538+L45*5.5017049523</f>
        <v>20451086.7686801</v>
      </c>
      <c r="Y45" s="67" t="n">
        <f aca="false">N45*5.1890047538</f>
        <v>16084618.9006207</v>
      </c>
      <c r="Z45" s="67" t="n">
        <f aca="false">L45*5.5017049523</f>
        <v>4366467.8680594</v>
      </c>
      <c r="AA45" s="67"/>
      <c r="AB45" s="67"/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central_v2_m!D34+temporary_pension_bonus_central!B34</f>
        <v>20241047.3021582</v>
      </c>
      <c r="G46" s="155" t="n">
        <f aca="false">central_v2_m!E34+temporary_pension_bonus_central!B34</f>
        <v>19422269.0745551</v>
      </c>
      <c r="H46" s="8" t="n">
        <f aca="false">F46-J46</f>
        <v>19724634.7019231</v>
      </c>
      <c r="I46" s="8" t="n">
        <f aca="false">G46-K46</f>
        <v>18921348.852327</v>
      </c>
      <c r="J46" s="155" t="n">
        <f aca="false">central_v2_m!J34</f>
        <v>516412.600235169</v>
      </c>
      <c r="K46" s="155" t="n">
        <f aca="false">central_v2_m!K34</f>
        <v>500920.222228114</v>
      </c>
      <c r="L46" s="8" t="n">
        <f aca="false">H46-I46</f>
        <v>803285.849596091</v>
      </c>
      <c r="M46" s="8" t="n">
        <f aca="false">J46-K46</f>
        <v>15492.3780070551</v>
      </c>
      <c r="N46" s="155" t="n">
        <f aca="false">SUM(central_v5_m!C34:J34)</f>
        <v>3759864.61633062</v>
      </c>
      <c r="O46" s="5"/>
      <c r="P46" s="5"/>
      <c r="Q46" s="8" t="n">
        <f aca="false">I46*5.5017049523</f>
        <v>104099678.685043</v>
      </c>
      <c r="R46" s="8"/>
      <c r="S46" s="8"/>
      <c r="T46" s="5"/>
      <c r="U46" s="5"/>
      <c r="V46" s="8" t="n">
        <f aca="false">K46*5.5017049523</f>
        <v>2755915.26733963</v>
      </c>
      <c r="W46" s="8" t="n">
        <f aca="false">M46*5.5017049523</f>
        <v>85234.4928043189</v>
      </c>
      <c r="X46" s="8" t="n">
        <f aca="false">N46*5.1890047538+L46*5.5017049523</f>
        <v>23929397.1046193</v>
      </c>
      <c r="Y46" s="8" t="n">
        <f aca="false">N46*5.1890047538</f>
        <v>19509955.367784</v>
      </c>
      <c r="Z46" s="8" t="n">
        <f aca="false">L46*5.5017049523</f>
        <v>4419441.73683532</v>
      </c>
      <c r="AA46" s="8"/>
      <c r="AB46" s="8"/>
      <c r="AC46" s="8"/>
      <c r="AD46" s="8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central_v2_m!D35+temporary_pension_bonus_central!B35</f>
        <v>20470090.470944</v>
      </c>
      <c r="G47" s="157" t="n">
        <f aca="false">central_v2_m!E35+temporary_pension_bonus_central!B35</f>
        <v>19640343.468548</v>
      </c>
      <c r="H47" s="67" t="n">
        <f aca="false">F47-J47</f>
        <v>19936111.1783918</v>
      </c>
      <c r="I47" s="67" t="n">
        <f aca="false">G47-K47</f>
        <v>19122383.5547724</v>
      </c>
      <c r="J47" s="157" t="n">
        <f aca="false">central_v2_m!J35</f>
        <v>533979.292552221</v>
      </c>
      <c r="K47" s="157" t="n">
        <f aca="false">central_v2_m!K35</f>
        <v>517959.913775655</v>
      </c>
      <c r="L47" s="67" t="n">
        <f aca="false">H47-I47</f>
        <v>813727.623619385</v>
      </c>
      <c r="M47" s="67" t="n">
        <f aca="false">J47-K47</f>
        <v>16019.3787765668</v>
      </c>
      <c r="N47" s="157" t="n">
        <f aca="false">SUM(central_v5_m!C35:J35)</f>
        <v>3126282.44957563</v>
      </c>
      <c r="O47" s="7"/>
      <c r="P47" s="7"/>
      <c r="Q47" s="67" t="n">
        <f aca="false">I47*5.5017049523</f>
        <v>105205712.303071</v>
      </c>
      <c r="R47" s="67"/>
      <c r="S47" s="67"/>
      <c r="T47" s="7"/>
      <c r="U47" s="7"/>
      <c r="V47" s="67" t="n">
        <f aca="false">K47*5.5017049523</f>
        <v>2849662.6227124</v>
      </c>
      <c r="W47" s="67" t="n">
        <f aca="false">M47*5.5017049523</f>
        <v>88133.8955478069</v>
      </c>
      <c r="X47" s="67" t="n">
        <f aca="false">N47*5.1890047538+L47*5.5017049523</f>
        <v>20699183.7892595</v>
      </c>
      <c r="Y47" s="67" t="n">
        <f aca="false">N47*5.1890047538</f>
        <v>16222294.4925695</v>
      </c>
      <c r="Z47" s="67" t="n">
        <f aca="false">L47*5.5017049523</f>
        <v>4476889.29669008</v>
      </c>
      <c r="AA47" s="67"/>
      <c r="AB47" s="67"/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central_v2_m!D36+temporary_pension_bonus_central!B36</f>
        <v>20711618.6059705</v>
      </c>
      <c r="G48" s="157" t="n">
        <f aca="false">central_v2_m!E36+temporary_pension_bonus_central!B36</f>
        <v>19870263.827073</v>
      </c>
      <c r="H48" s="67" t="n">
        <f aca="false">F48-J48</f>
        <v>20152386.0517769</v>
      </c>
      <c r="I48" s="67" t="n">
        <f aca="false">G48-K48</f>
        <v>19327808.2495051</v>
      </c>
      <c r="J48" s="157" t="n">
        <f aca="false">central_v2_m!J36</f>
        <v>559232.554193696</v>
      </c>
      <c r="K48" s="157" t="n">
        <f aca="false">central_v2_m!K36</f>
        <v>542455.577567885</v>
      </c>
      <c r="L48" s="67" t="n">
        <f aca="false">H48-I48</f>
        <v>824577.802271783</v>
      </c>
      <c r="M48" s="67" t="n">
        <f aca="false">J48-K48</f>
        <v>16776.976625811</v>
      </c>
      <c r="N48" s="157" t="n">
        <f aca="false">SUM(central_v5_m!C36:J36)</f>
        <v>3150183.28133536</v>
      </c>
      <c r="O48" s="7"/>
      <c r="P48" s="7"/>
      <c r="Q48" s="67" t="n">
        <f aca="false">I48*5.5017049523</f>
        <v>106335898.363407</v>
      </c>
      <c r="R48" s="67"/>
      <c r="S48" s="67"/>
      <c r="T48" s="7"/>
      <c r="U48" s="7"/>
      <c r="V48" s="67" t="n">
        <f aca="false">K48*5.5017049523</f>
        <v>2984430.53750799</v>
      </c>
      <c r="W48" s="67" t="n">
        <f aca="false">M48*5.5017049523</f>
        <v>92301.9753868455</v>
      </c>
      <c r="X48" s="67" t="n">
        <f aca="false">N48*5.1890047538+L48*5.5017049523</f>
        <v>20882899.8005058</v>
      </c>
      <c r="Y48" s="67" t="n">
        <f aca="false">N48*5.1890047538</f>
        <v>16346316.0221904</v>
      </c>
      <c r="Z48" s="67" t="n">
        <f aca="false">L48*5.5017049523</f>
        <v>4536583.77831532</v>
      </c>
      <c r="AA48" s="67"/>
      <c r="AB48" s="67"/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central_v2_m!D37+temporary_pension_bonus_central!B37</f>
        <v>20953298.8322304</v>
      </c>
      <c r="G49" s="157" t="n">
        <f aca="false">central_v2_m!E37+temporary_pension_bonus_central!B37</f>
        <v>20099903.4355538</v>
      </c>
      <c r="H49" s="67" t="n">
        <f aca="false">F49-J49</f>
        <v>20368240.9195998</v>
      </c>
      <c r="I49" s="67" t="n">
        <f aca="false">G49-K49</f>
        <v>19532397.2603021</v>
      </c>
      <c r="J49" s="157" t="n">
        <f aca="false">central_v2_m!J37</f>
        <v>585057.912630616</v>
      </c>
      <c r="K49" s="157" t="n">
        <f aca="false">central_v2_m!K37</f>
        <v>567506.175251697</v>
      </c>
      <c r="L49" s="67" t="n">
        <f aca="false">H49-I49</f>
        <v>835843.65929769</v>
      </c>
      <c r="M49" s="67" t="n">
        <f aca="false">J49-K49</f>
        <v>17551.7373789184</v>
      </c>
      <c r="N49" s="157" t="n">
        <f aca="false">SUM(central_v5_m!C37:J37)</f>
        <v>3133016.35827029</v>
      </c>
      <c r="O49" s="7"/>
      <c r="P49" s="7"/>
      <c r="Q49" s="67" t="n">
        <f aca="false">I49*5.5017049523</f>
        <v>107461486.737295</v>
      </c>
      <c r="R49" s="67"/>
      <c r="S49" s="67"/>
      <c r="T49" s="7"/>
      <c r="U49" s="7"/>
      <c r="V49" s="67" t="n">
        <f aca="false">K49*5.5017049523</f>
        <v>3122251.53484309</v>
      </c>
      <c r="W49" s="67" t="n">
        <f aca="false">M49*5.5017049523</f>
        <v>96564.4804590647</v>
      </c>
      <c r="X49" s="67" t="n">
        <f aca="false">N49*5.1890047538+L49*5.5017049523</f>
        <v>20855801.9765043</v>
      </c>
      <c r="Y49" s="67" t="n">
        <f aca="false">N49*5.1890047538</f>
        <v>16257236.7767977</v>
      </c>
      <c r="Z49" s="67" t="n">
        <f aca="false">L49*5.5017049523</f>
        <v>4598565.19970665</v>
      </c>
      <c r="AA49" s="67"/>
      <c r="AB49" s="67"/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central_v2_m!D38+temporary_pension_bonus_central!B38</f>
        <v>21253504.6947601</v>
      </c>
      <c r="G50" s="155" t="n">
        <f aca="false">central_v2_m!E38+temporary_pension_bonus_central!B38</f>
        <v>20385886.6612831</v>
      </c>
      <c r="H50" s="8" t="n">
        <f aca="false">F50-J50</f>
        <v>20635161.6647424</v>
      </c>
      <c r="I50" s="8" t="n">
        <f aca="false">G50-K50</f>
        <v>19786093.922166</v>
      </c>
      <c r="J50" s="155" t="n">
        <f aca="false">central_v2_m!J38</f>
        <v>618343.030017637</v>
      </c>
      <c r="K50" s="155" t="n">
        <f aca="false">central_v2_m!K38</f>
        <v>599792.739117107</v>
      </c>
      <c r="L50" s="8" t="n">
        <f aca="false">H50-I50</f>
        <v>849067.74257645</v>
      </c>
      <c r="M50" s="8" t="n">
        <f aca="false">J50-K50</f>
        <v>18550.2909005292</v>
      </c>
      <c r="N50" s="155" t="n">
        <f aca="false">SUM(central_v5_m!C38:J38)</f>
        <v>3871788.11697272</v>
      </c>
      <c r="O50" s="5"/>
      <c r="P50" s="5"/>
      <c r="Q50" s="8" t="n">
        <f aca="false">I50*5.5017049523</f>
        <v>108857250.918253</v>
      </c>
      <c r="R50" s="8"/>
      <c r="S50" s="8"/>
      <c r="T50" s="5"/>
      <c r="U50" s="5"/>
      <c r="V50" s="8" t="n">
        <f aca="false">K50*5.5017049523</f>
        <v>3299882.68315417</v>
      </c>
      <c r="W50" s="8" t="n">
        <f aca="false">M50*5.5017049523</f>
        <v>102058.227314047</v>
      </c>
      <c r="X50" s="8" t="n">
        <f aca="false">N50*5.1890047538+L50*5.5017049523</f>
        <v>24762047.1488489</v>
      </c>
      <c r="Y50" s="8" t="n">
        <f aca="false">N50*5.1890047538</f>
        <v>20090726.9446778</v>
      </c>
      <c r="Z50" s="8" t="n">
        <f aca="false">L50*5.5017049523</f>
        <v>4671320.20417104</v>
      </c>
      <c r="AA50" s="8"/>
      <c r="AB50" s="8"/>
      <c r="AC50" s="8"/>
      <c r="AD50" s="8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central_v2_m!D39+temporary_pension_bonus_central!B39</f>
        <v>21590167.2532474</v>
      </c>
      <c r="G51" s="157" t="n">
        <f aca="false">central_v2_m!E39+temporary_pension_bonus_central!B39</f>
        <v>20707139.3265697</v>
      </c>
      <c r="H51" s="67" t="n">
        <f aca="false">F51-J51</f>
        <v>20952300.0342331</v>
      </c>
      <c r="I51" s="67" t="n">
        <f aca="false">G51-K51</f>
        <v>20088408.1241258</v>
      </c>
      <c r="J51" s="157" t="n">
        <f aca="false">central_v2_m!J39</f>
        <v>637867.219014298</v>
      </c>
      <c r="K51" s="157" t="n">
        <f aca="false">central_v2_m!K39</f>
        <v>618731.202443869</v>
      </c>
      <c r="L51" s="67" t="n">
        <f aca="false">H51-I51</f>
        <v>863891.910107244</v>
      </c>
      <c r="M51" s="67" t="n">
        <f aca="false">J51-K51</f>
        <v>19136.016570429</v>
      </c>
      <c r="N51" s="157" t="n">
        <f aca="false">SUM(central_v5_m!C39:J39)</f>
        <v>3249869.11714197</v>
      </c>
      <c r="O51" s="7"/>
      <c r="P51" s="7"/>
      <c r="Q51" s="67" t="n">
        <f aca="false">I51*5.5017049523</f>
        <v>110520494.460327</v>
      </c>
      <c r="R51" s="67"/>
      <c r="S51" s="67"/>
      <c r="T51" s="7"/>
      <c r="U51" s="7"/>
      <c r="V51" s="67" t="n">
        <f aca="false">K51*5.5017049523</f>
        <v>3404076.52062797</v>
      </c>
      <c r="W51" s="67" t="n">
        <f aca="false">M51*5.5017049523</f>
        <v>105280.717132824</v>
      </c>
      <c r="X51" s="67" t="n">
        <f aca="false">N51*5.1890047538+L51*5.5017049523</f>
        <v>21616464.6981664</v>
      </c>
      <c r="Y51" s="67" t="n">
        <f aca="false">N51*5.1890047538</f>
        <v>16863586.2980775</v>
      </c>
      <c r="Z51" s="67" t="n">
        <f aca="false">L51*5.5017049523</f>
        <v>4752878.40008893</v>
      </c>
      <c r="AA51" s="67"/>
      <c r="AB51" s="67"/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central_v2_m!D40+temporary_pension_bonus_central!B40</f>
        <v>21808939.8767879</v>
      </c>
      <c r="G52" s="157" t="n">
        <f aca="false">central_v2_m!E40+temporary_pension_bonus_central!B40</f>
        <v>20914819.9929618</v>
      </c>
      <c r="H52" s="67" t="n">
        <f aca="false">F52-J52</f>
        <v>21142429.3384621</v>
      </c>
      <c r="I52" s="67" t="n">
        <f aca="false">G52-K52</f>
        <v>20268304.7707857</v>
      </c>
      <c r="J52" s="157" t="n">
        <f aca="false">central_v2_m!J40</f>
        <v>666510.538325854</v>
      </c>
      <c r="K52" s="157" t="n">
        <f aca="false">central_v2_m!K40</f>
        <v>646515.222176079</v>
      </c>
      <c r="L52" s="67" t="n">
        <f aca="false">H52-I52</f>
        <v>874124.567676339</v>
      </c>
      <c r="M52" s="67" t="n">
        <f aca="false">J52-K52</f>
        <v>19995.3161497755</v>
      </c>
      <c r="N52" s="157" t="n">
        <f aca="false">SUM(central_v5_m!C40:J40)</f>
        <v>3215898.85546824</v>
      </c>
      <c r="O52" s="7"/>
      <c r="P52" s="7"/>
      <c r="Q52" s="67" t="n">
        <f aca="false">I52*5.5017049523</f>
        <v>111510232.732157</v>
      </c>
      <c r="R52" s="67"/>
      <c r="S52" s="67"/>
      <c r="T52" s="7"/>
      <c r="U52" s="7"/>
      <c r="V52" s="67" t="n">
        <f aca="false">K52*5.5017049523</f>
        <v>3556935.99958347</v>
      </c>
      <c r="W52" s="67" t="n">
        <f aca="false">M52*5.5017049523</f>
        <v>110008.329884024</v>
      </c>
      <c r="X52" s="67" t="n">
        <f aca="false">N52*5.1890047538+L52*5.5017049523</f>
        <v>21496489.9116767</v>
      </c>
      <c r="Y52" s="67" t="n">
        <f aca="false">N52*5.1890047538</f>
        <v>16687314.4487647</v>
      </c>
      <c r="Z52" s="67" t="n">
        <f aca="false">L52*5.5017049523</f>
        <v>4809175.46291201</v>
      </c>
      <c r="AA52" s="67"/>
      <c r="AB52" s="67"/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central_v2_m!D41+temporary_pension_bonus_central!B41</f>
        <v>22021076.093515</v>
      </c>
      <c r="G53" s="157" t="n">
        <f aca="false">central_v2_m!E41+temporary_pension_bonus_central!B41</f>
        <v>21116108.7994714</v>
      </c>
      <c r="H53" s="67" t="n">
        <f aca="false">F53-J53</f>
        <v>21302069.0839489</v>
      </c>
      <c r="I53" s="67" t="n">
        <f aca="false">G53-K53</f>
        <v>20418672.0001923</v>
      </c>
      <c r="J53" s="157" t="n">
        <f aca="false">central_v2_m!J41</f>
        <v>719007.009566069</v>
      </c>
      <c r="K53" s="157" t="n">
        <f aca="false">central_v2_m!K41</f>
        <v>697436.799279087</v>
      </c>
      <c r="L53" s="67" t="n">
        <f aca="false">H53-I53</f>
        <v>883397.083756596</v>
      </c>
      <c r="M53" s="67" t="n">
        <f aca="false">J53-K53</f>
        <v>21570.2102869824</v>
      </c>
      <c r="N53" s="157" t="n">
        <f aca="false">SUM(central_v5_m!C41:J41)</f>
        <v>3230598.24353308</v>
      </c>
      <c r="O53" s="7"/>
      <c r="P53" s="7"/>
      <c r="Q53" s="67" t="n">
        <f aca="false">I53*5.5017049523</f>
        <v>112337508.862847</v>
      </c>
      <c r="R53" s="67"/>
      <c r="S53" s="67"/>
      <c r="T53" s="7"/>
      <c r="U53" s="7"/>
      <c r="V53" s="67" t="n">
        <f aca="false">K53*5.5017049523</f>
        <v>3837091.49251001</v>
      </c>
      <c r="W53" s="67" t="n">
        <f aca="false">M53*5.5017049523</f>
        <v>118672.932758043</v>
      </c>
      <c r="X53" s="67" t="n">
        <f aca="false">N53*5.1890047538+L53*5.5017049523</f>
        <v>21623779.7538621</v>
      </c>
      <c r="Y53" s="67" t="n">
        <f aca="false">N53*5.1890047538</f>
        <v>16763589.6433111</v>
      </c>
      <c r="Z53" s="67" t="n">
        <f aca="false">L53*5.5017049523</f>
        <v>4860190.11055104</v>
      </c>
      <c r="AA53" s="67"/>
      <c r="AB53" s="67"/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central_v2_m!D42+temporary_pension_bonus_central!B42</f>
        <v>22340805.0785039</v>
      </c>
      <c r="G54" s="155" t="n">
        <f aca="false">central_v2_m!E42+temporary_pension_bonus_central!B42</f>
        <v>21421098.620033</v>
      </c>
      <c r="H54" s="8" t="n">
        <f aca="false">F54-J54</f>
        <v>21554391.4288631</v>
      </c>
      <c r="I54" s="8" t="n">
        <f aca="false">G54-K54</f>
        <v>20658277.3798814</v>
      </c>
      <c r="J54" s="155" t="n">
        <f aca="false">central_v2_m!J42</f>
        <v>786413.649640807</v>
      </c>
      <c r="K54" s="155" t="n">
        <f aca="false">central_v2_m!K42</f>
        <v>762821.240151582</v>
      </c>
      <c r="L54" s="8" t="n">
        <f aca="false">H54-I54</f>
        <v>896114.048981689</v>
      </c>
      <c r="M54" s="8" t="n">
        <f aca="false">J54-K54</f>
        <v>23592.4094892243</v>
      </c>
      <c r="N54" s="155" t="n">
        <f aca="false">SUM(central_v5_m!C42:J42)</f>
        <v>3964740.7370893</v>
      </c>
      <c r="O54" s="5"/>
      <c r="P54" s="5"/>
      <c r="Q54" s="8" t="n">
        <f aca="false">I54*5.5017049523</f>
        <v>113655746.96688</v>
      </c>
      <c r="R54" s="8"/>
      <c r="S54" s="8"/>
      <c r="T54" s="5"/>
      <c r="U54" s="5"/>
      <c r="V54" s="8" t="n">
        <f aca="false">K54*5.5017049523</f>
        <v>4196817.39466159</v>
      </c>
      <c r="W54" s="8" t="n">
        <f aca="false">M54*5.5017049523</f>
        <v>129798.476123555</v>
      </c>
      <c r="X54" s="8" t="n">
        <f aca="false">N54*5.1890047538+L54*5.5017049523</f>
        <v>25503213.633449</v>
      </c>
      <c r="Y54" s="8" t="n">
        <f aca="false">N54*5.1890047538</f>
        <v>20573058.5323409</v>
      </c>
      <c r="Z54" s="8" t="n">
        <f aca="false">L54*5.5017049523</f>
        <v>4930155.10110816</v>
      </c>
      <c r="AA54" s="8"/>
      <c r="AB54" s="8"/>
      <c r="AC54" s="8"/>
      <c r="AD54" s="8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central_v2_m!D43+temporary_pension_bonus_central!B43</f>
        <v>22670753.0995899</v>
      </c>
      <c r="G55" s="157" t="n">
        <f aca="false">central_v2_m!E43+temporary_pension_bonus_central!B43</f>
        <v>21737698.7665271</v>
      </c>
      <c r="H55" s="67" t="n">
        <f aca="false">F55-J55</f>
        <v>21766963.183106</v>
      </c>
      <c r="I55" s="67" t="n">
        <f aca="false">G55-K55</f>
        <v>20861022.5475377</v>
      </c>
      <c r="J55" s="157" t="n">
        <f aca="false">central_v2_m!J43</f>
        <v>903789.916483909</v>
      </c>
      <c r="K55" s="157" t="n">
        <f aca="false">central_v2_m!K43</f>
        <v>876676.218989391</v>
      </c>
      <c r="L55" s="67" t="n">
        <f aca="false">H55-I55</f>
        <v>905940.635568358</v>
      </c>
      <c r="M55" s="67" t="n">
        <f aca="false">J55-K55</f>
        <v>27113.6974945172</v>
      </c>
      <c r="N55" s="157" t="n">
        <f aca="false">SUM(central_v5_m!C43:J43)</f>
        <v>3346421.87489328</v>
      </c>
      <c r="O55" s="7"/>
      <c r="P55" s="7"/>
      <c r="Q55" s="67" t="n">
        <f aca="false">I55*5.5017049523</f>
        <v>114771191.05983</v>
      </c>
      <c r="R55" s="67"/>
      <c r="S55" s="67"/>
      <c r="T55" s="7"/>
      <c r="U55" s="7"/>
      <c r="V55" s="67" t="n">
        <f aca="false">K55*5.5017049523</f>
        <v>4823213.89557757</v>
      </c>
      <c r="W55" s="67" t="n">
        <f aca="false">M55*5.5017049523</f>
        <v>149171.563780749</v>
      </c>
      <c r="X55" s="67" t="n">
        <f aca="false">N55*5.1890047538+L55*5.5017049523</f>
        <v>22348817.0982378</v>
      </c>
      <c r="Y55" s="67" t="n">
        <f aca="false">N55*5.1890047538</f>
        <v>17364599.0170416</v>
      </c>
      <c r="Z55" s="67" t="n">
        <f aca="false">L55*5.5017049523</f>
        <v>4984218.08119624</v>
      </c>
      <c r="AA55" s="67"/>
      <c r="AB55" s="67"/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central_v2_m!D44+temporary_pension_bonus_central!B44</f>
        <v>22874162.9951534</v>
      </c>
      <c r="G56" s="157" t="n">
        <f aca="false">central_v2_m!E44+temporary_pension_bonus_central!B44</f>
        <v>21931293.5457565</v>
      </c>
      <c r="H56" s="67" t="n">
        <f aca="false">F56-J56</f>
        <v>21914268.7475593</v>
      </c>
      <c r="I56" s="67" t="n">
        <f aca="false">G56-K56</f>
        <v>21000196.1255902</v>
      </c>
      <c r="J56" s="157" t="n">
        <f aca="false">central_v2_m!J44</f>
        <v>959894.247594135</v>
      </c>
      <c r="K56" s="157" t="n">
        <f aca="false">central_v2_m!K44</f>
        <v>931097.420166311</v>
      </c>
      <c r="L56" s="67" t="n">
        <f aca="false">H56-I56</f>
        <v>914072.621969119</v>
      </c>
      <c r="M56" s="67" t="n">
        <f aca="false">J56-K56</f>
        <v>28796.8274278243</v>
      </c>
      <c r="N56" s="157" t="n">
        <f aca="false">SUM(central_v5_m!C44:J44)</f>
        <v>3301374.43895013</v>
      </c>
      <c r="O56" s="7"/>
      <c r="P56" s="7"/>
      <c r="Q56" s="67" t="n">
        <f aca="false">I56*5.5017049523</f>
        <v>115536883.023431</v>
      </c>
      <c r="R56" s="67"/>
      <c r="S56" s="67"/>
      <c r="T56" s="7"/>
      <c r="U56" s="7"/>
      <c r="V56" s="67" t="n">
        <f aca="false">K56*5.5017049523</f>
        <v>5122623.28760274</v>
      </c>
      <c r="W56" s="67" t="n">
        <f aca="false">M56*5.5017049523</f>
        <v>158431.648070189</v>
      </c>
      <c r="X56" s="67" t="n">
        <f aca="false">N56*5.1890047538+L56*5.5017049523</f>
        <v>22159805.5288354</v>
      </c>
      <c r="Y56" s="67" t="n">
        <f aca="false">N56*5.1890047538</f>
        <v>17130847.6577861</v>
      </c>
      <c r="Z56" s="67" t="n">
        <f aca="false">L56*5.5017049523</f>
        <v>5028957.87104935</v>
      </c>
      <c r="AA56" s="67"/>
      <c r="AB56" s="67"/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central_v2_m!D45+temporary_pension_bonus_central!B45</f>
        <v>23143300.2553339</v>
      </c>
      <c r="G57" s="157" t="n">
        <f aca="false">central_v2_m!E45+temporary_pension_bonus_central!B45</f>
        <v>22187765.4581873</v>
      </c>
      <c r="H57" s="67" t="n">
        <f aca="false">F57-J57</f>
        <v>22090739.8504547</v>
      </c>
      <c r="I57" s="67" t="n">
        <f aca="false">G57-K57</f>
        <v>21166781.8654544</v>
      </c>
      <c r="J57" s="157" t="n">
        <f aca="false">central_v2_m!J45</f>
        <v>1052560.40487927</v>
      </c>
      <c r="K57" s="157" t="n">
        <f aca="false">central_v2_m!K45</f>
        <v>1020983.59273289</v>
      </c>
      <c r="L57" s="67" t="n">
        <f aca="false">H57-I57</f>
        <v>923957.985000257</v>
      </c>
      <c r="M57" s="67" t="n">
        <f aca="false">J57-K57</f>
        <v>31576.8121463783</v>
      </c>
      <c r="N57" s="157" t="n">
        <f aca="false">SUM(central_v5_m!C45:J45)</f>
        <v>3350156.66061678</v>
      </c>
      <c r="O57" s="7"/>
      <c r="P57" s="7"/>
      <c r="Q57" s="67" t="n">
        <f aca="false">I57*5.5017049523</f>
        <v>116453388.613424</v>
      </c>
      <c r="R57" s="67"/>
      <c r="S57" s="67"/>
      <c r="T57" s="7"/>
      <c r="U57" s="7"/>
      <c r="V57" s="67" t="n">
        <f aca="false">K57*5.5017049523</f>
        <v>5617150.48835558</v>
      </c>
      <c r="W57" s="67" t="n">
        <f aca="false">M57*5.5017049523</f>
        <v>173726.303763576</v>
      </c>
      <c r="X57" s="67" t="n">
        <f aca="false">N57*5.1890047538+L57*5.5017049523</f>
        <v>22467323.0597082</v>
      </c>
      <c r="Y57" s="67" t="n">
        <f aca="false">N57*5.1890047538</f>
        <v>17383978.8379152</v>
      </c>
      <c r="Z57" s="67" t="n">
        <f aca="false">L57*5.5017049523</f>
        <v>5083344.22179304</v>
      </c>
      <c r="AA57" s="67"/>
      <c r="AB57" s="67"/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central_v2_m!D46+temporary_pension_bonus_central!B46</f>
        <v>23598972.7909457</v>
      </c>
      <c r="G58" s="155" t="n">
        <f aca="false">central_v2_m!E46+temporary_pension_bonus_central!B46</f>
        <v>22623345.2963562</v>
      </c>
      <c r="H58" s="8" t="n">
        <f aca="false">F58-J58</f>
        <v>22433620.6390631</v>
      </c>
      <c r="I58" s="8" t="n">
        <f aca="false">G58-K58</f>
        <v>21492953.7090301</v>
      </c>
      <c r="J58" s="155" t="n">
        <f aca="false">central_v2_m!J46</f>
        <v>1165352.15188259</v>
      </c>
      <c r="K58" s="155" t="n">
        <f aca="false">central_v2_m!K46</f>
        <v>1130391.58732611</v>
      </c>
      <c r="L58" s="8" t="n">
        <f aca="false">H58-I58</f>
        <v>940666.930032987</v>
      </c>
      <c r="M58" s="8" t="n">
        <f aca="false">J58-K58</f>
        <v>34960.5645564778</v>
      </c>
      <c r="N58" s="155" t="n">
        <f aca="false">SUM(central_v5_m!C46:J46)</f>
        <v>4025141.52571373</v>
      </c>
      <c r="O58" s="5"/>
      <c r="P58" s="5"/>
      <c r="Q58" s="8" t="n">
        <f aca="false">I58*5.5017049523</f>
        <v>118247889.860525</v>
      </c>
      <c r="R58" s="8"/>
      <c r="S58" s="8"/>
      <c r="T58" s="5"/>
      <c r="U58" s="5"/>
      <c r="V58" s="8" t="n">
        <f aca="false">K58*5.5017049523</f>
        <v>6219080.99403032</v>
      </c>
      <c r="W58" s="8" t="n">
        <f aca="false">M58*5.5017049523</f>
        <v>192342.711155578</v>
      </c>
      <c r="X58" s="8" t="n">
        <f aca="false">N58*5.1890047538+L58*5.5017049523</f>
        <v>26061750.4190736</v>
      </c>
      <c r="Y58" s="8" t="n">
        <f aca="false">N58*5.1890047538</f>
        <v>20886478.5116463</v>
      </c>
      <c r="Z58" s="8" t="n">
        <f aca="false">L58*5.5017049523</f>
        <v>5175271.90742732</v>
      </c>
      <c r="AA58" s="8"/>
      <c r="AB58" s="8"/>
      <c r="AC58" s="8"/>
      <c r="AD58" s="8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central_v2_m!D47+temporary_pension_bonus_central!B47</f>
        <v>24039261.6934465</v>
      </c>
      <c r="G59" s="157" t="n">
        <f aca="false">central_v2_m!E47+temporary_pension_bonus_central!B47</f>
        <v>23044407.1629902</v>
      </c>
      <c r="H59" s="67" t="n">
        <f aca="false">F59-J59</f>
        <v>22768827.7507439</v>
      </c>
      <c r="I59" s="67" t="n">
        <f aca="false">G59-K59</f>
        <v>21812086.2385687</v>
      </c>
      <c r="J59" s="157" t="n">
        <f aca="false">central_v2_m!J47</f>
        <v>1270433.94270257</v>
      </c>
      <c r="K59" s="157" t="n">
        <f aca="false">central_v2_m!K47</f>
        <v>1232320.92442149</v>
      </c>
      <c r="L59" s="67" t="n">
        <f aca="false">H59-I59</f>
        <v>956741.512175281</v>
      </c>
      <c r="M59" s="67" t="n">
        <f aca="false">J59-K59</f>
        <v>38113.0182810773</v>
      </c>
      <c r="N59" s="157" t="n">
        <f aca="false">SUM(central_v5_m!C47:J47)</f>
        <v>3395569.14375022</v>
      </c>
      <c r="O59" s="7"/>
      <c r="P59" s="7"/>
      <c r="Q59" s="67" t="n">
        <f aca="false">I59*5.5017049523</f>
        <v>120003662.878728</v>
      </c>
      <c r="R59" s="67"/>
      <c r="S59" s="67"/>
      <c r="T59" s="7"/>
      <c r="U59" s="7"/>
      <c r="V59" s="67" t="n">
        <f aca="false">K59*5.5017049523</f>
        <v>6779866.13271263</v>
      </c>
      <c r="W59" s="67" t="n">
        <f aca="false">M59*5.5017049523</f>
        <v>209686.581424103</v>
      </c>
      <c r="X59" s="67" t="n">
        <f aca="false">N59*5.1890047538+L59*5.5017049523</f>
        <v>22883333.9443822</v>
      </c>
      <c r="Y59" s="67" t="n">
        <f aca="false">N59*5.1890047538</f>
        <v>17619624.4287765</v>
      </c>
      <c r="Z59" s="67" t="n">
        <f aca="false">L59*5.5017049523</f>
        <v>5263709.51560573</v>
      </c>
      <c r="AA59" s="67"/>
      <c r="AB59" s="67"/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central_v2_m!D48+temporary_pension_bonus_central!B48</f>
        <v>24103381.8290233</v>
      </c>
      <c r="G60" s="157" t="n">
        <f aca="false">central_v2_m!E48+temporary_pension_bonus_central!B48</f>
        <v>23105278.0049189</v>
      </c>
      <c r="H60" s="67" t="n">
        <f aca="false">F60-J60</f>
        <v>22808946.6706738</v>
      </c>
      <c r="I60" s="67" t="n">
        <f aca="false">G60-K60</f>
        <v>21849675.9013199</v>
      </c>
      <c r="J60" s="157" t="n">
        <f aca="false">central_v2_m!J48</f>
        <v>1294435.15834944</v>
      </c>
      <c r="K60" s="157" t="n">
        <f aca="false">central_v2_m!K48</f>
        <v>1255602.10359895</v>
      </c>
      <c r="L60" s="67" t="n">
        <f aca="false">H60-I60</f>
        <v>959270.769353919</v>
      </c>
      <c r="M60" s="67" t="n">
        <f aca="false">J60-K60</f>
        <v>38833.0547504832</v>
      </c>
      <c r="N60" s="157" t="n">
        <f aca="false">SUM(central_v5_m!C48:J48)</f>
        <v>3350328.95370594</v>
      </c>
      <c r="O60" s="7"/>
      <c r="P60" s="7"/>
      <c r="Q60" s="67" t="n">
        <f aca="false">I60*5.5017049523</f>
        <v>120210470.112442</v>
      </c>
      <c r="R60" s="67"/>
      <c r="S60" s="67"/>
      <c r="T60" s="7"/>
      <c r="U60" s="7"/>
      <c r="V60" s="67" t="n">
        <f aca="false">K60*5.5017049523</f>
        <v>6907952.31148866</v>
      </c>
      <c r="W60" s="67" t="n">
        <f aca="false">M60*5.5017049523</f>
        <v>213648.009633671</v>
      </c>
      <c r="X60" s="67" t="n">
        <f aca="false">N60*5.1890047538+L60*5.5017049523</f>
        <v>22662497.609925</v>
      </c>
      <c r="Y60" s="67" t="n">
        <f aca="false">N60*5.1890047538</f>
        <v>17384872.8675739</v>
      </c>
      <c r="Z60" s="67" t="n">
        <f aca="false">L60*5.5017049523</f>
        <v>5277624.74235109</v>
      </c>
      <c r="AA60" s="67"/>
      <c r="AB60" s="67"/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central_v2_m!D49+temporary_pension_bonus_central!B49</f>
        <v>24265905.3297352</v>
      </c>
      <c r="G61" s="157" t="n">
        <f aca="false">central_v2_m!E49+temporary_pension_bonus_central!B49</f>
        <v>23259815.8368621</v>
      </c>
      <c r="H61" s="67" t="n">
        <f aca="false">F61-J61</f>
        <v>22928814.5837155</v>
      </c>
      <c r="I61" s="67" t="n">
        <f aca="false">G61-K61</f>
        <v>21962837.813223</v>
      </c>
      <c r="J61" s="157" t="n">
        <f aca="false">central_v2_m!J49</f>
        <v>1337090.74601978</v>
      </c>
      <c r="K61" s="157" t="n">
        <f aca="false">central_v2_m!K49</f>
        <v>1296978.02363919</v>
      </c>
      <c r="L61" s="67" t="n">
        <f aca="false">H61-I61</f>
        <v>965976.770492494</v>
      </c>
      <c r="M61" s="67" t="n">
        <f aca="false">J61-K61</f>
        <v>40112.7223805934</v>
      </c>
      <c r="N61" s="157" t="n">
        <f aca="false">SUM(central_v5_m!C49:J49)</f>
        <v>3372738.793375</v>
      </c>
      <c r="O61" s="7"/>
      <c r="P61" s="7"/>
      <c r="Q61" s="67" t="n">
        <f aca="false">I61*5.5017049523</f>
        <v>120833053.56357</v>
      </c>
      <c r="R61" s="67"/>
      <c r="S61" s="67"/>
      <c r="T61" s="7"/>
      <c r="U61" s="7"/>
      <c r="V61" s="67" t="n">
        <f aca="false">K61*5.5017049523</f>
        <v>7135590.41567999</v>
      </c>
      <c r="W61" s="67" t="n">
        <f aca="false">M61*5.5017049523</f>
        <v>220688.363371546</v>
      </c>
      <c r="X61" s="67" t="n">
        <f aca="false">N61*5.1890047538+L61*5.5017049523</f>
        <v>22815676.8141739</v>
      </c>
      <c r="Y61" s="67" t="n">
        <f aca="false">N61*5.1890047538</f>
        <v>17501157.6321485</v>
      </c>
      <c r="Z61" s="67" t="n">
        <f aca="false">L61*5.5017049523</f>
        <v>5314519.18202532</v>
      </c>
      <c r="AA61" s="67"/>
      <c r="AB61" s="67"/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central_v2_m!D50+temporary_pension_bonus_central!B50</f>
        <v>24427056.0572787</v>
      </c>
      <c r="G62" s="155" t="n">
        <f aca="false">central_v2_m!E50+temporary_pension_bonus_central!B50</f>
        <v>23413000.9234304</v>
      </c>
      <c r="H62" s="8" t="n">
        <f aca="false">F62-J62</f>
        <v>22986005.1451171</v>
      </c>
      <c r="I62" s="8" t="n">
        <f aca="false">G62-K62</f>
        <v>22015181.5386337</v>
      </c>
      <c r="J62" s="155" t="n">
        <f aca="false">central_v2_m!J50</f>
        <v>1441050.9121616</v>
      </c>
      <c r="K62" s="155" t="n">
        <f aca="false">central_v2_m!K50</f>
        <v>1397819.38479675</v>
      </c>
      <c r="L62" s="8" t="n">
        <f aca="false">H62-I62</f>
        <v>970823.606483407</v>
      </c>
      <c r="M62" s="8" t="n">
        <f aca="false">J62-K62</f>
        <v>43231.5273648477</v>
      </c>
      <c r="N62" s="155" t="n">
        <f aca="false">SUM(central_v5_m!C50:J50)</f>
        <v>4063676.12467912</v>
      </c>
      <c r="O62" s="5"/>
      <c r="P62" s="5"/>
      <c r="Q62" s="8" t="n">
        <f aca="false">I62*5.5017049523</f>
        <v>121121033.296884</v>
      </c>
      <c r="R62" s="8"/>
      <c r="S62" s="8"/>
      <c r="T62" s="5"/>
      <c r="U62" s="5"/>
      <c r="V62" s="8" t="n">
        <f aca="false">K62*5.5017049523</f>
        <v>7690389.8317572</v>
      </c>
      <c r="W62" s="8" t="n">
        <f aca="false">M62*5.5017049523</f>
        <v>237847.108198676</v>
      </c>
      <c r="X62" s="8" t="n">
        <f aca="false">N62*5.1890047538+L62*5.5017049523</f>
        <v>26427619.772463</v>
      </c>
      <c r="Y62" s="8" t="n">
        <f aca="false">N62*5.1890047538</f>
        <v>21086434.7288635</v>
      </c>
      <c r="Z62" s="8" t="n">
        <f aca="false">L62*5.5017049523</f>
        <v>5341185.04359951</v>
      </c>
      <c r="AA62" s="8"/>
      <c r="AB62" s="8"/>
      <c r="AC62" s="8"/>
      <c r="AD62" s="8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central_v2_m!D51+temporary_pension_bonus_central!B51</f>
        <v>24669024.1342041</v>
      </c>
      <c r="G63" s="157" t="n">
        <f aca="false">central_v2_m!E51+temporary_pension_bonus_central!B51</f>
        <v>23642648.9736177</v>
      </c>
      <c r="H63" s="67" t="n">
        <f aca="false">F63-J63</f>
        <v>23193404.6591472</v>
      </c>
      <c r="I63" s="67" t="n">
        <f aca="false">G63-K63</f>
        <v>22211298.0828125</v>
      </c>
      <c r="J63" s="157" t="n">
        <f aca="false">central_v2_m!J51</f>
        <v>1475619.47505697</v>
      </c>
      <c r="K63" s="157" t="n">
        <f aca="false">central_v2_m!K51</f>
        <v>1431350.89080526</v>
      </c>
      <c r="L63" s="67" t="n">
        <f aca="false">H63-I63</f>
        <v>982106.576334693</v>
      </c>
      <c r="M63" s="67" t="n">
        <f aca="false">J63-K63</f>
        <v>44268.5842517091</v>
      </c>
      <c r="N63" s="157" t="n">
        <f aca="false">SUM(central_v5_m!C51:J51)</f>
        <v>3376600.80064521</v>
      </c>
      <c r="O63" s="7"/>
      <c r="P63" s="7"/>
      <c r="Q63" s="67" t="n">
        <f aca="false">I63*5.5017049523</f>
        <v>122200008.659221</v>
      </c>
      <c r="R63" s="67"/>
      <c r="S63" s="67"/>
      <c r="T63" s="7"/>
      <c r="U63" s="7"/>
      <c r="V63" s="67" t="n">
        <f aca="false">K63*5.5017049523</f>
        <v>7874870.2844223</v>
      </c>
      <c r="W63" s="67" t="n">
        <f aca="false">M63*5.5017049523</f>
        <v>243552.689208937</v>
      </c>
      <c r="X63" s="67" t="n">
        <f aca="false">N63*5.1890047538+L63*5.5017049523</f>
        <v>22924458.2209398</v>
      </c>
      <c r="Y63" s="67" t="n">
        <f aca="false">N63*5.1890047538</f>
        <v>17521197.6062329</v>
      </c>
      <c r="Z63" s="67" t="n">
        <f aca="false">L63*5.5017049523</f>
        <v>5403260.61470698</v>
      </c>
      <c r="AA63" s="67"/>
      <c r="AB63" s="67"/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central_v2_m!D52+temporary_pension_bonus_central!B52</f>
        <v>24814626.3702861</v>
      </c>
      <c r="G64" s="157" t="n">
        <f aca="false">central_v2_m!E52+temporary_pension_bonus_central!B52</f>
        <v>23780873.5273523</v>
      </c>
      <c r="H64" s="67" t="n">
        <f aca="false">F64-J64</f>
        <v>23296945.2512127</v>
      </c>
      <c r="I64" s="67" t="n">
        <f aca="false">G64-K64</f>
        <v>22308722.8418511</v>
      </c>
      <c r="J64" s="157" t="n">
        <f aca="false">central_v2_m!J52</f>
        <v>1517681.11907341</v>
      </c>
      <c r="K64" s="157" t="n">
        <f aca="false">central_v2_m!K52</f>
        <v>1472150.6855012</v>
      </c>
      <c r="L64" s="67" t="n">
        <f aca="false">H64-I64</f>
        <v>988222.409361631</v>
      </c>
      <c r="M64" s="67" t="n">
        <f aca="false">J64-K64</f>
        <v>45530.4335722018</v>
      </c>
      <c r="N64" s="157" t="n">
        <f aca="false">SUM(central_v5_m!C52:J52)</f>
        <v>3294583.23937638</v>
      </c>
      <c r="O64" s="7"/>
      <c r="P64" s="7"/>
      <c r="Q64" s="67" t="n">
        <f aca="false">I64*5.5017049523</f>
        <v>122736010.9385</v>
      </c>
      <c r="R64" s="67"/>
      <c r="S64" s="67"/>
      <c r="T64" s="7"/>
      <c r="U64" s="7"/>
      <c r="V64" s="67" t="n">
        <f aca="false">K64*5.5017049523</f>
        <v>8099338.71695382</v>
      </c>
      <c r="W64" s="67" t="n">
        <f aca="false">M64*5.5017049523</f>
        <v>250495.011864549</v>
      </c>
      <c r="X64" s="67" t="n">
        <f aca="false">N64*5.1890047538+L64*5.5017049523</f>
        <v>22532516.2144726</v>
      </c>
      <c r="Y64" s="67" t="n">
        <f aca="false">N64*5.1890047538</f>
        <v>17095608.0909139</v>
      </c>
      <c r="Z64" s="67" t="n">
        <f aca="false">L64*5.5017049523</f>
        <v>5436908.12355872</v>
      </c>
      <c r="AA64" s="67"/>
      <c r="AB64" s="67"/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central_v2_m!D53+temporary_pension_bonus_central!B53</f>
        <v>24929984.8692127</v>
      </c>
      <c r="G65" s="157" t="n">
        <f aca="false">central_v2_m!E53+temporary_pension_bonus_central!B53</f>
        <v>23890049.7740459</v>
      </c>
      <c r="H65" s="67" t="n">
        <f aca="false">F65-J65</f>
        <v>23333134.8772328</v>
      </c>
      <c r="I65" s="67" t="n">
        <f aca="false">G65-K65</f>
        <v>22341105.2818254</v>
      </c>
      <c r="J65" s="157" t="n">
        <f aca="false">central_v2_m!J53</f>
        <v>1596849.99197989</v>
      </c>
      <c r="K65" s="157" t="n">
        <f aca="false">central_v2_m!K53</f>
        <v>1548944.49222049</v>
      </c>
      <c r="L65" s="67" t="n">
        <f aca="false">H65-I65</f>
        <v>992029.595407426</v>
      </c>
      <c r="M65" s="67" t="n">
        <f aca="false">J65-K65</f>
        <v>47905.4997593965</v>
      </c>
      <c r="N65" s="157" t="n">
        <f aca="false">SUM(central_v5_m!C53:J53)</f>
        <v>3285216.8917765</v>
      </c>
      <c r="O65" s="7"/>
      <c r="P65" s="7"/>
      <c r="Q65" s="67" t="n">
        <f aca="false">I65*5.5017049523</f>
        <v>122914169.568874</v>
      </c>
      <c r="R65" s="67"/>
      <c r="S65" s="67"/>
      <c r="T65" s="7"/>
      <c r="U65" s="7"/>
      <c r="V65" s="67" t="n">
        <f aca="false">K65*5.5017049523</f>
        <v>8521835.58368729</v>
      </c>
      <c r="W65" s="67" t="n">
        <f aca="false">M65*5.5017049523</f>
        <v>263561.925268678</v>
      </c>
      <c r="X65" s="67" t="n">
        <f aca="false">N65*5.1890047538+L65*5.5017049523</f>
        <v>22504860.2065735</v>
      </c>
      <c r="Y65" s="67" t="n">
        <f aca="false">N65*5.1890047538</f>
        <v>17047006.0686923</v>
      </c>
      <c r="Z65" s="67" t="n">
        <f aca="false">L65*5.5017049523</f>
        <v>5457854.1378812</v>
      </c>
      <c r="AA65" s="67"/>
      <c r="AB65" s="67"/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central_v2_m!D54+temporary_pension_bonus_central!B54</f>
        <v>25025574.4110427</v>
      </c>
      <c r="G66" s="155" t="n">
        <f aca="false">central_v2_m!E54+temporary_pension_bonus_central!B54</f>
        <v>23981366.9793822</v>
      </c>
      <c r="H66" s="8" t="n">
        <f aca="false">F66-J66</f>
        <v>23347019.0328237</v>
      </c>
      <c r="I66" s="8" t="n">
        <f aca="false">G66-K66</f>
        <v>22353168.2625098</v>
      </c>
      <c r="J66" s="155" t="n">
        <f aca="false">central_v2_m!J54</f>
        <v>1678555.37821904</v>
      </c>
      <c r="K66" s="155" t="n">
        <f aca="false">central_v2_m!K54</f>
        <v>1628198.71687247</v>
      </c>
      <c r="L66" s="8" t="n">
        <f aca="false">H66-I66</f>
        <v>993850.770313904</v>
      </c>
      <c r="M66" s="8" t="n">
        <f aca="false">J66-K66</f>
        <v>50356.6613465715</v>
      </c>
      <c r="N66" s="155" t="n">
        <f aca="false">SUM(central_v5_m!C54:J54)</f>
        <v>3957850.93713958</v>
      </c>
      <c r="O66" s="5"/>
      <c r="P66" s="5"/>
      <c r="Q66" s="8" t="n">
        <f aca="false">I66*5.5017049523</f>
        <v>122980536.529445</v>
      </c>
      <c r="R66" s="8"/>
      <c r="S66" s="8"/>
      <c r="T66" s="5"/>
      <c r="U66" s="5"/>
      <c r="V66" s="8" t="n">
        <f aca="false">K66*5.5017049523</f>
        <v>8957868.94394579</v>
      </c>
      <c r="W66" s="8" t="n">
        <f aca="false">M66*5.5017049523</f>
        <v>277047.493111727</v>
      </c>
      <c r="X66" s="8" t="n">
        <f aca="false">N66*5.1890047538+L66*5.5017049523</f>
        <v>26005181.0325322</v>
      </c>
      <c r="Y66" s="8" t="n">
        <f aca="false">N66*5.1890047538</f>
        <v>20537307.3276491</v>
      </c>
      <c r="Z66" s="8" t="n">
        <f aca="false">L66*5.5017049523</f>
        <v>5467873.70488317</v>
      </c>
      <c r="AA66" s="8"/>
      <c r="AB66" s="8"/>
      <c r="AC66" s="8"/>
      <c r="AD66" s="8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central_v2_m!D55+temporary_pension_bonus_central!B55</f>
        <v>25122993.2682619</v>
      </c>
      <c r="G67" s="157" t="n">
        <f aca="false">central_v2_m!E55+temporary_pension_bonus_central!B55</f>
        <v>24073243.008102</v>
      </c>
      <c r="H67" s="67" t="n">
        <f aca="false">F67-J67</f>
        <v>23368030.4922187</v>
      </c>
      <c r="I67" s="67" t="n">
        <f aca="false">G67-K67</f>
        <v>22370929.1153402</v>
      </c>
      <c r="J67" s="157" t="n">
        <f aca="false">central_v2_m!J55</f>
        <v>1754962.77604315</v>
      </c>
      <c r="K67" s="157" t="n">
        <f aca="false">central_v2_m!K55</f>
        <v>1702313.89276185</v>
      </c>
      <c r="L67" s="67" t="n">
        <f aca="false">H67-I67</f>
        <v>997101.376878556</v>
      </c>
      <c r="M67" s="67" t="n">
        <f aca="false">J67-K67</f>
        <v>52648.8832812943</v>
      </c>
      <c r="N67" s="157" t="n">
        <f aca="false">SUM(central_v5_m!C55:J55)</f>
        <v>3240335.74895754</v>
      </c>
      <c r="O67" s="7"/>
      <c r="P67" s="7"/>
      <c r="Q67" s="67" t="n">
        <f aca="false">I67*5.5017049523</f>
        <v>123078251.501419</v>
      </c>
      <c r="R67" s="67"/>
      <c r="S67" s="67"/>
      <c r="T67" s="7"/>
      <c r="U67" s="7"/>
      <c r="V67" s="67" t="n">
        <f aca="false">K67*5.5017049523</f>
        <v>9365628.77417698</v>
      </c>
      <c r="W67" s="67" t="n">
        <f aca="false">M67*5.5017049523</f>
        <v>289658.621881761</v>
      </c>
      <c r="X67" s="67" t="n">
        <f aca="false">N67*5.1890047538+L67*5.5017049523</f>
        <v>22299875.1883667</v>
      </c>
      <c r="Y67" s="67" t="n">
        <f aca="false">N67*5.1890047538</f>
        <v>16814117.6052488</v>
      </c>
      <c r="Z67" s="67" t="n">
        <f aca="false">L67*5.5017049523</f>
        <v>5485757.5831179</v>
      </c>
      <c r="AA67" s="67"/>
      <c r="AB67" s="67"/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central_v2_m!D56+temporary_pension_bonus_central!B56</f>
        <v>25305657.9683611</v>
      </c>
      <c r="G68" s="157" t="n">
        <f aca="false">central_v2_m!E56+temporary_pension_bonus_central!B56</f>
        <v>24247569.8697818</v>
      </c>
      <c r="H68" s="67" t="n">
        <f aca="false">F68-J68</f>
        <v>23482851.3579409</v>
      </c>
      <c r="I68" s="67" t="n">
        <f aca="false">G68-K68</f>
        <v>22479447.4576741</v>
      </c>
      <c r="J68" s="157" t="n">
        <f aca="false">central_v2_m!J56</f>
        <v>1822806.61042024</v>
      </c>
      <c r="K68" s="157" t="n">
        <f aca="false">central_v2_m!K56</f>
        <v>1768122.41210764</v>
      </c>
      <c r="L68" s="67" t="n">
        <f aca="false">H68-I68</f>
        <v>1003403.90026676</v>
      </c>
      <c r="M68" s="67" t="n">
        <f aca="false">J68-K68</f>
        <v>54684.1983126071</v>
      </c>
      <c r="N68" s="157" t="n">
        <f aca="false">SUM(central_v5_m!C56:J56)</f>
        <v>3222731.54457001</v>
      </c>
      <c r="O68" s="7"/>
      <c r="P68" s="7"/>
      <c r="Q68" s="67" t="n">
        <f aca="false">I68*5.5017049523</f>
        <v>123675287.402853</v>
      </c>
      <c r="R68" s="67"/>
      <c r="S68" s="67"/>
      <c r="T68" s="7"/>
      <c r="U68" s="7"/>
      <c r="V68" s="67" t="n">
        <f aca="false">K68*5.5017049523</f>
        <v>9727687.83096521</v>
      </c>
      <c r="W68" s="67" t="n">
        <f aca="false">M68*5.5017049523</f>
        <v>300856.324669026</v>
      </c>
      <c r="X68" s="67" t="n">
        <f aca="false">N68*5.1890047538+L68*5.5017049523</f>
        <v>22243201.5122498</v>
      </c>
      <c r="Y68" s="67" t="n">
        <f aca="false">N68*5.1890047538</f>
        <v>16722769.304995</v>
      </c>
      <c r="Z68" s="67" t="n">
        <f aca="false">L68*5.5017049523</f>
        <v>5520432.20725478</v>
      </c>
      <c r="AA68" s="67"/>
      <c r="AB68" s="67"/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central_v2_m!D57+temporary_pension_bonus_central!B57</f>
        <v>25374026.1414715</v>
      </c>
      <c r="G69" s="157" t="n">
        <f aca="false">central_v2_m!E57+temporary_pension_bonus_central!B57</f>
        <v>24312934.6242202</v>
      </c>
      <c r="H69" s="67" t="n">
        <f aca="false">F69-J69</f>
        <v>23460937.6911891</v>
      </c>
      <c r="I69" s="67" t="n">
        <f aca="false">G69-K69</f>
        <v>22457238.8274463</v>
      </c>
      <c r="J69" s="157" t="n">
        <f aca="false">central_v2_m!J57</f>
        <v>1913088.4502824</v>
      </c>
      <c r="K69" s="157" t="n">
        <f aca="false">central_v2_m!K57</f>
        <v>1855695.79677392</v>
      </c>
      <c r="L69" s="67" t="n">
        <f aca="false">H69-I69</f>
        <v>1003698.86374283</v>
      </c>
      <c r="M69" s="67" t="n">
        <f aca="false">J69-K69</f>
        <v>57392.6535084718</v>
      </c>
      <c r="N69" s="157" t="n">
        <f aca="false">SUM(central_v5_m!C57:J57)</f>
        <v>3208375.71607892</v>
      </c>
      <c r="O69" s="7"/>
      <c r="P69" s="7"/>
      <c r="Q69" s="67" t="n">
        <f aca="false">I69*5.5017049523</f>
        <v>123553102.071945</v>
      </c>
      <c r="R69" s="67"/>
      <c r="S69" s="67"/>
      <c r="T69" s="7"/>
      <c r="U69" s="7"/>
      <c r="V69" s="67" t="n">
        <f aca="false">K69*5.5017049523</f>
        <v>10209490.7550734</v>
      </c>
      <c r="W69" s="67" t="n">
        <f aca="false">M69*5.5017049523</f>
        <v>315757.446033197</v>
      </c>
      <c r="X69" s="67" t="n">
        <f aca="false">N69*5.1890047538+L69*5.5017049523</f>
        <v>22170331.8519818</v>
      </c>
      <c r="Y69" s="67" t="n">
        <f aca="false">N69*5.1890047538</f>
        <v>16648276.84271</v>
      </c>
      <c r="Z69" s="67" t="n">
        <f aca="false">L69*5.5017049523</f>
        <v>5522055.00927182</v>
      </c>
      <c r="AA69" s="67"/>
      <c r="AB69" s="67"/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central_v2_m!D58+temporary_pension_bonus_central!B58</f>
        <v>25607355.6979857</v>
      </c>
      <c r="G70" s="155" t="n">
        <f aca="false">central_v2_m!E58+temporary_pension_bonus_central!B58</f>
        <v>24536179.7973879</v>
      </c>
      <c r="H70" s="8" t="n">
        <f aca="false">F70-J70</f>
        <v>23612469.8437235</v>
      </c>
      <c r="I70" s="8" t="n">
        <f aca="false">G70-K70</f>
        <v>22601140.5187536</v>
      </c>
      <c r="J70" s="155" t="n">
        <f aca="false">central_v2_m!J58</f>
        <v>1994885.85426213</v>
      </c>
      <c r="K70" s="155" t="n">
        <f aca="false">central_v2_m!K58</f>
        <v>1935039.27863426</v>
      </c>
      <c r="L70" s="8" t="n">
        <f aca="false">H70-I70</f>
        <v>1011329.32496991</v>
      </c>
      <c r="M70" s="8" t="n">
        <f aca="false">J70-K70</f>
        <v>59846.5756278636</v>
      </c>
      <c r="N70" s="155" t="n">
        <f aca="false">SUM(central_v5_m!C58:J58)</f>
        <v>3844654.44155965</v>
      </c>
      <c r="O70" s="5"/>
      <c r="P70" s="5"/>
      <c r="Q70" s="8" t="n">
        <f aca="false">I70*5.5017049523</f>
        <v>124344806.719655</v>
      </c>
      <c r="R70" s="8"/>
      <c r="S70" s="8"/>
      <c r="T70" s="5"/>
      <c r="U70" s="5"/>
      <c r="V70" s="8" t="n">
        <f aca="false">K70*5.5017049523</f>
        <v>10646015.1821571</v>
      </c>
      <c r="W70" s="8" t="n">
        <f aca="false">M70*5.5017049523</f>
        <v>329258.201510014</v>
      </c>
      <c r="X70" s="8" t="n">
        <f aca="false">N70*5.1890047538+L70*5.5017049523</f>
        <v>25513965.7295645</v>
      </c>
      <c r="Y70" s="8" t="n">
        <f aca="false">N70*5.1890047538</f>
        <v>19949930.1739713</v>
      </c>
      <c r="Z70" s="8" t="n">
        <f aca="false">L70*5.5017049523</f>
        <v>5564035.55559319</v>
      </c>
      <c r="AA70" s="8"/>
      <c r="AB70" s="8"/>
      <c r="AC70" s="8"/>
      <c r="AD70" s="8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central_v2_m!D59+temporary_pension_bonus_central!B59</f>
        <v>25770454.2031243</v>
      </c>
      <c r="G71" s="157" t="n">
        <f aca="false">central_v2_m!E59+temporary_pension_bonus_central!B59</f>
        <v>24691830.8347807</v>
      </c>
      <c r="H71" s="67" t="n">
        <f aca="false">F71-J71</f>
        <v>23702028.8493843</v>
      </c>
      <c r="I71" s="67" t="n">
        <f aca="false">G71-K71</f>
        <v>22685458.2416529</v>
      </c>
      <c r="J71" s="157" t="n">
        <f aca="false">central_v2_m!J59</f>
        <v>2068425.35374002</v>
      </c>
      <c r="K71" s="157" t="n">
        <f aca="false">central_v2_m!K59</f>
        <v>2006372.59312782</v>
      </c>
      <c r="L71" s="67" t="n">
        <f aca="false">H71-I71</f>
        <v>1016570.60773144</v>
      </c>
      <c r="M71" s="67" t="n">
        <f aca="false">J71-K71</f>
        <v>62052.7606122005</v>
      </c>
      <c r="N71" s="157" t="n">
        <f aca="false">SUM(central_v5_m!C59:J59)</f>
        <v>3180363.73224058</v>
      </c>
      <c r="O71" s="7"/>
      <c r="P71" s="7"/>
      <c r="Q71" s="67" t="n">
        <f aca="false">I71*5.5017049523</f>
        <v>124808697.953296</v>
      </c>
      <c r="R71" s="67"/>
      <c r="S71" s="67"/>
      <c r="T71" s="7"/>
      <c r="U71" s="7"/>
      <c r="V71" s="67" t="n">
        <f aca="false">K71*5.5017049523</f>
        <v>11038470.0317703</v>
      </c>
      <c r="W71" s="67" t="n">
        <f aca="false">M71*5.5017049523</f>
        <v>341395.98036403</v>
      </c>
      <c r="X71" s="67" t="n">
        <f aca="false">N71*5.1890047538+L71*5.5017049523</f>
        <v>22095794.0723282</v>
      </c>
      <c r="Y71" s="67" t="n">
        <f aca="false">N71*5.1890047538</f>
        <v>16502922.5254095</v>
      </c>
      <c r="Z71" s="67" t="n">
        <f aca="false">L71*5.5017049523</f>
        <v>5592871.54691868</v>
      </c>
      <c r="AA71" s="67"/>
      <c r="AB71" s="67"/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central_v2_m!D60+temporary_pension_bonus_central!B60</f>
        <v>25921235.1195286</v>
      </c>
      <c r="G72" s="157" t="n">
        <f aca="false">central_v2_m!E60+temporary_pension_bonus_central!B60</f>
        <v>24835083.2491695</v>
      </c>
      <c r="H72" s="67" t="n">
        <f aca="false">F72-J72</f>
        <v>23804039.6844533</v>
      </c>
      <c r="I72" s="67" t="n">
        <f aca="false">G72-K72</f>
        <v>22781403.6771465</v>
      </c>
      <c r="J72" s="157" t="n">
        <f aca="false">central_v2_m!J60</f>
        <v>2117195.43507527</v>
      </c>
      <c r="K72" s="157" t="n">
        <f aca="false">central_v2_m!K60</f>
        <v>2053679.57202301</v>
      </c>
      <c r="L72" s="67" t="n">
        <f aca="false">H72-I72</f>
        <v>1022636.00730682</v>
      </c>
      <c r="M72" s="67" t="n">
        <f aca="false">J72-K72</f>
        <v>63515.8630522578</v>
      </c>
      <c r="N72" s="157" t="n">
        <f aca="false">SUM(central_v5_m!C60:J60)</f>
        <v>3155775.5203575</v>
      </c>
      <c r="O72" s="7"/>
      <c r="P72" s="7"/>
      <c r="Q72" s="67" t="n">
        <f aca="false">I72*5.5017049523</f>
        <v>125336561.430902</v>
      </c>
      <c r="R72" s="67"/>
      <c r="S72" s="67"/>
      <c r="T72" s="7"/>
      <c r="U72" s="7"/>
      <c r="V72" s="67" t="n">
        <f aca="false">K72*5.5017049523</f>
        <v>11298739.0718363</v>
      </c>
      <c r="W72" s="67" t="n">
        <f aca="false">M72*5.5017049523</f>
        <v>349445.538304215</v>
      </c>
      <c r="X72" s="67" t="n">
        <f aca="false">N72*5.1890047538+L72*5.5017049523</f>
        <v>22001575.762861</v>
      </c>
      <c r="Y72" s="67" t="n">
        <f aca="false">N72*5.1890047538</f>
        <v>16375334.1770608</v>
      </c>
      <c r="Z72" s="67" t="n">
        <f aca="false">L72*5.5017049523</f>
        <v>5626241.58580024</v>
      </c>
      <c r="AA72" s="67"/>
      <c r="AB72" s="67"/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central_v2_m!D61+temporary_pension_bonus_central!B61</f>
        <v>25990959.7765045</v>
      </c>
      <c r="G73" s="157" t="n">
        <f aca="false">central_v2_m!E61+temporary_pension_bonus_central!B61</f>
        <v>24901665.3010142</v>
      </c>
      <c r="H73" s="67" t="n">
        <f aca="false">F73-J73</f>
        <v>23788163.8363222</v>
      </c>
      <c r="I73" s="67" t="n">
        <f aca="false">G73-K73</f>
        <v>22764953.2390373</v>
      </c>
      <c r="J73" s="157" t="n">
        <f aca="false">central_v2_m!J61</f>
        <v>2202795.94018235</v>
      </c>
      <c r="K73" s="157" t="n">
        <f aca="false">central_v2_m!K61</f>
        <v>2136712.06197688</v>
      </c>
      <c r="L73" s="67" t="n">
        <f aca="false">H73-I73</f>
        <v>1023210.59728486</v>
      </c>
      <c r="M73" s="67" t="n">
        <f aca="false">J73-K73</f>
        <v>66083.8782054703</v>
      </c>
      <c r="N73" s="157" t="n">
        <f aca="false">SUM(central_v5_m!C61:J61)</f>
        <v>3145344.05375486</v>
      </c>
      <c r="O73" s="7"/>
      <c r="P73" s="7"/>
      <c r="Q73" s="67" t="n">
        <f aca="false">I73*5.5017049523</f>
        <v>125246055.97409</v>
      </c>
      <c r="R73" s="67"/>
      <c r="S73" s="67"/>
      <c r="T73" s="7"/>
      <c r="U73" s="7"/>
      <c r="V73" s="67" t="n">
        <f aca="false">K73*5.5017049523</f>
        <v>11755559.3330174</v>
      </c>
      <c r="W73" s="67" t="n">
        <f aca="false">M73*5.5017049523</f>
        <v>363573.999990226</v>
      </c>
      <c r="X73" s="67" t="n">
        <f aca="false">N73*5.1890047538+L73*5.5017049523</f>
        <v>21950608.0575985</v>
      </c>
      <c r="Y73" s="67" t="n">
        <f aca="false">N73*5.1890047538</f>
        <v>16321205.2472706</v>
      </c>
      <c r="Z73" s="67" t="n">
        <f aca="false">L73*5.5017049523</f>
        <v>5629402.81032798</v>
      </c>
      <c r="AA73" s="67"/>
      <c r="AB73" s="67"/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central_v2_m!D62+temporary_pension_bonus_central!B62</f>
        <v>26141323.4592254</v>
      </c>
      <c r="G74" s="155" t="n">
        <f aca="false">central_v2_m!E62+temporary_pension_bonus_central!B62</f>
        <v>25044997.0366828</v>
      </c>
      <c r="H74" s="8" t="n">
        <f aca="false">F74-J74</f>
        <v>23874000.3961155</v>
      </c>
      <c r="I74" s="8" t="n">
        <f aca="false">G74-K74</f>
        <v>22845693.6654663</v>
      </c>
      <c r="J74" s="155" t="n">
        <f aca="false">central_v2_m!J62</f>
        <v>2267323.06310982</v>
      </c>
      <c r="K74" s="155" t="n">
        <f aca="false">central_v2_m!K62</f>
        <v>2199303.37121653</v>
      </c>
      <c r="L74" s="8" t="n">
        <f aca="false">H74-I74</f>
        <v>1028306.73064929</v>
      </c>
      <c r="M74" s="8" t="n">
        <f aca="false">J74-K74</f>
        <v>68019.6918932945</v>
      </c>
      <c r="N74" s="155" t="n">
        <f aca="false">SUM(central_v5_m!C62:J62)</f>
        <v>3753337.80300574</v>
      </c>
      <c r="O74" s="5"/>
      <c r="P74" s="5"/>
      <c r="Q74" s="8" t="n">
        <f aca="false">I74*5.5017049523</f>
        <v>125690265.978024</v>
      </c>
      <c r="R74" s="8"/>
      <c r="S74" s="8"/>
      <c r="T74" s="5"/>
      <c r="U74" s="5"/>
      <c r="V74" s="8" t="n">
        <f aca="false">K74*5.5017049523</f>
        <v>12099918.2490321</v>
      </c>
      <c r="W74" s="8" t="n">
        <f aca="false">M74*5.5017049523</f>
        <v>374224.275743258</v>
      </c>
      <c r="X74" s="8" t="n">
        <f aca="false">N74*5.1890047538+L74*5.5017049523</f>
        <v>25133527.9349106</v>
      </c>
      <c r="Y74" s="8" t="n">
        <f aca="false">N74*5.1890047538</f>
        <v>19476087.702414</v>
      </c>
      <c r="Z74" s="8" t="n">
        <f aca="false">L74*5.5017049523</f>
        <v>5657440.23249661</v>
      </c>
      <c r="AA74" s="8"/>
      <c r="AB74" s="8"/>
      <c r="AC74" s="8"/>
      <c r="AD74" s="8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central_v2_m!D63+temporary_pension_bonus_central!B63</f>
        <v>26325169.378436</v>
      </c>
      <c r="G75" s="157" t="n">
        <f aca="false">central_v2_m!E63+temporary_pension_bonus_central!B63</f>
        <v>25220645.7109474</v>
      </c>
      <c r="H75" s="67" t="n">
        <f aca="false">F75-J75</f>
        <v>24006728.6757799</v>
      </c>
      <c r="I75" s="67" t="n">
        <f aca="false">G75-K75</f>
        <v>22971758.2293709</v>
      </c>
      <c r="J75" s="157" t="n">
        <f aca="false">central_v2_m!J63</f>
        <v>2318440.70265611</v>
      </c>
      <c r="K75" s="157" t="n">
        <f aca="false">central_v2_m!K63</f>
        <v>2248887.48157643</v>
      </c>
      <c r="L75" s="67" t="n">
        <f aca="false">H75-I75</f>
        <v>1034970.44640892</v>
      </c>
      <c r="M75" s="67" t="n">
        <f aca="false">J75-K75</f>
        <v>69553.2210796834</v>
      </c>
      <c r="N75" s="157" t="n">
        <f aca="false">SUM(central_v5_m!C63:J63)</f>
        <v>3178803.36164291</v>
      </c>
      <c r="O75" s="7"/>
      <c r="P75" s="7"/>
      <c r="Q75" s="67" t="n">
        <f aca="false">I75*5.5017049523</f>
        <v>126383836.013568</v>
      </c>
      <c r="R75" s="67"/>
      <c r="S75" s="67"/>
      <c r="T75" s="7"/>
      <c r="U75" s="7"/>
      <c r="V75" s="67" t="n">
        <f aca="false">K75*5.5017049523</f>
        <v>12372715.3945545</v>
      </c>
      <c r="W75" s="67" t="n">
        <f aca="false">M75*5.5017049523</f>
        <v>382661.300862511</v>
      </c>
      <c r="X75" s="67" t="n">
        <f aca="false">N75*5.1890047538+L75*5.5017049523</f>
        <v>22188927.7854526</v>
      </c>
      <c r="Y75" s="67" t="n">
        <f aca="false">N75*5.1890047538</f>
        <v>16494825.7549605</v>
      </c>
      <c r="Z75" s="67" t="n">
        <f aca="false">L75*5.5017049523</f>
        <v>5694102.0304921</v>
      </c>
      <c r="AA75" s="67"/>
      <c r="AB75" s="67"/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central_v2_m!D64+temporary_pension_bonus_central!B64</f>
        <v>26413155.8469085</v>
      </c>
      <c r="G76" s="157" t="n">
        <f aca="false">central_v2_m!E64+temporary_pension_bonus_central!B64</f>
        <v>25304745.0966115</v>
      </c>
      <c r="H76" s="67" t="n">
        <f aca="false">F76-J76</f>
        <v>24049828.6365422</v>
      </c>
      <c r="I76" s="67" t="n">
        <f aca="false">G76-K76</f>
        <v>23012317.7025562</v>
      </c>
      <c r="J76" s="157" t="n">
        <f aca="false">central_v2_m!J64</f>
        <v>2363327.21036633</v>
      </c>
      <c r="K76" s="157" t="n">
        <f aca="false">central_v2_m!K64</f>
        <v>2292427.39405534</v>
      </c>
      <c r="L76" s="67" t="n">
        <f aca="false">H76-I76</f>
        <v>1037510.93398599</v>
      </c>
      <c r="M76" s="67" t="n">
        <f aca="false">J76-K76</f>
        <v>70899.8163109892</v>
      </c>
      <c r="N76" s="157" t="n">
        <f aca="false">SUM(central_v5_m!C64:J64)</f>
        <v>3083839.05140238</v>
      </c>
      <c r="O76" s="7"/>
      <c r="P76" s="7"/>
      <c r="Q76" s="67" t="n">
        <f aca="false">I76*5.5017049523</f>
        <v>126606982.268054</v>
      </c>
      <c r="R76" s="67"/>
      <c r="S76" s="67"/>
      <c r="T76" s="7"/>
      <c r="U76" s="7"/>
      <c r="V76" s="67" t="n">
        <f aca="false">K76*5.5017049523</f>
        <v>12612259.1466624</v>
      </c>
      <c r="W76" s="67" t="n">
        <f aca="false">M76*5.5017049523</f>
        <v>390069.87051533</v>
      </c>
      <c r="X76" s="67" t="n">
        <f aca="false">N76*5.1890047538+L76*5.5017049523</f>
        <v>21710134.5412572</v>
      </c>
      <c r="Y76" s="67" t="n">
        <f aca="false">N76*5.1890047538</f>
        <v>16002055.497681</v>
      </c>
      <c r="Z76" s="67" t="n">
        <f aca="false">L76*5.5017049523</f>
        <v>5708079.04357614</v>
      </c>
      <c r="AA76" s="67"/>
      <c r="AB76" s="67"/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central_v2_m!D65+temporary_pension_bonus_central!B65</f>
        <v>26469508.5425139</v>
      </c>
      <c r="G77" s="157" t="n">
        <f aca="false">central_v2_m!E65+temporary_pension_bonus_central!B65</f>
        <v>25358326.0640177</v>
      </c>
      <c r="H77" s="67" t="n">
        <f aca="false">F77-J77</f>
        <v>24051824.6588768</v>
      </c>
      <c r="I77" s="67" t="n">
        <f aca="false">G77-K77</f>
        <v>23013172.6968898</v>
      </c>
      <c r="J77" s="157" t="n">
        <f aca="false">central_v2_m!J65</f>
        <v>2417683.88363711</v>
      </c>
      <c r="K77" s="157" t="n">
        <f aca="false">central_v2_m!K65</f>
        <v>2345153.36712799</v>
      </c>
      <c r="L77" s="67" t="n">
        <f aca="false">H77-I77</f>
        <v>1038651.96198707</v>
      </c>
      <c r="M77" s="67" t="n">
        <f aca="false">J77-K77</f>
        <v>72530.5165091134</v>
      </c>
      <c r="N77" s="157" t="n">
        <f aca="false">SUM(central_v5_m!C65:J65)</f>
        <v>3057396.7790414</v>
      </c>
      <c r="O77" s="7"/>
      <c r="P77" s="7"/>
      <c r="Q77" s="67" t="n">
        <f aca="false">I77*5.5017049523</f>
        <v>126611686.194614</v>
      </c>
      <c r="R77" s="67"/>
      <c r="S77" s="67"/>
      <c r="T77" s="7"/>
      <c r="U77" s="7"/>
      <c r="V77" s="67" t="n">
        <f aca="false">K77*5.5017049523</f>
        <v>12902341.8938311</v>
      </c>
      <c r="W77" s="67" t="n">
        <f aca="false">M77*5.5017049523</f>
        <v>399041.501871066</v>
      </c>
      <c r="X77" s="67" t="n">
        <f aca="false">N77*5.1890047538+L77*5.5017049523</f>
        <v>21579203.063679</v>
      </c>
      <c r="Y77" s="67" t="n">
        <f aca="false">N77*5.1890047538</f>
        <v>15864846.4206986</v>
      </c>
      <c r="Z77" s="67" t="n">
        <f aca="false">L77*5.5017049523</f>
        <v>5714356.6429804</v>
      </c>
      <c r="AA77" s="67"/>
      <c r="AB77" s="67"/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central_v2_m!D66+temporary_pension_bonus_central!B66</f>
        <v>26627814.2026067</v>
      </c>
      <c r="G78" s="155" t="n">
        <f aca="false">central_v2_m!E66+temporary_pension_bonus_central!B66</f>
        <v>25508463.89567</v>
      </c>
      <c r="H78" s="8" t="n">
        <f aca="false">F78-J78</f>
        <v>24114251.5667503</v>
      </c>
      <c r="I78" s="8" t="n">
        <f aca="false">G78-K78</f>
        <v>23070308.1388892</v>
      </c>
      <c r="J78" s="155" t="n">
        <f aca="false">central_v2_m!J66</f>
        <v>2513562.63585642</v>
      </c>
      <c r="K78" s="155" t="n">
        <f aca="false">central_v2_m!K66</f>
        <v>2438155.75678073</v>
      </c>
      <c r="L78" s="8" t="n">
        <f aca="false">H78-I78</f>
        <v>1043943.42786105</v>
      </c>
      <c r="M78" s="8" t="n">
        <f aca="false">J78-K78</f>
        <v>75406.8790756925</v>
      </c>
      <c r="N78" s="155" t="n">
        <f aca="false">SUM(central_v5_m!C66:J66)</f>
        <v>3582897.21159631</v>
      </c>
      <c r="O78" s="5"/>
      <c r="P78" s="5"/>
      <c r="Q78" s="8" t="n">
        <f aca="false">I78*5.5017049523</f>
        <v>126926028.538814</v>
      </c>
      <c r="R78" s="8"/>
      <c r="S78" s="8"/>
      <c r="T78" s="5"/>
      <c r="U78" s="5"/>
      <c r="V78" s="8" t="n">
        <f aca="false">K78*5.5017049523</f>
        <v>13414013.6015593</v>
      </c>
      <c r="W78" s="8" t="n">
        <f aca="false">M78*5.5017049523</f>
        <v>414866.400048225</v>
      </c>
      <c r="X78" s="8" t="n">
        <f aca="false">N78*5.1890047538+L78*5.5017049523</f>
        <v>24335139.3903342</v>
      </c>
      <c r="Y78" s="8" t="n">
        <f aca="false">N78*5.1890047538</f>
        <v>18591670.66335</v>
      </c>
      <c r="Z78" s="8" t="n">
        <f aca="false">L78*5.5017049523</f>
        <v>5743468.72698415</v>
      </c>
      <c r="AA78" s="8"/>
      <c r="AB78" s="8"/>
      <c r="AC78" s="8"/>
      <c r="AD78" s="8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central_v2_m!D67+temporary_pension_bonus_central!B67</f>
        <v>26700364.144355</v>
      </c>
      <c r="G79" s="157" t="n">
        <f aca="false">central_v2_m!E67+temporary_pension_bonus_central!B67</f>
        <v>25577565.302656</v>
      </c>
      <c r="H79" s="67" t="n">
        <f aca="false">F79-J79</f>
        <v>24147823.6327419</v>
      </c>
      <c r="I79" s="67" t="n">
        <f aca="false">G79-K79</f>
        <v>23101601.0063912</v>
      </c>
      <c r="J79" s="157" t="n">
        <f aca="false">central_v2_m!J67</f>
        <v>2552540.51161312</v>
      </c>
      <c r="K79" s="157" t="n">
        <f aca="false">central_v2_m!K67</f>
        <v>2475964.29626472</v>
      </c>
      <c r="L79" s="67" t="n">
        <f aca="false">H79-I79</f>
        <v>1046222.62635062</v>
      </c>
      <c r="M79" s="67" t="n">
        <f aca="false">J79-K79</f>
        <v>76576.2153483937</v>
      </c>
      <c r="N79" s="157" t="n">
        <f aca="false">SUM(central_v5_m!C67:J67)</f>
        <v>3035110.67724909</v>
      </c>
      <c r="O79" s="7"/>
      <c r="P79" s="7"/>
      <c r="Q79" s="67" t="n">
        <f aca="false">I79*5.5017049523</f>
        <v>127098192.662921</v>
      </c>
      <c r="R79" s="67"/>
      <c r="S79" s="67"/>
      <c r="T79" s="7"/>
      <c r="U79" s="7"/>
      <c r="V79" s="67" t="n">
        <f aca="false">K79*5.5017049523</f>
        <v>13622025.0304776</v>
      </c>
      <c r="W79" s="67" t="n">
        <f aca="false">M79*5.5017049523</f>
        <v>421299.743210649</v>
      </c>
      <c r="X79" s="67" t="n">
        <f aca="false">N79*5.1890047538+L79*5.5017049523</f>
        <v>21505211.9371562</v>
      </c>
      <c r="Y79" s="67" t="n">
        <f aca="false">N79*5.1890047538</f>
        <v>15749203.7325546</v>
      </c>
      <c r="Z79" s="67" t="n">
        <f aca="false">L79*5.5017049523</f>
        <v>5756008.20460151</v>
      </c>
      <c r="AA79" s="67"/>
      <c r="AB79" s="67"/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central_v2_m!D68+temporary_pension_bonus_central!B68</f>
        <v>26811868.0412594</v>
      </c>
      <c r="G80" s="157" t="n">
        <f aca="false">central_v2_m!E68+temporary_pension_bonus_central!B68</f>
        <v>25683768.2938398</v>
      </c>
      <c r="H80" s="67" t="n">
        <f aca="false">F80-J80</f>
        <v>24211463.0015376</v>
      </c>
      <c r="I80" s="67" t="n">
        <f aca="false">G80-K80</f>
        <v>23161375.4053097</v>
      </c>
      <c r="J80" s="157" t="n">
        <f aca="false">central_v2_m!J68</f>
        <v>2600405.03972177</v>
      </c>
      <c r="K80" s="157" t="n">
        <f aca="false">central_v2_m!K68</f>
        <v>2522392.88853012</v>
      </c>
      <c r="L80" s="67" t="n">
        <f aca="false">H80-I80</f>
        <v>1050087.5962279</v>
      </c>
      <c r="M80" s="67" t="n">
        <f aca="false">J80-K80</f>
        <v>78012.1511916528</v>
      </c>
      <c r="N80" s="157" t="n">
        <f aca="false">SUM(central_v5_m!C68:J68)</f>
        <v>3019873.59557542</v>
      </c>
      <c r="O80" s="7"/>
      <c r="P80" s="7"/>
      <c r="Q80" s="67" t="n">
        <f aca="false">I80*5.5017049523</f>
        <v>127427053.769472</v>
      </c>
      <c r="R80" s="67"/>
      <c r="S80" s="67"/>
      <c r="T80" s="7"/>
      <c r="U80" s="7"/>
      <c r="V80" s="67" t="n">
        <f aca="false">K80*5.5017049523</f>
        <v>13877461.4464725</v>
      </c>
      <c r="W80" s="67" t="n">
        <f aca="false">M80*5.5017049523</f>
        <v>429199.838550692</v>
      </c>
      <c r="X80" s="67" t="n">
        <f aca="false">N80*5.1890047538+L80*5.5017049523</f>
        <v>21447410.5718318</v>
      </c>
      <c r="Y80" s="67" t="n">
        <f aca="false">N80*5.1890047538</f>
        <v>15670138.4433159</v>
      </c>
      <c r="Z80" s="67" t="n">
        <f aca="false">L80*5.5017049523</f>
        <v>5777272.12851584</v>
      </c>
      <c r="AA80" s="67"/>
      <c r="AB80" s="67"/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central_v2_m!D69+temporary_pension_bonus_central!B69</f>
        <v>26868439.4644791</v>
      </c>
      <c r="G81" s="157" t="n">
        <f aca="false">central_v2_m!E69+temporary_pension_bonus_central!B69</f>
        <v>25738273.8486192</v>
      </c>
      <c r="H81" s="67" t="n">
        <f aca="false">F81-J81</f>
        <v>24195051.8436296</v>
      </c>
      <c r="I81" s="67" t="n">
        <f aca="false">G81-K81</f>
        <v>23145087.8563952</v>
      </c>
      <c r="J81" s="157" t="n">
        <f aca="false">central_v2_m!J69</f>
        <v>2673387.62084951</v>
      </c>
      <c r="K81" s="157" t="n">
        <f aca="false">central_v2_m!K69</f>
        <v>2593185.99222402</v>
      </c>
      <c r="L81" s="67" t="n">
        <f aca="false">H81-I81</f>
        <v>1049963.98723441</v>
      </c>
      <c r="M81" s="67" t="n">
        <f aca="false">J81-K81</f>
        <v>80201.6286254851</v>
      </c>
      <c r="N81" s="157" t="n">
        <f aca="false">SUM(central_v5_m!C69:J69)</f>
        <v>2965114.47780444</v>
      </c>
      <c r="O81" s="7"/>
      <c r="P81" s="7"/>
      <c r="Q81" s="67" t="n">
        <f aca="false">I81*5.5017049523</f>
        <v>127337444.480948</v>
      </c>
      <c r="R81" s="67"/>
      <c r="S81" s="67"/>
      <c r="T81" s="7"/>
      <c r="U81" s="7"/>
      <c r="V81" s="67" t="n">
        <f aca="false">K81*5.5017049523</f>
        <v>14266944.2156539</v>
      </c>
      <c r="W81" s="67" t="n">
        <f aca="false">M81*5.5017049523</f>
        <v>441245.697391357</v>
      </c>
      <c r="X81" s="67" t="n">
        <f aca="false">N81*5.1890047538+L81*5.5017049523</f>
        <v>21162585.1891926</v>
      </c>
      <c r="Y81" s="67" t="n">
        <f aca="false">N81*5.1890047538</f>
        <v>15385993.1208884</v>
      </c>
      <c r="Z81" s="67" t="n">
        <f aca="false">L81*5.5017049523</f>
        <v>5776592.06830421</v>
      </c>
      <c r="AA81" s="67"/>
      <c r="AB81" s="67"/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central_v2_m!D70+temporary_pension_bonus_central!B70</f>
        <v>26999150.792876</v>
      </c>
      <c r="G82" s="155" t="n">
        <f aca="false">central_v2_m!E70+temporary_pension_bonus_central!B70</f>
        <v>25862839.6551493</v>
      </c>
      <c r="H82" s="8" t="n">
        <f aca="false">F82-J82</f>
        <v>24239677.7243837</v>
      </c>
      <c r="I82" s="8" t="n">
        <f aca="false">G82-K82</f>
        <v>23186150.7787118</v>
      </c>
      <c r="J82" s="155" t="n">
        <f aca="false">central_v2_m!J70</f>
        <v>2759473.06849233</v>
      </c>
      <c r="K82" s="155" t="n">
        <f aca="false">central_v2_m!K70</f>
        <v>2676688.87643756</v>
      </c>
      <c r="L82" s="8" t="n">
        <f aca="false">H82-I82</f>
        <v>1053526.94567188</v>
      </c>
      <c r="M82" s="8" t="n">
        <f aca="false">J82-K82</f>
        <v>82784.19205477</v>
      </c>
      <c r="N82" s="155" t="n">
        <f aca="false">SUM(central_v5_m!C70:J70)</f>
        <v>3653460.77036967</v>
      </c>
      <c r="O82" s="5"/>
      <c r="P82" s="5"/>
      <c r="Q82" s="8" t="n">
        <f aca="false">I82*5.5017049523</f>
        <v>127563360.564013</v>
      </c>
      <c r="R82" s="8"/>
      <c r="S82" s="8"/>
      <c r="T82" s="5"/>
      <c r="U82" s="5"/>
      <c r="V82" s="8" t="n">
        <f aca="false">K82*5.5017049523</f>
        <v>14726352.4472629</v>
      </c>
      <c r="W82" s="8" t="n">
        <f aca="false">M82*5.5017049523</f>
        <v>455454.199399882</v>
      </c>
      <c r="X82" s="8" t="n">
        <f aca="false">N82*5.1890047538+L82*5.5017049523</f>
        <v>24754019.7196545</v>
      </c>
      <c r="Y82" s="8" t="n">
        <f aca="false">N82*5.1890047538</f>
        <v>18957825.3052701</v>
      </c>
      <c r="Z82" s="8" t="n">
        <f aca="false">L82*5.5017049523</f>
        <v>5796194.41438447</v>
      </c>
      <c r="AA82" s="8"/>
      <c r="AB82" s="8"/>
      <c r="AC82" s="8"/>
      <c r="AD82" s="8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central_v2_m!D71+temporary_pension_bonus_central!B71</f>
        <v>27138997.2940621</v>
      </c>
      <c r="G83" s="157" t="n">
        <f aca="false">central_v2_m!E71+temporary_pension_bonus_central!B71</f>
        <v>25996081.2812727</v>
      </c>
      <c r="H83" s="67" t="n">
        <f aca="false">F83-J83</f>
        <v>24285084.6278753</v>
      </c>
      <c r="I83" s="67" t="n">
        <f aca="false">G83-K83</f>
        <v>23227785.9950715</v>
      </c>
      <c r="J83" s="157" t="n">
        <f aca="false">central_v2_m!J71</f>
        <v>2853912.66618682</v>
      </c>
      <c r="K83" s="157" t="n">
        <f aca="false">central_v2_m!K71</f>
        <v>2768295.28620122</v>
      </c>
      <c r="L83" s="67" t="n">
        <f aca="false">H83-I83</f>
        <v>1057298.63280379</v>
      </c>
      <c r="M83" s="67" t="n">
        <f aca="false">J83-K83</f>
        <v>85617.3799856054</v>
      </c>
      <c r="N83" s="157" t="n">
        <f aca="false">SUM(central_v5_m!C71:J71)</f>
        <v>2987048.4792019</v>
      </c>
      <c r="O83" s="7"/>
      <c r="P83" s="7"/>
      <c r="Q83" s="67" t="n">
        <f aca="false">I83*5.5017049523</f>
        <v>127792425.240049</v>
      </c>
      <c r="R83" s="67"/>
      <c r="S83" s="67"/>
      <c r="T83" s="7"/>
      <c r="U83" s="7"/>
      <c r="V83" s="67" t="n">
        <f aca="false">K83*5.5017049523</f>
        <v>15230343.885522</v>
      </c>
      <c r="W83" s="67" t="n">
        <f aca="false">M83*5.5017049523</f>
        <v>471041.563469756</v>
      </c>
      <c r="X83" s="67" t="n">
        <f aca="false">N83*5.1890047538+L83*5.5017049523</f>
        <v>21316753.8825663</v>
      </c>
      <c r="Y83" s="67" t="n">
        <f aca="false">N83*5.1890047538</f>
        <v>15499808.7584097</v>
      </c>
      <c r="Z83" s="67" t="n">
        <f aca="false">L83*5.5017049523</f>
        <v>5816945.12415661</v>
      </c>
      <c r="AA83" s="67"/>
      <c r="AB83" s="67"/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central_v2_m!D72+temporary_pension_bonus_central!B72</f>
        <v>27432069.7410599</v>
      </c>
      <c r="G84" s="157" t="n">
        <f aca="false">central_v2_m!E72+temporary_pension_bonus_central!B72</f>
        <v>26275537.6762896</v>
      </c>
      <c r="H84" s="67" t="n">
        <f aca="false">F84-J84</f>
        <v>24457556.3249954</v>
      </c>
      <c r="I84" s="67" t="n">
        <f aca="false">G84-K84</f>
        <v>23390259.6627071</v>
      </c>
      <c r="J84" s="157" t="n">
        <f aca="false">central_v2_m!J72</f>
        <v>2974513.41606444</v>
      </c>
      <c r="K84" s="157" t="n">
        <f aca="false">central_v2_m!K72</f>
        <v>2885278.01358251</v>
      </c>
      <c r="L84" s="67" t="n">
        <f aca="false">H84-I84</f>
        <v>1067296.6622883</v>
      </c>
      <c r="M84" s="67" t="n">
        <f aca="false">J84-K84</f>
        <v>89235.4024819336</v>
      </c>
      <c r="N84" s="157" t="n">
        <f aca="false">SUM(central_v5_m!C72:J72)</f>
        <v>2974502.3355898</v>
      </c>
      <c r="O84" s="7"/>
      <c r="P84" s="7"/>
      <c r="Q84" s="67" t="n">
        <f aca="false">I84*5.5017049523</f>
        <v>128686307.421899</v>
      </c>
      <c r="R84" s="67"/>
      <c r="S84" s="67"/>
      <c r="T84" s="7"/>
      <c r="U84" s="7"/>
      <c r="V84" s="67" t="n">
        <f aca="false">K84*5.5017049523</f>
        <v>15873948.3360892</v>
      </c>
      <c r="W84" s="67" t="n">
        <f aca="false">M84*5.5017049523</f>
        <v>490946.855755338</v>
      </c>
      <c r="X84" s="67" t="n">
        <f aca="false">N84*5.1890047538+L84*5.5017049523</f>
        <v>21306658.0920495</v>
      </c>
      <c r="Y84" s="67" t="n">
        <f aca="false">N84*5.1890047538</f>
        <v>15434706.7595647</v>
      </c>
      <c r="Z84" s="67" t="n">
        <f aca="false">L84*5.5017049523</f>
        <v>5871951.33248483</v>
      </c>
      <c r="AA84" s="67"/>
      <c r="AB84" s="67"/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central_v2_m!D73+temporary_pension_bonus_central!B73</f>
        <v>27606962.8321763</v>
      </c>
      <c r="G85" s="157" t="n">
        <f aca="false">central_v2_m!E73+temporary_pension_bonus_central!B73</f>
        <v>26442190.9431782</v>
      </c>
      <c r="H85" s="67" t="n">
        <f aca="false">F85-J85</f>
        <v>24546759.5732493</v>
      </c>
      <c r="I85" s="67" t="n">
        <f aca="false">G85-K85</f>
        <v>23473793.782019</v>
      </c>
      <c r="J85" s="157" t="n">
        <f aca="false">central_v2_m!J73</f>
        <v>3060203.25892702</v>
      </c>
      <c r="K85" s="157" t="n">
        <f aca="false">central_v2_m!K73</f>
        <v>2968397.16115921</v>
      </c>
      <c r="L85" s="67" t="n">
        <f aca="false">H85-I85</f>
        <v>1072965.79123034</v>
      </c>
      <c r="M85" s="67" t="n">
        <f aca="false">J85-K85</f>
        <v>91806.0977678108</v>
      </c>
      <c r="N85" s="157" t="n">
        <f aca="false">SUM(central_v5_m!C73:J73)</f>
        <v>2924703.85060746</v>
      </c>
      <c r="O85" s="7"/>
      <c r="P85" s="7"/>
      <c r="Q85" s="67" t="n">
        <f aca="false">I85*5.5017049523</f>
        <v>129145887.499803</v>
      </c>
      <c r="R85" s="67"/>
      <c r="S85" s="67"/>
      <c r="T85" s="7"/>
      <c r="U85" s="7"/>
      <c r="V85" s="67" t="n">
        <f aca="false">K85*5.5017049523</f>
        <v>16331245.3619429</v>
      </c>
      <c r="W85" s="67" t="n">
        <f aca="false">M85*5.5017049523</f>
        <v>505090.062740503</v>
      </c>
      <c r="X85" s="67" t="n">
        <f aca="false">N85*5.1890047538+L85*5.5017049523</f>
        <v>21079443.3915197</v>
      </c>
      <c r="Y85" s="67" t="n">
        <f aca="false">N85*5.1890047538</f>
        <v>15176302.1842593</v>
      </c>
      <c r="Z85" s="67" t="n">
        <f aca="false">L85*5.5017049523</f>
        <v>5903141.20726043</v>
      </c>
      <c r="AA85" s="67"/>
      <c r="AB85" s="67"/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central_v2_m!D74+temporary_pension_bonus_central!B74</f>
        <v>27630788.6018077</v>
      </c>
      <c r="G86" s="155" t="n">
        <f aca="false">central_v2_m!E74+temporary_pension_bonus_central!B74</f>
        <v>26465236.388064</v>
      </c>
      <c r="H86" s="8" t="n">
        <f aca="false">F86-J86</f>
        <v>24498856.9864211</v>
      </c>
      <c r="I86" s="8" t="n">
        <f aca="false">G86-K86</f>
        <v>23427262.721139</v>
      </c>
      <c r="J86" s="155" t="n">
        <f aca="false">central_v2_m!J74</f>
        <v>3131931.61538661</v>
      </c>
      <c r="K86" s="155" t="n">
        <f aca="false">central_v2_m!K74</f>
        <v>3037973.66692501</v>
      </c>
      <c r="L86" s="8" t="n">
        <f aca="false">H86-I86</f>
        <v>1071594.26528217</v>
      </c>
      <c r="M86" s="8" t="n">
        <f aca="false">J86-K86</f>
        <v>93957.9484615983</v>
      </c>
      <c r="N86" s="155" t="n">
        <f aca="false">SUM(central_v5_m!C74:J74)</f>
        <v>3551951.98218662</v>
      </c>
      <c r="O86" s="5"/>
      <c r="P86" s="5"/>
      <c r="Q86" s="8" t="n">
        <f aca="false">I86*5.5017049523</f>
        <v>128889887.331723</v>
      </c>
      <c r="R86" s="8"/>
      <c r="S86" s="8"/>
      <c r="T86" s="5"/>
      <c r="U86" s="5"/>
      <c r="V86" s="8" t="n">
        <f aca="false">K86*5.5017049523</f>
        <v>16714034.7682783</v>
      </c>
      <c r="W86" s="8" t="n">
        <f aca="false">M86*5.5017049523</f>
        <v>516928.910359123</v>
      </c>
      <c r="X86" s="8" t="n">
        <f aca="false">N86*5.1890047538+L86*5.5017049523</f>
        <v>24326691.1969948</v>
      </c>
      <c r="Y86" s="8" t="n">
        <f aca="false">N86*5.1890047538</f>
        <v>18431095.7208357</v>
      </c>
      <c r="Z86" s="8" t="n">
        <f aca="false">L86*5.5017049523</f>
        <v>5895595.47615917</v>
      </c>
      <c r="AA86" s="8"/>
      <c r="AB86" s="8"/>
      <c r="AC86" s="8"/>
      <c r="AD86" s="8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central_v2_m!D75+temporary_pension_bonus_central!B75</f>
        <v>27730607.4814808</v>
      </c>
      <c r="G87" s="157" t="n">
        <f aca="false">central_v2_m!E75+temporary_pension_bonus_central!B75</f>
        <v>26561041.2342235</v>
      </c>
      <c r="H87" s="67" t="n">
        <f aca="false">F87-J87</f>
        <v>24502546.9698805</v>
      </c>
      <c r="I87" s="67" t="n">
        <f aca="false">G87-K87</f>
        <v>23429822.5379713</v>
      </c>
      <c r="J87" s="157" t="n">
        <f aca="false">central_v2_m!J75</f>
        <v>3228060.51160028</v>
      </c>
      <c r="K87" s="157" t="n">
        <f aca="false">central_v2_m!K75</f>
        <v>3131218.69625227</v>
      </c>
      <c r="L87" s="67" t="n">
        <f aca="false">H87-I87</f>
        <v>1072724.43190923</v>
      </c>
      <c r="M87" s="67" t="n">
        <f aca="false">J87-K87</f>
        <v>96841.8153480087</v>
      </c>
      <c r="N87" s="157" t="n">
        <f aca="false">SUM(central_v5_m!C75:J75)</f>
        <v>2914000.02629454</v>
      </c>
      <c r="O87" s="7"/>
      <c r="P87" s="7"/>
      <c r="Q87" s="67" t="n">
        <f aca="false">I87*5.5017049523</f>
        <v>128903970.688667</v>
      </c>
      <c r="R87" s="67"/>
      <c r="S87" s="67"/>
      <c r="T87" s="7"/>
      <c r="U87" s="7"/>
      <c r="V87" s="67" t="n">
        <f aca="false">K87*5.5017049523</f>
        <v>17227041.4079055</v>
      </c>
      <c r="W87" s="67" t="n">
        <f aca="false">M87*5.5017049523</f>
        <v>532795.095089861</v>
      </c>
      <c r="X87" s="67" t="n">
        <f aca="false">N87*5.1890047538+L87*5.5017049523</f>
        <v>21022573.3085039</v>
      </c>
      <c r="Y87" s="67" t="n">
        <f aca="false">N87*5.1890047538</f>
        <v>15120759.9890157</v>
      </c>
      <c r="Z87" s="67" t="n">
        <f aca="false">L87*5.5017049523</f>
        <v>5901813.31948823</v>
      </c>
      <c r="AA87" s="67"/>
      <c r="AB87" s="67"/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central_v2_m!D76+temporary_pension_bonus_central!B76</f>
        <v>27904603.9030711</v>
      </c>
      <c r="G88" s="157" t="n">
        <f aca="false">central_v2_m!E76+temporary_pension_bonus_central!B76</f>
        <v>26727614.6606938</v>
      </c>
      <c r="H88" s="67" t="n">
        <f aca="false">F88-J88</f>
        <v>24597343.002295</v>
      </c>
      <c r="I88" s="67" t="n">
        <f aca="false">G88-K88</f>
        <v>23519571.586941</v>
      </c>
      <c r="J88" s="157" t="n">
        <f aca="false">central_v2_m!J76</f>
        <v>3307260.90077611</v>
      </c>
      <c r="K88" s="157" t="n">
        <f aca="false">central_v2_m!K76</f>
        <v>3208043.07375282</v>
      </c>
      <c r="L88" s="67" t="n">
        <f aca="false">H88-I88</f>
        <v>1077771.41535405</v>
      </c>
      <c r="M88" s="67" t="n">
        <f aca="false">J88-K88</f>
        <v>99217.8270232827</v>
      </c>
      <c r="N88" s="157" t="n">
        <f aca="false">SUM(central_v5_m!C76:J76)</f>
        <v>2864178.75516598</v>
      </c>
      <c r="O88" s="7"/>
      <c r="P88" s="7"/>
      <c r="Q88" s="67" t="n">
        <f aca="false">I88*5.5017049523</f>
        <v>129397743.475847</v>
      </c>
      <c r="R88" s="67"/>
      <c r="S88" s="67"/>
      <c r="T88" s="7"/>
      <c r="U88" s="7"/>
      <c r="V88" s="67" t="n">
        <f aca="false">K88*5.5017049523</f>
        <v>17649706.4660576</v>
      </c>
      <c r="W88" s="67" t="n">
        <f aca="false">M88*5.5017049523</f>
        <v>545867.210290439</v>
      </c>
      <c r="X88" s="67" t="n">
        <f aca="false">N88*5.1890047538+L88*5.5017049523</f>
        <v>20791817.50959</v>
      </c>
      <c r="Y88" s="67" t="n">
        <f aca="false">N88*5.1890047538</f>
        <v>14862237.1762892</v>
      </c>
      <c r="Z88" s="67" t="n">
        <f aca="false">L88*5.5017049523</f>
        <v>5929580.33330074</v>
      </c>
      <c r="AA88" s="67"/>
      <c r="AB88" s="67"/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central_v2_m!D77+temporary_pension_bonus_central!B77</f>
        <v>28026169.8662704</v>
      </c>
      <c r="G89" s="157" t="n">
        <f aca="false">central_v2_m!E77+temporary_pension_bonus_central!B77</f>
        <v>26843186.8848791</v>
      </c>
      <c r="H89" s="67" t="n">
        <f aca="false">F89-J89</f>
        <v>24638324.859396</v>
      </c>
      <c r="I89" s="67" t="n">
        <f aca="false">G89-K89</f>
        <v>23556977.228211</v>
      </c>
      <c r="J89" s="157" t="n">
        <f aca="false">central_v2_m!J77</f>
        <v>3387845.00687439</v>
      </c>
      <c r="K89" s="157" t="n">
        <f aca="false">central_v2_m!K77</f>
        <v>3286209.65666816</v>
      </c>
      <c r="L89" s="67" t="n">
        <f aca="false">H89-I89</f>
        <v>1081347.63118505</v>
      </c>
      <c r="M89" s="67" t="n">
        <f aca="false">J89-K89</f>
        <v>101635.350206233</v>
      </c>
      <c r="N89" s="157" t="n">
        <f aca="false">SUM(central_v5_m!C77:J77)</f>
        <v>2885903.50343328</v>
      </c>
      <c r="O89" s="7"/>
      <c r="P89" s="7"/>
      <c r="Q89" s="67" t="n">
        <f aca="false">I89*5.5017049523</f>
        <v>129603538.277667</v>
      </c>
      <c r="R89" s="67"/>
      <c r="S89" s="67"/>
      <c r="T89" s="7"/>
      <c r="U89" s="7"/>
      <c r="V89" s="67" t="n">
        <f aca="false">K89*5.5017049523</f>
        <v>18079755.9423873</v>
      </c>
      <c r="W89" s="67" t="n">
        <f aca="false">M89*5.5017049523</f>
        <v>559167.709558375</v>
      </c>
      <c r="X89" s="67" t="n">
        <f aca="false">N89*5.1890047538+L89*5.5017049523</f>
        <v>20924222.615972</v>
      </c>
      <c r="Y89" s="67" t="n">
        <f aca="false">N89*5.1890047538</f>
        <v>14974966.9983234</v>
      </c>
      <c r="Z89" s="67" t="n">
        <f aca="false">L89*5.5017049523</f>
        <v>5949255.61764867</v>
      </c>
      <c r="AA89" s="67"/>
      <c r="AB89" s="67"/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central_v2_m!D78+temporary_pension_bonus_central!B78</f>
        <v>28160728.9144967</v>
      </c>
      <c r="G90" s="155" t="n">
        <f aca="false">central_v2_m!E78+temporary_pension_bonus_central!B78</f>
        <v>26971709.2178188</v>
      </c>
      <c r="H90" s="8" t="n">
        <f aca="false">F90-J90</f>
        <v>24718102.0413865</v>
      </c>
      <c r="I90" s="8" t="n">
        <f aca="false">G90-K90</f>
        <v>23632361.1509018</v>
      </c>
      <c r="J90" s="155" t="n">
        <f aca="false">central_v2_m!J78</f>
        <v>3442626.87311026</v>
      </c>
      <c r="K90" s="155" t="n">
        <f aca="false">central_v2_m!K78</f>
        <v>3339348.06691696</v>
      </c>
      <c r="L90" s="8" t="n">
        <f aca="false">H90-I90</f>
        <v>1085740.89048464</v>
      </c>
      <c r="M90" s="8" t="n">
        <f aca="false">J90-K90</f>
        <v>103278.806193307</v>
      </c>
      <c r="N90" s="155" t="n">
        <f aca="false">SUM(central_v5_m!C78:J78)</f>
        <v>3491127.830399</v>
      </c>
      <c r="O90" s="5"/>
      <c r="P90" s="5"/>
      <c r="Q90" s="8" t="n">
        <f aca="false">I90*5.5017049523</f>
        <v>130018278.378459</v>
      </c>
      <c r="R90" s="8"/>
      <c r="S90" s="8"/>
      <c r="T90" s="5"/>
      <c r="U90" s="5"/>
      <c r="V90" s="8" t="n">
        <f aca="false">K90*5.5017049523</f>
        <v>18372107.7972105</v>
      </c>
      <c r="W90" s="8" t="n">
        <f aca="false">M90*5.5017049523</f>
        <v>568209.519501347</v>
      </c>
      <c r="X90" s="8" t="n">
        <f aca="false">N90*5.1890047538+L90*5.5017049523</f>
        <v>24088904.9421579</v>
      </c>
      <c r="Y90" s="8" t="n">
        <f aca="false">N90*5.1890047538</f>
        <v>18115478.9080639</v>
      </c>
      <c r="Z90" s="8" t="n">
        <f aca="false">L90*5.5017049523</f>
        <v>5973426.03409397</v>
      </c>
      <c r="AA90" s="8"/>
      <c r="AB90" s="8"/>
      <c r="AC90" s="8"/>
      <c r="AD90" s="8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central_v2_m!D79+temporary_pension_bonus_central!B79</f>
        <v>28331356.6601121</v>
      </c>
      <c r="G91" s="157" t="n">
        <f aca="false">central_v2_m!E79+temporary_pension_bonus_central!B79</f>
        <v>27136163.5773628</v>
      </c>
      <c r="H91" s="67" t="n">
        <f aca="false">F91-J91</f>
        <v>24806015.5675292</v>
      </c>
      <c r="I91" s="67" t="n">
        <f aca="false">G91-K91</f>
        <v>23716582.7175573</v>
      </c>
      <c r="J91" s="157" t="n">
        <f aca="false">central_v2_m!J79</f>
        <v>3525341.09258299</v>
      </c>
      <c r="K91" s="157" t="n">
        <f aca="false">central_v2_m!K79</f>
        <v>3419580.8598055</v>
      </c>
      <c r="L91" s="67" t="n">
        <f aca="false">H91-I91</f>
        <v>1089432.84997181</v>
      </c>
      <c r="M91" s="67" t="n">
        <f aca="false">J91-K91</f>
        <v>105760.23277749</v>
      </c>
      <c r="N91" s="157" t="n">
        <f aca="false">SUM(central_v5_m!C79:J79)</f>
        <v>2898648.30168436</v>
      </c>
      <c r="O91" s="7"/>
      <c r="P91" s="7"/>
      <c r="Q91" s="67" t="n">
        <f aca="false">I91*5.5017049523</f>
        <v>130481640.588818</v>
      </c>
      <c r="R91" s="67"/>
      <c r="S91" s="67"/>
      <c r="T91" s="7"/>
      <c r="U91" s="7"/>
      <c r="V91" s="67" t="n">
        <f aca="false">K91*5.5017049523</f>
        <v>18813524.9511822</v>
      </c>
      <c r="W91" s="67" t="n">
        <f aca="false">M91*5.5017049523</f>
        <v>581861.596428317</v>
      </c>
      <c r="X91" s="67" t="n">
        <f aca="false">N91*5.1890047538+L91*5.5017049523</f>
        <v>21034837.9229227</v>
      </c>
      <c r="Y91" s="67" t="n">
        <f aca="false">N91*5.1890047538</f>
        <v>15041099.8170345</v>
      </c>
      <c r="Z91" s="67" t="n">
        <f aca="false">L91*5.5017049523</f>
        <v>5993738.10588822</v>
      </c>
      <c r="AA91" s="67"/>
      <c r="AB91" s="67"/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central_v2_m!D80+temporary_pension_bonus_central!B80</f>
        <v>28440407.0344993</v>
      </c>
      <c r="G92" s="157" t="n">
        <f aca="false">central_v2_m!E80+temporary_pension_bonus_central!B80</f>
        <v>27240235.326995</v>
      </c>
      <c r="H92" s="67" t="n">
        <f aca="false">F92-J92</f>
        <v>24908184.162348</v>
      </c>
      <c r="I92" s="67" t="n">
        <f aca="false">G92-K92</f>
        <v>23813979.1410082</v>
      </c>
      <c r="J92" s="157" t="n">
        <f aca="false">central_v2_m!J80</f>
        <v>3532222.87215128</v>
      </c>
      <c r="K92" s="157" t="n">
        <f aca="false">central_v2_m!K80</f>
        <v>3426256.18598675</v>
      </c>
      <c r="L92" s="67" t="n">
        <f aca="false">H92-I92</f>
        <v>1094205.02133976</v>
      </c>
      <c r="M92" s="67" t="n">
        <f aca="false">J92-K92</f>
        <v>105966.686164538</v>
      </c>
      <c r="N92" s="157" t="n">
        <f aca="false">SUM(central_v5_m!C80:J80)</f>
        <v>2881072.78824861</v>
      </c>
      <c r="O92" s="7"/>
      <c r="P92" s="7"/>
      <c r="Q92" s="67" t="n">
        <f aca="false">I92*5.5017049523</f>
        <v>131017486.974054</v>
      </c>
      <c r="R92" s="67"/>
      <c r="S92" s="67"/>
      <c r="T92" s="7"/>
      <c r="U92" s="7"/>
      <c r="V92" s="67" t="n">
        <f aca="false">K92*5.5017049523</f>
        <v>18850250.6262918</v>
      </c>
      <c r="W92" s="67" t="n">
        <f aca="false">M92*5.5017049523</f>
        <v>582997.442050261</v>
      </c>
      <c r="X92" s="67" t="n">
        <f aca="false">N92*5.1890047538+L92*5.5017049523</f>
        <v>20969893.5790023</v>
      </c>
      <c r="Y92" s="67" t="n">
        <f aca="false">N92*5.1890047538</f>
        <v>14949900.3942658</v>
      </c>
      <c r="Z92" s="67" t="n">
        <f aca="false">L92*5.5017049523</f>
        <v>6019993.18473646</v>
      </c>
      <c r="AA92" s="67"/>
      <c r="AB92" s="67"/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central_v2_m!D81+temporary_pension_bonus_central!B81</f>
        <v>28593660.3059867</v>
      </c>
      <c r="G93" s="157" t="n">
        <f aca="false">central_v2_m!E81+temporary_pension_bonus_central!B81</f>
        <v>27386542.5975494</v>
      </c>
      <c r="H93" s="67" t="n">
        <f aca="false">F93-J93</f>
        <v>24983929.4033498</v>
      </c>
      <c r="I93" s="67" t="n">
        <f aca="false">G93-K93</f>
        <v>23885103.6219916</v>
      </c>
      <c r="J93" s="157" t="n">
        <f aca="false">central_v2_m!J81</f>
        <v>3609730.90263683</v>
      </c>
      <c r="K93" s="157" t="n">
        <f aca="false">central_v2_m!K81</f>
        <v>3501438.97555773</v>
      </c>
      <c r="L93" s="67" t="n">
        <f aca="false">H93-I93</f>
        <v>1098825.78135819</v>
      </c>
      <c r="M93" s="67" t="n">
        <f aca="false">J93-K93</f>
        <v>108291.927079105</v>
      </c>
      <c r="N93" s="157" t="n">
        <f aca="false">SUM(central_v5_m!C81:J81)</f>
        <v>2889382.78137179</v>
      </c>
      <c r="O93" s="7"/>
      <c r="P93" s="7"/>
      <c r="Q93" s="67" t="n">
        <f aca="false">I93*5.5017049523</f>
        <v>131408792.88331</v>
      </c>
      <c r="R93" s="67"/>
      <c r="S93" s="67"/>
      <c r="T93" s="7"/>
      <c r="U93" s="7"/>
      <c r="V93" s="67" t="n">
        <f aca="false">K93*5.5017049523</f>
        <v>19263884.1520022</v>
      </c>
      <c r="W93" s="67" t="n">
        <f aca="false">M93*5.5017049523</f>
        <v>595790.231505221</v>
      </c>
      <c r="X93" s="67" t="n">
        <f aca="false">N93*5.1890047538+L93*5.5017049523</f>
        <v>21038436.2310994</v>
      </c>
      <c r="Y93" s="67" t="n">
        <f aca="false">N93*5.1890047538</f>
        <v>14993020.9880861</v>
      </c>
      <c r="Z93" s="67" t="n">
        <f aca="false">L93*5.5017049523</f>
        <v>6045415.24301327</v>
      </c>
      <c r="AA93" s="67"/>
      <c r="AB93" s="67"/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central_v2_m!D82+temporary_pension_bonus_central!B82</f>
        <v>28787171.1295578</v>
      </c>
      <c r="G94" s="155" t="n">
        <f aca="false">central_v2_m!E82+temporary_pension_bonus_central!B82</f>
        <v>27572519.6555663</v>
      </c>
      <c r="H94" s="8" t="n">
        <f aca="false">F94-J94</f>
        <v>25093265.1491092</v>
      </c>
      <c r="I94" s="8" t="n">
        <f aca="false">G94-K94</f>
        <v>23989430.8545311</v>
      </c>
      <c r="J94" s="155" t="n">
        <f aca="false">central_v2_m!J82</f>
        <v>3693905.98044862</v>
      </c>
      <c r="K94" s="155" t="n">
        <f aca="false">central_v2_m!K82</f>
        <v>3583088.80103516</v>
      </c>
      <c r="L94" s="8" t="n">
        <f aca="false">H94-I94</f>
        <v>1103834.29457806</v>
      </c>
      <c r="M94" s="8" t="n">
        <f aca="false">J94-K94</f>
        <v>110817.179413459</v>
      </c>
      <c r="N94" s="155" t="n">
        <f aca="false">SUM(central_v5_m!C82:J82)</f>
        <v>3455845.8195102</v>
      </c>
      <c r="O94" s="5"/>
      <c r="P94" s="5"/>
      <c r="Q94" s="8" t="n">
        <f aca="false">I94*5.5017049523</f>
        <v>131982770.535232</v>
      </c>
      <c r="R94" s="8"/>
      <c r="S94" s="8"/>
      <c r="T94" s="5"/>
      <c r="U94" s="5"/>
      <c r="V94" s="8" t="n">
        <f aca="false">K94*5.5017049523</f>
        <v>19713097.4011858</v>
      </c>
      <c r="W94" s="8" t="n">
        <f aca="false">M94*5.5017049523</f>
        <v>609683.424778944</v>
      </c>
      <c r="X94" s="8" t="n">
        <f aca="false">N94*5.1890047538+L94*5.5017049523</f>
        <v>24005370.990837</v>
      </c>
      <c r="Y94" s="8" t="n">
        <f aca="false">N94*5.1890047538</f>
        <v>17932400.3858383</v>
      </c>
      <c r="Z94" s="8" t="n">
        <f aca="false">L94*5.5017049523</f>
        <v>6072970.60499871</v>
      </c>
      <c r="AA94" s="8"/>
      <c r="AB94" s="8"/>
      <c r="AC94" s="8"/>
      <c r="AD94" s="8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central_v2_m!D83+temporary_pension_bonus_central!B83</f>
        <v>28913949.1962288</v>
      </c>
      <c r="G95" s="157" t="n">
        <f aca="false">central_v2_m!E83+temporary_pension_bonus_central!B83</f>
        <v>27694379.7184171</v>
      </c>
      <c r="H95" s="67" t="n">
        <f aca="false">F95-J95</f>
        <v>25119964.5860382</v>
      </c>
      <c r="I95" s="67" t="n">
        <f aca="false">G95-K95</f>
        <v>24014214.6465322</v>
      </c>
      <c r="J95" s="157" t="n">
        <f aca="false">central_v2_m!J83</f>
        <v>3793984.61019067</v>
      </c>
      <c r="K95" s="157" t="n">
        <f aca="false">central_v2_m!K83</f>
        <v>3680165.07188495</v>
      </c>
      <c r="L95" s="67" t="n">
        <f aca="false">H95-I95</f>
        <v>1105749.93950599</v>
      </c>
      <c r="M95" s="67" t="n">
        <f aca="false">J95-K95</f>
        <v>113819.538305719</v>
      </c>
      <c r="N95" s="157" t="n">
        <f aca="false">SUM(central_v5_m!C83:J83)</f>
        <v>2879236.52795421</v>
      </c>
      <c r="O95" s="7"/>
      <c r="P95" s="7"/>
      <c r="Q95" s="67" t="n">
        <f aca="false">I95*5.5017049523</f>
        <v>132119123.646421</v>
      </c>
      <c r="R95" s="67"/>
      <c r="S95" s="67"/>
      <c r="T95" s="7"/>
      <c r="U95" s="7"/>
      <c r="V95" s="67" t="n">
        <f aca="false">K95*5.5017049523</f>
        <v>20247182.4012709</v>
      </c>
      <c r="W95" s="67" t="n">
        <f aca="false">M95*5.5017049523</f>
        <v>626201.517565076</v>
      </c>
      <c r="X95" s="67" t="n">
        <f aca="false">N95*5.1890047538+L95*5.5017049523</f>
        <v>21023881.9490545</v>
      </c>
      <c r="Y95" s="67" t="n">
        <f aca="false">N95*5.1890047538</f>
        <v>14940372.030869</v>
      </c>
      <c r="Z95" s="67" t="n">
        <f aca="false">L95*5.5017049523</f>
        <v>6083509.91818555</v>
      </c>
      <c r="AA95" s="67"/>
      <c r="AB95" s="67"/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central_v2_m!D84+temporary_pension_bonus_central!B84</f>
        <v>28957818.1495031</v>
      </c>
      <c r="G96" s="157" t="n">
        <f aca="false">central_v2_m!E84+temporary_pension_bonus_central!B84</f>
        <v>27736860.823671</v>
      </c>
      <c r="H96" s="67" t="n">
        <f aca="false">F96-J96</f>
        <v>25102511.979433</v>
      </c>
      <c r="I96" s="67" t="n">
        <f aca="false">G96-K96</f>
        <v>23997213.838703</v>
      </c>
      <c r="J96" s="157" t="n">
        <f aca="false">central_v2_m!J84</f>
        <v>3855306.17007018</v>
      </c>
      <c r="K96" s="157" t="n">
        <f aca="false">central_v2_m!K84</f>
        <v>3739646.98496808</v>
      </c>
      <c r="L96" s="67" t="n">
        <f aca="false">H96-I96</f>
        <v>1105298.14073</v>
      </c>
      <c r="M96" s="67" t="n">
        <f aca="false">J96-K96</f>
        <v>115659.185102106</v>
      </c>
      <c r="N96" s="157" t="n">
        <f aca="false">SUM(central_v5_m!C84:J84)</f>
        <v>2820379.23335856</v>
      </c>
      <c r="O96" s="7"/>
      <c r="P96" s="7"/>
      <c r="Q96" s="67" t="n">
        <f aca="false">I96*5.5017049523</f>
        <v>132025590.217794</v>
      </c>
      <c r="R96" s="67"/>
      <c r="S96" s="67"/>
      <c r="T96" s="7"/>
      <c r="U96" s="7"/>
      <c r="V96" s="67" t="n">
        <f aca="false">K96*5.5017049523</f>
        <v>20574434.3370526</v>
      </c>
      <c r="W96" s="67" t="n">
        <f aca="false">M96*5.5017049523</f>
        <v>636322.711455239</v>
      </c>
      <c r="X96" s="67" t="n">
        <f aca="false">N96*5.1890047538+L96*5.5017049523</f>
        <v>20715985.5040386</v>
      </c>
      <c r="Y96" s="67" t="n">
        <f aca="false">N96*5.1890047538</f>
        <v>14634961.2494164</v>
      </c>
      <c r="Z96" s="67" t="n">
        <f aca="false">L96*5.5017049523</f>
        <v>6081024.25462221</v>
      </c>
      <c r="AA96" s="67"/>
      <c r="AB96" s="67"/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central_v2_m!D85+temporary_pension_bonus_central!B85</f>
        <v>29028091.8695078</v>
      </c>
      <c r="G97" s="157" t="n">
        <f aca="false">central_v2_m!E85+temporary_pension_bonus_central!B85</f>
        <v>27803561.6669557</v>
      </c>
      <c r="H97" s="67" t="n">
        <f aca="false">F97-J97</f>
        <v>25112509.1691724</v>
      </c>
      <c r="I97" s="67" t="n">
        <f aca="false">G97-K97</f>
        <v>24005446.4476304</v>
      </c>
      <c r="J97" s="157" t="n">
        <f aca="false">central_v2_m!J85</f>
        <v>3915582.70033541</v>
      </c>
      <c r="K97" s="157" t="n">
        <f aca="false">central_v2_m!K85</f>
        <v>3798115.21932535</v>
      </c>
      <c r="L97" s="67" t="n">
        <f aca="false">H97-I97</f>
        <v>1107062.72154203</v>
      </c>
      <c r="M97" s="67" t="n">
        <f aca="false">J97-K97</f>
        <v>117467.481010063</v>
      </c>
      <c r="N97" s="157" t="n">
        <f aca="false">SUM(central_v5_m!C85:J85)</f>
        <v>2897702.17908943</v>
      </c>
      <c r="O97" s="7"/>
      <c r="P97" s="7"/>
      <c r="Q97" s="67" t="n">
        <f aca="false">I97*5.5017049523</f>
        <v>132070883.603101</v>
      </c>
      <c r="R97" s="67"/>
      <c r="S97" s="67"/>
      <c r="T97" s="7"/>
      <c r="U97" s="7"/>
      <c r="V97" s="67" t="n">
        <f aca="false">K97*5.5017049523</f>
        <v>20896109.3115683</v>
      </c>
      <c r="W97" s="67" t="n">
        <f aca="false">M97*5.5017049523</f>
        <v>646271.422007268</v>
      </c>
      <c r="X97" s="67" t="n">
        <f aca="false">N97*5.1890047538+L97*5.5017049523</f>
        <v>21126922.8400062</v>
      </c>
      <c r="Y97" s="67" t="n">
        <f aca="false">N97*5.1890047538</f>
        <v>15036190.3823917</v>
      </c>
      <c r="Z97" s="67" t="n">
        <f aca="false">L97*5.5017049523</f>
        <v>6090732.45761449</v>
      </c>
      <c r="AA97" s="67"/>
      <c r="AB97" s="67"/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central_v2_m!D86+temporary_pension_bonus_central!B86</f>
        <v>29164040.6033257</v>
      </c>
      <c r="G98" s="155" t="n">
        <f aca="false">central_v2_m!E86+temporary_pension_bonus_central!B86</f>
        <v>27933794.2480949</v>
      </c>
      <c r="H98" s="8" t="n">
        <f aca="false">F98-J98</f>
        <v>25174083.8205513</v>
      </c>
      <c r="I98" s="8" t="n">
        <f aca="false">G98-K98</f>
        <v>24063536.1688038</v>
      </c>
      <c r="J98" s="155" t="n">
        <f aca="false">central_v2_m!J86</f>
        <v>3989956.78277437</v>
      </c>
      <c r="K98" s="155" t="n">
        <f aca="false">central_v2_m!K86</f>
        <v>3870258.07929113</v>
      </c>
      <c r="L98" s="8" t="n">
        <f aca="false">H98-I98</f>
        <v>1110547.65174755</v>
      </c>
      <c r="M98" s="8" t="n">
        <f aca="false">J98-K98</f>
        <v>119698.703483231</v>
      </c>
      <c r="N98" s="155" t="n">
        <f aca="false">SUM(central_v5_m!C86:J86)</f>
        <v>3561862.65919275</v>
      </c>
      <c r="O98" s="5"/>
      <c r="P98" s="5"/>
      <c r="Q98" s="8" t="n">
        <f aca="false">I98*5.5017049523</f>
        <v>132390476.109758</v>
      </c>
      <c r="R98" s="8"/>
      <c r="S98" s="8"/>
      <c r="T98" s="5"/>
      <c r="U98" s="5"/>
      <c r="V98" s="8" t="n">
        <f aca="false">K98*5.5017049523</f>
        <v>21293018.0415151</v>
      </c>
      <c r="W98" s="8" t="n">
        <f aca="false">M98*5.5017049523</f>
        <v>658546.949737583</v>
      </c>
      <c r="X98" s="8" t="n">
        <f aca="false">N98*5.1890047538+L98*5.5017049523</f>
        <v>24592427.7863186</v>
      </c>
      <c r="Y98" s="8" t="n">
        <f aca="false">N98*5.1890047538</f>
        <v>18482522.2709339</v>
      </c>
      <c r="Z98" s="8" t="n">
        <f aca="false">L98*5.5017049523</f>
        <v>6109905.51538466</v>
      </c>
      <c r="AA98" s="8"/>
      <c r="AB98" s="8"/>
      <c r="AC98" s="8"/>
      <c r="AD98" s="8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central_v2_m!D87+temporary_pension_bonus_central!B87</f>
        <v>29308700.7979666</v>
      </c>
      <c r="G99" s="157" t="n">
        <f aca="false">central_v2_m!E87+temporary_pension_bonus_central!B87</f>
        <v>28072059.647929</v>
      </c>
      <c r="H99" s="67" t="n">
        <f aca="false">F99-J99</f>
        <v>25212864.0619518</v>
      </c>
      <c r="I99" s="67" t="n">
        <f aca="false">G99-K99</f>
        <v>24099098.0139946</v>
      </c>
      <c r="J99" s="157" t="n">
        <f aca="false">central_v2_m!J87</f>
        <v>4095836.73601479</v>
      </c>
      <c r="K99" s="157" t="n">
        <f aca="false">central_v2_m!K87</f>
        <v>3972961.63393435</v>
      </c>
      <c r="L99" s="67" t="n">
        <f aca="false">H99-I99</f>
        <v>1113766.04795717</v>
      </c>
      <c r="M99" s="67" t="n">
        <f aca="false">J99-K99</f>
        <v>122875.102080444</v>
      </c>
      <c r="N99" s="157" t="n">
        <f aca="false">SUM(central_v5_m!C87:J87)</f>
        <v>2872476.94269619</v>
      </c>
      <c r="O99" s="7"/>
      <c r="P99" s="7"/>
      <c r="Q99" s="67" t="n">
        <f aca="false">I99*5.5017049523</f>
        <v>132586126.889557</v>
      </c>
      <c r="R99" s="67"/>
      <c r="S99" s="67"/>
      <c r="T99" s="7"/>
      <c r="U99" s="7"/>
      <c r="V99" s="67" t="n">
        <f aca="false">K99*5.5017049523</f>
        <v>21858062.6967145</v>
      </c>
      <c r="W99" s="67" t="n">
        <f aca="false">M99*5.5017049523</f>
        <v>676022.557630346</v>
      </c>
      <c r="X99" s="67" t="n">
        <f aca="false">N99*5.1890047538+L99*5.5017049523</f>
        <v>21032908.692581</v>
      </c>
      <c r="Y99" s="67" t="n">
        <f aca="false">N99*5.1890047538</f>
        <v>14905296.5108314</v>
      </c>
      <c r="Z99" s="67" t="n">
        <f aca="false">L99*5.5017049523</f>
        <v>6127612.18174957</v>
      </c>
      <c r="AA99" s="67"/>
      <c r="AB99" s="67"/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central_v2_m!D88+temporary_pension_bonus_central!B88</f>
        <v>29501662.7820173</v>
      </c>
      <c r="G100" s="157" t="n">
        <f aca="false">central_v2_m!E88+temporary_pension_bonus_central!B88</f>
        <v>28256640.4310173</v>
      </c>
      <c r="H100" s="67" t="n">
        <f aca="false">F100-J100</f>
        <v>25331098.7398794</v>
      </c>
      <c r="I100" s="67" t="n">
        <f aca="false">G100-K100</f>
        <v>24211193.3101435</v>
      </c>
      <c r="J100" s="157" t="n">
        <f aca="false">central_v2_m!J88</f>
        <v>4170564.04213792</v>
      </c>
      <c r="K100" s="157" t="n">
        <f aca="false">central_v2_m!K88</f>
        <v>4045447.12087378</v>
      </c>
      <c r="L100" s="67" t="n">
        <f aca="false">H100-I100</f>
        <v>1119905.42973586</v>
      </c>
      <c r="M100" s="67" t="n">
        <f aca="false">J100-K100</f>
        <v>125116.921264138</v>
      </c>
      <c r="N100" s="157" t="n">
        <f aca="false">SUM(central_v5_m!C88:J88)</f>
        <v>2896442.40077709</v>
      </c>
      <c r="O100" s="7"/>
      <c r="P100" s="7"/>
      <c r="Q100" s="67" t="n">
        <f aca="false">I100*5.5017049523</f>
        <v>133202842.135509</v>
      </c>
      <c r="R100" s="67"/>
      <c r="S100" s="67"/>
      <c r="T100" s="7"/>
      <c r="U100" s="7"/>
      <c r="V100" s="67" t="n">
        <f aca="false">K100*5.5017049523</f>
        <v>22256856.459179</v>
      </c>
      <c r="W100" s="67" t="n">
        <f aca="false">M100*5.5017049523</f>
        <v>688356.385335438</v>
      </c>
      <c r="X100" s="67" t="n">
        <f aca="false">N100*5.1890047538+L100*5.5017049523</f>
        <v>21191042.6356256</v>
      </c>
      <c r="Y100" s="67" t="n">
        <f aca="false">N100*5.1890047538</f>
        <v>15029653.3867402</v>
      </c>
      <c r="Z100" s="67" t="n">
        <f aca="false">L100*5.5017049523</f>
        <v>6161389.24888543</v>
      </c>
      <c r="AA100" s="67"/>
      <c r="AB100" s="67"/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central_v2_m!D89+temporary_pension_bonus_central!B89</f>
        <v>29638095.1485447</v>
      </c>
      <c r="G101" s="157" t="n">
        <f aca="false">central_v2_m!E89+temporary_pension_bonus_central!B89</f>
        <v>28387500.5779313</v>
      </c>
      <c r="H101" s="67" t="n">
        <f aca="false">F101-J101</f>
        <v>25434652.1630381</v>
      </c>
      <c r="I101" s="67" t="n">
        <f aca="false">G101-K101</f>
        <v>24310160.8819899</v>
      </c>
      <c r="J101" s="157" t="n">
        <f aca="false">central_v2_m!J89</f>
        <v>4203442.98550657</v>
      </c>
      <c r="K101" s="157" t="n">
        <f aca="false">central_v2_m!K89</f>
        <v>4077339.69594137</v>
      </c>
      <c r="L101" s="67" t="n">
        <f aca="false">H101-I101</f>
        <v>1124491.28104821</v>
      </c>
      <c r="M101" s="67" t="n">
        <f aca="false">J101-K101</f>
        <v>126103.289565198</v>
      </c>
      <c r="N101" s="157" t="n">
        <f aca="false">SUM(central_v5_m!C89:J89)</f>
        <v>2861161.8882654</v>
      </c>
      <c r="O101" s="7"/>
      <c r="P101" s="7"/>
      <c r="Q101" s="67" t="n">
        <f aca="false">I101*5.5017049523</f>
        <v>133747332.515654</v>
      </c>
      <c r="R101" s="67"/>
      <c r="S101" s="67"/>
      <c r="T101" s="7"/>
      <c r="U101" s="7"/>
      <c r="V101" s="67" t="n">
        <f aca="false">K101*5.5017049523</f>
        <v>22432319.99737</v>
      </c>
      <c r="W101" s="67" t="n">
        <f aca="false">M101*5.5017049523</f>
        <v>693783.092702169</v>
      </c>
      <c r="X101" s="67" t="n">
        <f aca="false">N101*5.1890047538+L101*5.5017049523</f>
        <v>21033201.8893617</v>
      </c>
      <c r="Y101" s="67" t="n">
        <f aca="false">N101*5.1890047538</f>
        <v>14846582.6396006</v>
      </c>
      <c r="Z101" s="67" t="n">
        <f aca="false">L101*5.5017049523</f>
        <v>6186619.24976112</v>
      </c>
      <c r="AA101" s="67"/>
      <c r="AB101" s="67"/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central_v2_m!D90+temporary_pension_bonus_central!B90</f>
        <v>29700663.3235763</v>
      </c>
      <c r="G102" s="155" t="n">
        <f aca="false">central_v2_m!E90+temporary_pension_bonus_central!B90</f>
        <v>28448528.8349901</v>
      </c>
      <c r="H102" s="8" t="n">
        <f aca="false">F102-J102</f>
        <v>25403627.5367789</v>
      </c>
      <c r="I102" s="8" t="n">
        <f aca="false">G102-K102</f>
        <v>24280404.1217967</v>
      </c>
      <c r="J102" s="155" t="n">
        <f aca="false">central_v2_m!J90</f>
        <v>4297035.78679734</v>
      </c>
      <c r="K102" s="155" t="n">
        <f aca="false">central_v2_m!K90</f>
        <v>4168124.71319342</v>
      </c>
      <c r="L102" s="8" t="n">
        <f aca="false">H102-I102</f>
        <v>1123223.41498227</v>
      </c>
      <c r="M102" s="8" t="n">
        <f aca="false">J102-K102</f>
        <v>128911.073603921</v>
      </c>
      <c r="N102" s="155" t="n">
        <f aca="false">SUM(central_v5_m!C90:J90)</f>
        <v>3525826.5947133</v>
      </c>
      <c r="O102" s="5"/>
      <c r="P102" s="5"/>
      <c r="Q102" s="8" t="n">
        <f aca="false">I102*5.5017049523</f>
        <v>133583619.600734</v>
      </c>
      <c r="R102" s="8"/>
      <c r="S102" s="8"/>
      <c r="T102" s="5"/>
      <c r="U102" s="5"/>
      <c r="V102" s="8" t="n">
        <f aca="false">K102*5.5017049523</f>
        <v>22931792.3763803</v>
      </c>
      <c r="W102" s="8" t="n">
        <f aca="false">M102*5.5017049523</f>
        <v>709230.692053</v>
      </c>
      <c r="X102" s="8" t="n">
        <f aca="false">N102*5.1890047538+L102*5.5017049523</f>
        <v>24475174.785789</v>
      </c>
      <c r="Y102" s="8" t="n">
        <f aca="false">N102*5.1890047538</f>
        <v>18295530.9610418</v>
      </c>
      <c r="Z102" s="8" t="n">
        <f aca="false">L102*5.5017049523</f>
        <v>6179643.8247473</v>
      </c>
      <c r="AA102" s="8"/>
      <c r="AB102" s="8"/>
      <c r="AC102" s="8"/>
      <c r="AD102" s="8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central_v2_m!D91+temporary_pension_bonus_central!B91</f>
        <v>29882519.4015724</v>
      </c>
      <c r="G103" s="157" t="n">
        <f aca="false">central_v2_m!E91+temporary_pension_bonus_central!B91</f>
        <v>28621655.9999592</v>
      </c>
      <c r="H103" s="67" t="n">
        <f aca="false">F103-J103</f>
        <v>25534365.6967679</v>
      </c>
      <c r="I103" s="67" t="n">
        <f aca="false">G103-K103</f>
        <v>24403946.9062988</v>
      </c>
      <c r="J103" s="157" t="n">
        <f aca="false">central_v2_m!J91</f>
        <v>4348153.70480446</v>
      </c>
      <c r="K103" s="157" t="n">
        <f aca="false">central_v2_m!K91</f>
        <v>4217709.09366033</v>
      </c>
      <c r="L103" s="67" t="n">
        <f aca="false">H103-I103</f>
        <v>1130418.79046911</v>
      </c>
      <c r="M103" s="67" t="n">
        <f aca="false">J103-K103</f>
        <v>130444.611144134</v>
      </c>
      <c r="N103" s="157" t="n">
        <f aca="false">SUM(central_v5_m!C91:J91)</f>
        <v>2819847.43140485</v>
      </c>
      <c r="O103" s="7"/>
      <c r="P103" s="7"/>
      <c r="Q103" s="67" t="n">
        <f aca="false">I103*5.5017049523</f>
        <v>134263315.550051</v>
      </c>
      <c r="R103" s="67"/>
      <c r="S103" s="67"/>
      <c r="T103" s="7"/>
      <c r="U103" s="7"/>
      <c r="V103" s="67" t="n">
        <f aca="false">K103*5.5017049523</f>
        <v>23204591.0079518</v>
      </c>
      <c r="W103" s="67" t="n">
        <f aca="false">M103*5.5017049523</f>
        <v>717667.763132529</v>
      </c>
      <c r="X103" s="67" t="n">
        <f aca="false">N103*5.1890047538+L103*5.5017049523</f>
        <v>20851432.3842473</v>
      </c>
      <c r="Y103" s="67" t="n">
        <f aca="false">N103*5.1890047538</f>
        <v>14632201.7265505</v>
      </c>
      <c r="Z103" s="67" t="n">
        <f aca="false">L103*5.5017049523</f>
        <v>6219230.65769686</v>
      </c>
      <c r="AA103" s="67"/>
      <c r="AB103" s="67"/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central_v2_m!D92+temporary_pension_bonus_central!B92</f>
        <v>29969208.9182275</v>
      </c>
      <c r="G104" s="157" t="n">
        <f aca="false">central_v2_m!E92+temporary_pension_bonus_central!B92</f>
        <v>28706092.2907932</v>
      </c>
      <c r="H104" s="67" t="n">
        <f aca="false">F104-J104</f>
        <v>25483013.843831</v>
      </c>
      <c r="I104" s="67" t="n">
        <f aca="false">G104-K104</f>
        <v>24354483.0686286</v>
      </c>
      <c r="J104" s="157" t="n">
        <f aca="false">central_v2_m!J92</f>
        <v>4486195.07439646</v>
      </c>
      <c r="K104" s="157" t="n">
        <f aca="false">central_v2_m!K92</f>
        <v>4351609.22216457</v>
      </c>
      <c r="L104" s="67" t="n">
        <f aca="false">H104-I104</f>
        <v>1128530.77520243</v>
      </c>
      <c r="M104" s="67" t="n">
        <f aca="false">J104-K104</f>
        <v>134585.852231894</v>
      </c>
      <c r="N104" s="157" t="n">
        <f aca="false">SUM(central_v5_m!C92:J92)</f>
        <v>2824552.10798442</v>
      </c>
      <c r="O104" s="7"/>
      <c r="P104" s="7"/>
      <c r="Q104" s="67" t="n">
        <f aca="false">I104*5.5017049523</f>
        <v>133991180.109381</v>
      </c>
      <c r="R104" s="67"/>
      <c r="S104" s="67"/>
      <c r="T104" s="7"/>
      <c r="U104" s="7"/>
      <c r="V104" s="67" t="n">
        <f aca="false">K104*5.5017049523</f>
        <v>23941270.0080572</v>
      </c>
      <c r="W104" s="67" t="n">
        <f aca="false">M104*5.5017049523</f>
        <v>740451.649733726</v>
      </c>
      <c r="X104" s="67" t="n">
        <f aca="false">N104*5.1890047538+L104*5.5017049523</f>
        <v>20865457.6704411</v>
      </c>
      <c r="Y104" s="67" t="n">
        <f aca="false">N104*5.1890047538</f>
        <v>14656614.315687</v>
      </c>
      <c r="Z104" s="67" t="n">
        <f aca="false">L104*5.5017049523</f>
        <v>6208843.35475415</v>
      </c>
      <c r="AA104" s="67"/>
      <c r="AB104" s="67"/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central_v2_m!D93+temporary_pension_bonus_central!B93</f>
        <v>30135358.3072626</v>
      </c>
      <c r="G105" s="157" t="n">
        <f aca="false">central_v2_m!E93+temporary_pension_bonus_central!B93</f>
        <v>28865620.7408771</v>
      </c>
      <c r="H105" s="67" t="n">
        <f aca="false">F105-J105</f>
        <v>25551241.0619552</v>
      </c>
      <c r="I105" s="67" t="n">
        <f aca="false">G105-K105</f>
        <v>24419027.0129289</v>
      </c>
      <c r="J105" s="157" t="n">
        <f aca="false">central_v2_m!J93</f>
        <v>4584117.24530744</v>
      </c>
      <c r="K105" s="157" t="n">
        <f aca="false">central_v2_m!K93</f>
        <v>4446593.72794821</v>
      </c>
      <c r="L105" s="67" t="n">
        <f aca="false">H105-I105</f>
        <v>1132214.04902635</v>
      </c>
      <c r="M105" s="67" t="n">
        <f aca="false">J105-K105</f>
        <v>137523.517359223</v>
      </c>
      <c r="N105" s="157" t="n">
        <f aca="false">SUM(central_v5_m!C93:J93)</f>
        <v>2871083.70757793</v>
      </c>
      <c r="O105" s="7"/>
      <c r="P105" s="7"/>
      <c r="Q105" s="67" t="n">
        <f aca="false">I105*5.5017049523</f>
        <v>134346281.847378</v>
      </c>
      <c r="R105" s="67"/>
      <c r="S105" s="67"/>
      <c r="T105" s="7"/>
      <c r="U105" s="7"/>
      <c r="V105" s="67" t="n">
        <f aca="false">K105*5.5017049523</f>
        <v>24463846.7339188</v>
      </c>
      <c r="W105" s="67" t="n">
        <f aca="false">M105*5.5017049523</f>
        <v>756613.816512953</v>
      </c>
      <c r="X105" s="67" t="n">
        <f aca="false">N105*5.1890047538+L105*5.5017049523</f>
        <v>21127174.6477715</v>
      </c>
      <c r="Y105" s="67" t="n">
        <f aca="false">N105*5.1890047538</f>
        <v>14898067.0071796</v>
      </c>
      <c r="Z105" s="67" t="n">
        <f aca="false">L105*5.5017049523</f>
        <v>6229107.64059189</v>
      </c>
      <c r="AA105" s="67"/>
      <c r="AB105" s="67"/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central_v2_m!D94+temporary_pension_bonus_central!B94</f>
        <v>30290851.886109</v>
      </c>
      <c r="G106" s="155" t="n">
        <f aca="false">central_v2_m!E94+temporary_pension_bonus_central!B94</f>
        <v>29014304.4941599</v>
      </c>
      <c r="H106" s="8" t="n">
        <f aca="false">F106-J106</f>
        <v>25628045.2784006</v>
      </c>
      <c r="I106" s="8" t="n">
        <f aca="false">G106-K106</f>
        <v>24491382.0846828</v>
      </c>
      <c r="J106" s="155" t="n">
        <f aca="false">central_v2_m!J94</f>
        <v>4662806.60770838</v>
      </c>
      <c r="K106" s="155" t="n">
        <f aca="false">central_v2_m!K94</f>
        <v>4522922.40947713</v>
      </c>
      <c r="L106" s="8" t="n">
        <f aca="false">H106-I106</f>
        <v>1136663.19371777</v>
      </c>
      <c r="M106" s="8" t="n">
        <f aca="false">J106-K106</f>
        <v>139884.198231254</v>
      </c>
      <c r="N106" s="155" t="n">
        <f aca="false">SUM(central_v5_m!C94:J94)</f>
        <v>3522383.41142825</v>
      </c>
      <c r="O106" s="5"/>
      <c r="P106" s="5"/>
      <c r="Q106" s="8" t="n">
        <f aca="false">I106*5.5017049523</f>
        <v>134744358.103971</v>
      </c>
      <c r="R106" s="8"/>
      <c r="S106" s="8"/>
      <c r="T106" s="5"/>
      <c r="U106" s="5"/>
      <c r="V106" s="8" t="n">
        <f aca="false">K106*5.5017049523</f>
        <v>24883784.619089</v>
      </c>
      <c r="W106" s="8" t="n">
        <f aca="false">M106*5.5017049523</f>
        <v>769601.586157404</v>
      </c>
      <c r="X106" s="8" t="n">
        <f aca="false">N106*5.1890047538+L106*5.5017049523</f>
        <v>24531249.7885817</v>
      </c>
      <c r="Y106" s="8" t="n">
        <f aca="false">N106*5.1890047538</f>
        <v>18277664.2666075</v>
      </c>
      <c r="Z106" s="8" t="n">
        <f aca="false">L106*5.5017049523</f>
        <v>6253585.52197421</v>
      </c>
      <c r="AA106" s="8"/>
      <c r="AB106" s="8"/>
      <c r="AC106" s="8"/>
      <c r="AD106" s="8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central_v2_m!D95+temporary_pension_bonus_central!B95</f>
        <v>30444085.1610009</v>
      </c>
      <c r="G107" s="157" t="n">
        <f aca="false">central_v2_m!E95+temporary_pension_bonus_central!B95</f>
        <v>29161859.9831942</v>
      </c>
      <c r="H107" s="67" t="n">
        <f aca="false">F107-J107</f>
        <v>25743180.9141434</v>
      </c>
      <c r="I107" s="67" t="n">
        <f aca="false">G107-K107</f>
        <v>24601982.8637424</v>
      </c>
      <c r="J107" s="157" t="n">
        <f aca="false">central_v2_m!J95</f>
        <v>4700904.24685746</v>
      </c>
      <c r="K107" s="157" t="n">
        <f aca="false">central_v2_m!K95</f>
        <v>4559877.11945174</v>
      </c>
      <c r="L107" s="67" t="n">
        <f aca="false">H107-I107</f>
        <v>1141198.05040099</v>
      </c>
      <c r="M107" s="67" t="n">
        <f aca="false">J107-K107</f>
        <v>141027.127405725</v>
      </c>
      <c r="N107" s="157" t="n">
        <f aca="false">SUM(central_v5_m!C95:J95)</f>
        <v>2782190.82668277</v>
      </c>
      <c r="O107" s="7"/>
      <c r="P107" s="7"/>
      <c r="Q107" s="67" t="n">
        <f aca="false">I107*5.5017049523</f>
        <v>135352850.957852</v>
      </c>
      <c r="R107" s="67"/>
      <c r="S107" s="67"/>
      <c r="T107" s="7"/>
      <c r="U107" s="7"/>
      <c r="V107" s="67" t="n">
        <f aca="false">K107*5.5017049523</f>
        <v>25087098.5299671</v>
      </c>
      <c r="W107" s="67" t="n">
        <f aca="false">M107*5.5017049523</f>
        <v>775889.645256723</v>
      </c>
      <c r="X107" s="67" t="n">
        <f aca="false">N107*5.1890047538+L107*5.5017049523</f>
        <v>20715336.3910819</v>
      </c>
      <c r="Y107" s="67" t="n">
        <f aca="false">N107*5.1890047538</f>
        <v>14436801.4256357</v>
      </c>
      <c r="Z107" s="67" t="n">
        <f aca="false">L107*5.5017049523</f>
        <v>6278534.96544624</v>
      </c>
      <c r="AA107" s="67"/>
      <c r="AB107" s="67"/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central_v2_m!D96+temporary_pension_bonus_central!B96</f>
        <v>30573306.3873909</v>
      </c>
      <c r="G108" s="157" t="n">
        <f aca="false">central_v2_m!E96+temporary_pension_bonus_central!B96</f>
        <v>29285249.7903746</v>
      </c>
      <c r="H108" s="67" t="n">
        <f aca="false">F108-J108</f>
        <v>25796454.3798438</v>
      </c>
      <c r="I108" s="67" t="n">
        <f aca="false">G108-K108</f>
        <v>24651703.3430539</v>
      </c>
      <c r="J108" s="157" t="n">
        <f aca="false">central_v2_m!J96</f>
        <v>4776852.00754709</v>
      </c>
      <c r="K108" s="157" t="n">
        <f aca="false">central_v2_m!K96</f>
        <v>4633546.44732067</v>
      </c>
      <c r="L108" s="67" t="n">
        <f aca="false">H108-I108</f>
        <v>1144751.03678993</v>
      </c>
      <c r="M108" s="67" t="n">
        <f aca="false">J108-K108</f>
        <v>143305.560226414</v>
      </c>
      <c r="N108" s="157" t="n">
        <f aca="false">SUM(central_v5_m!C96:J96)</f>
        <v>2739762.65438689</v>
      </c>
      <c r="O108" s="7"/>
      <c r="P108" s="7"/>
      <c r="Q108" s="67" t="n">
        <f aca="false">I108*5.5017049523</f>
        <v>135626398.36511</v>
      </c>
      <c r="R108" s="67"/>
      <c r="S108" s="67"/>
      <c r="T108" s="7"/>
      <c r="U108" s="7"/>
      <c r="V108" s="67" t="n">
        <f aca="false">K108*5.5017049523</f>
        <v>25492405.4359362</v>
      </c>
      <c r="W108" s="67" t="n">
        <f aca="false">M108*5.5017049523</f>
        <v>788424.91038979</v>
      </c>
      <c r="X108" s="67" t="n">
        <f aca="false">N108*5.1890047538+L108*5.5017049523</f>
        <v>20514723.886155</v>
      </c>
      <c r="Y108" s="67" t="n">
        <f aca="false">N108*5.1890047538</f>
        <v>14216641.4378973</v>
      </c>
      <c r="Z108" s="67" t="n">
        <f aca="false">L108*5.5017049523</f>
        <v>6298082.44825773</v>
      </c>
      <c r="AA108" s="67"/>
      <c r="AB108" s="67"/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central_v2_m!D97+temporary_pension_bonus_central!B97</f>
        <v>30752501.5743008</v>
      </c>
      <c r="G109" s="157" t="n">
        <f aca="false">central_v2_m!E97+temporary_pension_bonus_central!B97</f>
        <v>29457266.5153119</v>
      </c>
      <c r="H109" s="67" t="n">
        <f aca="false">F109-J109</f>
        <v>25944828.2448134</v>
      </c>
      <c r="I109" s="67" t="n">
        <f aca="false">G109-K109</f>
        <v>24793823.3857091</v>
      </c>
      <c r="J109" s="157" t="n">
        <f aca="false">central_v2_m!J97</f>
        <v>4807673.32948741</v>
      </c>
      <c r="K109" s="157" t="n">
        <f aca="false">central_v2_m!K97</f>
        <v>4663443.12960278</v>
      </c>
      <c r="L109" s="67" t="n">
        <f aca="false">H109-I109</f>
        <v>1151004.85910428</v>
      </c>
      <c r="M109" s="67" t="n">
        <f aca="false">J109-K109</f>
        <v>144230.199884623</v>
      </c>
      <c r="N109" s="157" t="n">
        <f aca="false">SUM(central_v5_m!C97:J97)</f>
        <v>2826518.3633598</v>
      </c>
      <c r="O109" s="7"/>
      <c r="P109" s="7"/>
      <c r="Q109" s="67" t="n">
        <f aca="false">I109*5.5017049523</f>
        <v>136408300.907608</v>
      </c>
      <c r="R109" s="67"/>
      <c r="S109" s="67"/>
      <c r="T109" s="7"/>
      <c r="U109" s="7"/>
      <c r="V109" s="67" t="n">
        <f aca="false">K109*5.5017049523</f>
        <v>25656888.160905</v>
      </c>
      <c r="W109" s="67" t="n">
        <f aca="false">M109*5.5017049523</f>
        <v>793512.004976451</v>
      </c>
      <c r="X109" s="67" t="n">
        <f aca="false">N109*5.1890047538+L109*5.5017049523</f>
        <v>20999306.3576324</v>
      </c>
      <c r="Y109" s="67" t="n">
        <f aca="false">N109*5.1890047538</f>
        <v>14666817.224177</v>
      </c>
      <c r="Z109" s="67" t="n">
        <f aca="false">L109*5.5017049523</f>
        <v>6332489.13345536</v>
      </c>
      <c r="AA109" s="67"/>
      <c r="AB109" s="67"/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central_v2_m!D98+temporary_pension_bonus_central!B98</f>
        <v>30992326.7697217</v>
      </c>
      <c r="G110" s="155" t="n">
        <f aca="false">central_v2_m!E98+temporary_pension_bonus_central!B98</f>
        <v>29686740.3567687</v>
      </c>
      <c r="H110" s="8" t="n">
        <f aca="false">F110-J110</f>
        <v>26090345.4215594</v>
      </c>
      <c r="I110" s="8" t="n">
        <f aca="false">G110-K110</f>
        <v>24931818.4490512</v>
      </c>
      <c r="J110" s="155" t="n">
        <f aca="false">central_v2_m!J98</f>
        <v>4901981.34816229</v>
      </c>
      <c r="K110" s="155" t="n">
        <f aca="false">central_v2_m!K98</f>
        <v>4754921.90771742</v>
      </c>
      <c r="L110" s="8" t="n">
        <f aca="false">H110-I110</f>
        <v>1158526.97250813</v>
      </c>
      <c r="M110" s="8" t="n">
        <f aca="false">J110-K110</f>
        <v>147059.440444869</v>
      </c>
      <c r="N110" s="155" t="n">
        <f aca="false">SUM(central_v5_m!C98:J98)</f>
        <v>3402125.1226928</v>
      </c>
      <c r="O110" s="5"/>
      <c r="P110" s="5"/>
      <c r="Q110" s="8" t="n">
        <f aca="false">I110*5.5017049523</f>
        <v>137167509.03099</v>
      </c>
      <c r="R110" s="8"/>
      <c r="S110" s="8"/>
      <c r="T110" s="5"/>
      <c r="U110" s="5"/>
      <c r="V110" s="8" t="n">
        <f aca="false">K110*5.5017049523</f>
        <v>26160177.4074887</v>
      </c>
      <c r="W110" s="8" t="n">
        <f aca="false">M110*5.5017049523</f>
        <v>809077.651778003</v>
      </c>
      <c r="X110" s="8" t="n">
        <f aca="false">N110*5.1890047538+L110*5.5017049523</f>
        <v>24027517.0166965</v>
      </c>
      <c r="Y110" s="8" t="n">
        <f aca="false">N110*5.1890047538</f>
        <v>17653643.4346754</v>
      </c>
      <c r="Z110" s="8" t="n">
        <f aca="false">L110*5.5017049523</f>
        <v>6373873.5820211</v>
      </c>
      <c r="AA110" s="8"/>
      <c r="AB110" s="8"/>
      <c r="AC110" s="8"/>
      <c r="AD110" s="8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central_v2_m!D99+temporary_pension_bonus_central!B99</f>
        <v>31173471.1328249</v>
      </c>
      <c r="G111" s="157" t="n">
        <f aca="false">central_v2_m!E99+temporary_pension_bonus_central!B99</f>
        <v>29860065.0239512</v>
      </c>
      <c r="H111" s="67" t="n">
        <f aca="false">F111-J111</f>
        <v>26150207.3823674</v>
      </c>
      <c r="I111" s="67" t="n">
        <f aca="false">G111-K111</f>
        <v>24987499.1860074</v>
      </c>
      <c r="J111" s="157" t="n">
        <f aca="false">central_v2_m!J99</f>
        <v>5023263.75045751</v>
      </c>
      <c r="K111" s="157" t="n">
        <f aca="false">central_v2_m!K99</f>
        <v>4872565.83794378</v>
      </c>
      <c r="L111" s="67" t="n">
        <f aca="false">H111-I111</f>
        <v>1162708.19635995</v>
      </c>
      <c r="M111" s="67" t="n">
        <f aca="false">J111-K111</f>
        <v>150697.912513725</v>
      </c>
      <c r="N111" s="157" t="n">
        <f aca="false">SUM(central_v5_m!C99:J99)</f>
        <v>2808290.72881029</v>
      </c>
      <c r="O111" s="7"/>
      <c r="P111" s="7"/>
      <c r="Q111" s="67" t="n">
        <f aca="false">I111*5.5017049523</f>
        <v>137473848.017249</v>
      </c>
      <c r="R111" s="67"/>
      <c r="S111" s="67"/>
      <c r="T111" s="7"/>
      <c r="U111" s="7"/>
      <c r="V111" s="67" t="n">
        <f aca="false">K111*5.5017049523</f>
        <v>26807419.6010231</v>
      </c>
      <c r="W111" s="67" t="n">
        <f aca="false">M111*5.5017049523</f>
        <v>829095.45157803</v>
      </c>
      <c r="X111" s="67" t="n">
        <f aca="false">N111*5.1890047538+L111*5.5017049523</f>
        <v>20969111.3838424</v>
      </c>
      <c r="Y111" s="67" t="n">
        <f aca="false">N111*5.1890047538</f>
        <v>14572233.9418491</v>
      </c>
      <c r="Z111" s="67" t="n">
        <f aca="false">L111*5.5017049523</f>
        <v>6396877.44199336</v>
      </c>
      <c r="AA111" s="67"/>
      <c r="AB111" s="67"/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central_v2_m!D100+temporary_pension_bonus_central!B100</f>
        <v>31257237.7110944</v>
      </c>
      <c r="G112" s="157" t="n">
        <f aca="false">central_v2_m!E100+temporary_pension_bonus_central!B100</f>
        <v>29940059.2464705</v>
      </c>
      <c r="H112" s="67" t="n">
        <f aca="false">F112-J112</f>
        <v>26191410.9154242</v>
      </c>
      <c r="I112" s="67" t="n">
        <f aca="false">G112-K112</f>
        <v>25026207.2546704</v>
      </c>
      <c r="J112" s="157" t="n">
        <f aca="false">central_v2_m!J100</f>
        <v>5065826.79567016</v>
      </c>
      <c r="K112" s="157" t="n">
        <f aca="false">central_v2_m!K100</f>
        <v>4913851.99180006</v>
      </c>
      <c r="L112" s="67" t="n">
        <f aca="false">H112-I112</f>
        <v>1165203.66075377</v>
      </c>
      <c r="M112" s="67" t="n">
        <f aca="false">J112-K112</f>
        <v>151974.803870103</v>
      </c>
      <c r="N112" s="157" t="n">
        <f aca="false">SUM(central_v5_m!C100:J100)</f>
        <v>2791940.11082609</v>
      </c>
      <c r="Q112" s="67" t="n">
        <f aca="false">I112*5.5017049523</f>
        <v>137686808.390307</v>
      </c>
      <c r="R112" s="67"/>
      <c r="S112" s="67"/>
      <c r="V112" s="67" t="n">
        <f aca="false">K112*5.5017049523</f>
        <v>27034563.8381556</v>
      </c>
      <c r="W112" s="67" t="n">
        <f aca="false">M112*5.5017049523</f>
        <v>836120.531076969</v>
      </c>
      <c r="X112" s="67" t="n">
        <f aca="false">N112*5.1890047538+L112*5.5017049523</f>
        <v>20897997.2582086</v>
      </c>
      <c r="Y112" s="67" t="n">
        <f aca="false">N112*5.1890047538</f>
        <v>14487390.5074015</v>
      </c>
      <c r="Z112" s="67" t="n">
        <f aca="false">L112*5.5017049523</f>
        <v>6410606.75080712</v>
      </c>
      <c r="AA112" s="67"/>
      <c r="AB112" s="67"/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central_v2_m!D101+temporary_pension_bonus_central!B101</f>
        <v>31416913.7001056</v>
      </c>
      <c r="G113" s="157" t="n">
        <f aca="false">central_v2_m!E101+temporary_pension_bonus_central!B101</f>
        <v>30093767.8616793</v>
      </c>
      <c r="H113" s="67" t="n">
        <f aca="false">F113-J113</f>
        <v>26266068.4646511</v>
      </c>
      <c r="I113" s="67" t="n">
        <f aca="false">G113-K113</f>
        <v>25097447.9832884</v>
      </c>
      <c r="J113" s="157" t="n">
        <f aca="false">central_v2_m!J101</f>
        <v>5150845.23545454</v>
      </c>
      <c r="K113" s="157" t="n">
        <f aca="false">central_v2_m!K101</f>
        <v>4996319.87839091</v>
      </c>
      <c r="L113" s="67" t="n">
        <f aca="false">H113-I113</f>
        <v>1168620.48136274</v>
      </c>
      <c r="M113" s="67" t="n">
        <f aca="false">J113-K113</f>
        <v>154525.357063636</v>
      </c>
      <c r="N113" s="157" t="n">
        <f aca="false">SUM(central_v5_m!C101:J101)</f>
        <v>2736761.67344912</v>
      </c>
      <c r="Q113" s="67" t="n">
        <f aca="false">I113*5.5017049523</f>
        <v>138078753.859749</v>
      </c>
      <c r="R113" s="67"/>
      <c r="S113" s="67"/>
      <c r="V113" s="67" t="n">
        <f aca="false">K113*5.5017049523</f>
        <v>27488277.8182182</v>
      </c>
      <c r="W113" s="67" t="n">
        <f aca="false">M113*5.5017049523</f>
        <v>850152.922212933</v>
      </c>
      <c r="X113" s="67" t="n">
        <f aca="false">N113*5.1890047538+L113*5.5017049523</f>
        <v>20630474.4232178</v>
      </c>
      <c r="Y113" s="67" t="n">
        <f aca="false">N113*5.1890047538</f>
        <v>14201069.3335451</v>
      </c>
      <c r="Z113" s="67" t="n">
        <f aca="false">L113*5.5017049523</f>
        <v>6429405.0896726</v>
      </c>
      <c r="AA113" s="67"/>
      <c r="AB113" s="67"/>
      <c r="AC113" s="67"/>
      <c r="AD113" s="6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central_v2_m!D102+temporary_pension_bonus_central!B102</f>
        <v>31624148.3232311</v>
      </c>
      <c r="G114" s="155" t="n">
        <f aca="false">central_v2_m!E102+temporary_pension_bonus_central!B102</f>
        <v>30291754.8270008</v>
      </c>
      <c r="H114" s="8" t="n">
        <f aca="false">F114-J114</f>
        <v>26423537.8086147</v>
      </c>
      <c r="I114" s="8" t="n">
        <f aca="false">G114-K114</f>
        <v>25247162.6278229</v>
      </c>
      <c r="J114" s="155" t="n">
        <f aca="false">central_v2_m!J102</f>
        <v>5200610.51461641</v>
      </c>
      <c r="K114" s="155" t="n">
        <f aca="false">central_v2_m!K102</f>
        <v>5044592.19917791</v>
      </c>
      <c r="L114" s="8" t="n">
        <f aca="false">H114-I114</f>
        <v>1176375.18079183</v>
      </c>
      <c r="M114" s="8" t="n">
        <f aca="false">J114-K114</f>
        <v>156018.315438492</v>
      </c>
      <c r="N114" s="155" t="n">
        <f aca="false">SUM(central_v5_m!C102:J102)</f>
        <v>3341741.3077904</v>
      </c>
      <c r="O114" s="5"/>
      <c r="P114" s="5"/>
      <c r="Q114" s="8" t="n">
        <f aca="false">I114*5.5017049523</f>
        <v>138902439.661017</v>
      </c>
      <c r="R114" s="8"/>
      <c r="S114" s="8"/>
      <c r="T114" s="5"/>
      <c r="U114" s="5"/>
      <c r="V114" s="8" t="n">
        <f aca="false">K114*5.5017049523</f>
        <v>27753857.8845511</v>
      </c>
      <c r="W114" s="8" t="n">
        <f aca="false">M114*5.5017049523</f>
        <v>858366.738697456</v>
      </c>
      <c r="X114" s="8" t="n">
        <f aca="false">N114*5.1890047538+L114*5.5017049523</f>
        <v>23812380.6900195</v>
      </c>
      <c r="Y114" s="8" t="n">
        <f aca="false">N114*5.1890047538</f>
        <v>17340311.5320942</v>
      </c>
      <c r="Z114" s="8" t="n">
        <f aca="false">L114*5.5017049523</f>
        <v>6472069.15792523</v>
      </c>
      <c r="AA114" s="8"/>
      <c r="AB114" s="8"/>
      <c r="AC114" s="8"/>
      <c r="AD114" s="8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central_v2_m!D103+temporary_pension_bonus_central!B103</f>
        <v>31655520.415933</v>
      </c>
      <c r="G115" s="157" t="n">
        <f aca="false">central_v2_m!E103+temporary_pension_bonus_central!B103</f>
        <v>30322251.5470483</v>
      </c>
      <c r="H115" s="67" t="n">
        <f aca="false">F115-J115</f>
        <v>26402961.4176092</v>
      </c>
      <c r="I115" s="67" t="n">
        <f aca="false">G115-K115</f>
        <v>25227269.3186742</v>
      </c>
      <c r="J115" s="157" t="n">
        <f aca="false">central_v2_m!J103</f>
        <v>5252558.99832379</v>
      </c>
      <c r="K115" s="157" t="n">
        <f aca="false">central_v2_m!K103</f>
        <v>5094982.22837407</v>
      </c>
      <c r="L115" s="67" t="n">
        <f aca="false">H115-I115</f>
        <v>1175692.09893501</v>
      </c>
      <c r="M115" s="67" t="n">
        <f aca="false">J115-K115</f>
        <v>157576.769949714</v>
      </c>
      <c r="N115" s="157" t="n">
        <f aca="false">SUM(central_v5_m!C103:J103)</f>
        <v>2661265.45558985</v>
      </c>
      <c r="O115" s="7"/>
      <c r="P115" s="7"/>
      <c r="Q115" s="67" t="n">
        <f aca="false">I115*5.5017049523</f>
        <v>138792992.543556</v>
      </c>
      <c r="R115" s="67"/>
      <c r="S115" s="67"/>
      <c r="T115" s="7"/>
      <c r="U115" s="7"/>
      <c r="V115" s="67" t="n">
        <f aca="false">K115*5.5017049523</f>
        <v>28031088.9577261</v>
      </c>
      <c r="W115" s="67" t="n">
        <f aca="false">M115*5.5017049523</f>
        <v>866940.895599778</v>
      </c>
      <c r="X115" s="67" t="n">
        <f aca="false">N115*5.1890047538+L115*5.5017049523</f>
        <v>20277630.1432702</v>
      </c>
      <c r="Y115" s="67" t="n">
        <f aca="false">N115*5.1890047538</f>
        <v>13809319.1001795</v>
      </c>
      <c r="Z115" s="67" t="n">
        <f aca="false">L115*5.5017049523</f>
        <v>6468311.04309072</v>
      </c>
      <c r="AA115" s="67"/>
      <c r="AB115" s="67"/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central_v2_m!D104+temporary_pension_bonus_central!B104</f>
        <v>31736322.7453091</v>
      </c>
      <c r="G116" s="157" t="n">
        <f aca="false">central_v2_m!E104+temporary_pension_bonus_central!B104</f>
        <v>30400395.9573804</v>
      </c>
      <c r="H116" s="67" t="n">
        <f aca="false">F116-J116</f>
        <v>26390415.9470341</v>
      </c>
      <c r="I116" s="67" t="n">
        <f aca="false">G116-K116</f>
        <v>25214866.3630535</v>
      </c>
      <c r="J116" s="157" t="n">
        <f aca="false">central_v2_m!J104</f>
        <v>5345906.79827508</v>
      </c>
      <c r="K116" s="157" t="n">
        <f aca="false">central_v2_m!K104</f>
        <v>5185529.59432683</v>
      </c>
      <c r="L116" s="67" t="n">
        <f aca="false">H116-I116</f>
        <v>1175549.58398052</v>
      </c>
      <c r="M116" s="67" t="n">
        <f aca="false">J116-K116</f>
        <v>160377.203948252</v>
      </c>
      <c r="N116" s="157" t="n">
        <f aca="false">SUM(central_v5_m!C104:J104)</f>
        <v>2697767.87579116</v>
      </c>
      <c r="O116" s="7"/>
      <c r="P116" s="7"/>
      <c r="Q116" s="67" t="n">
        <f aca="false">I116*5.5017049523</f>
        <v>138724755.141194</v>
      </c>
      <c r="R116" s="67"/>
      <c r="S116" s="67"/>
      <c r="T116" s="7"/>
      <c r="U116" s="7"/>
      <c r="V116" s="67" t="n">
        <f aca="false">K116*5.5017049523</f>
        <v>28529253.8494061</v>
      </c>
      <c r="W116" s="67" t="n">
        <f aca="false">M116*5.5017049523</f>
        <v>882348.057198125</v>
      </c>
      <c r="X116" s="67" t="n">
        <f aca="false">N116*5.1890047538+L116*5.5017049523</f>
        <v>20466257.2999891</v>
      </c>
      <c r="Y116" s="67" t="n">
        <f aca="false">N116*5.1890047538</f>
        <v>13998730.3321293</v>
      </c>
      <c r="Z116" s="67" t="n">
        <f aca="false">L116*5.5017049523</f>
        <v>6467526.96785985</v>
      </c>
      <c r="AA116" s="67"/>
      <c r="AB116" s="67"/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central_v2_m!D105+temporary_pension_bonus_central!B105</f>
        <v>32127289.148278</v>
      </c>
      <c r="G117" s="157" t="n">
        <f aca="false">central_v2_m!E105+temporary_pension_bonus_central!B105</f>
        <v>30773629.4401257</v>
      </c>
      <c r="H117" s="67" t="n">
        <f aca="false">F117-J117</f>
        <v>26666825.6187022</v>
      </c>
      <c r="I117" s="67" t="n">
        <f aca="false">G117-K117</f>
        <v>25476979.8164372</v>
      </c>
      <c r="J117" s="157" t="n">
        <f aca="false">central_v2_m!J105</f>
        <v>5460463.52957579</v>
      </c>
      <c r="K117" s="157" t="n">
        <f aca="false">central_v2_m!K105</f>
        <v>5296649.62368852</v>
      </c>
      <c r="L117" s="67" t="n">
        <f aca="false">H117-I117</f>
        <v>1189845.80226502</v>
      </c>
      <c r="M117" s="67" t="n">
        <f aca="false">J117-K117</f>
        <v>163813.905887273</v>
      </c>
      <c r="N117" s="157" t="n">
        <f aca="false">SUM(central_v5_m!C105:J105)</f>
        <v>2663820.44747655</v>
      </c>
      <c r="O117" s="7"/>
      <c r="P117" s="7"/>
      <c r="Q117" s="67" t="n">
        <f aca="false">I117*5.5017049523</f>
        <v>140166826.02574</v>
      </c>
      <c r="R117" s="67"/>
      <c r="S117" s="67"/>
      <c r="T117" s="7"/>
      <c r="U117" s="7"/>
      <c r="V117" s="67" t="n">
        <f aca="false">K117*5.5017049523</f>
        <v>29140603.4652451</v>
      </c>
      <c r="W117" s="67" t="n">
        <f aca="false">M117*5.5017049523</f>
        <v>901255.777275617</v>
      </c>
      <c r="X117" s="67" t="n">
        <f aca="false">N117*5.1890047538+L117*5.5017049523</f>
        <v>20368757.5080203</v>
      </c>
      <c r="Y117" s="67" t="n">
        <f aca="false">N117*5.1890047538</f>
        <v>13822576.9652254</v>
      </c>
      <c r="Z117" s="67" t="n">
        <f aca="false">L117*5.5017049523</f>
        <v>6546180.54279484</v>
      </c>
      <c r="AA117" s="67"/>
      <c r="AB117" s="67"/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0" customFormat="false" ht="12.8" hidden="false" customHeight="false" outlineLevel="0" collapsed="false">
      <c r="F120" s="58" t="s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9" activeCellId="0" sqref="E9"/>
    </sheetView>
  </sheetViews>
  <sheetFormatPr defaultColWidth="9.1015625" defaultRowHeight="12.8" zeroHeight="false" outlineLevelRow="0" outlineLevelCol="0"/>
  <cols>
    <col collapsed="false" customWidth="true" hidden="false" outlineLevel="0" max="6" min="5" style="58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197</v>
      </c>
      <c r="F1" s="162" t="s">
        <v>198</v>
      </c>
      <c r="G1" s="161"/>
      <c r="H1" s="161"/>
      <c r="I1" s="161"/>
      <c r="J1" s="161"/>
      <c r="K1" s="161"/>
      <c r="L1" s="161"/>
      <c r="M1" s="163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</row>
    <row r="2" customFormat="false" ht="50.25" hidden="false" customHeight="true" outlineLevel="0" collapsed="false">
      <c r="A2" s="142" t="s">
        <v>199</v>
      </c>
      <c r="B2" s="142" t="s">
        <v>169</v>
      </c>
      <c r="C2" s="142" t="s">
        <v>170</v>
      </c>
      <c r="D2" s="142" t="s">
        <v>200</v>
      </c>
      <c r="E2" s="144" t="s">
        <v>201</v>
      </c>
      <c r="F2" s="144" t="s">
        <v>202</v>
      </c>
      <c r="G2" s="142" t="s">
        <v>203</v>
      </c>
      <c r="H2" s="142" t="s">
        <v>204</v>
      </c>
      <c r="I2" s="142" t="s">
        <v>205</v>
      </c>
      <c r="J2" s="142" t="s">
        <v>206</v>
      </c>
      <c r="K2" s="142" t="s">
        <v>207</v>
      </c>
      <c r="L2" s="142" t="s">
        <v>208</v>
      </c>
      <c r="M2" s="145" t="s">
        <v>209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210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7"/>
      <c r="B9" s="167" t="n">
        <v>2015</v>
      </c>
      <c r="C9" s="7" t="n">
        <v>1</v>
      </c>
      <c r="D9" s="167" t="n">
        <v>161</v>
      </c>
      <c r="E9" s="157" t="n">
        <f aca="false">central_SIPA_income!B2</f>
        <v>18000510.6188669</v>
      </c>
      <c r="F9" s="157" t="n">
        <f aca="false">central_SIPA_income!I2</f>
        <v>135449.214417351</v>
      </c>
      <c r="G9" s="67" t="n">
        <f aca="false">E9-F9*0.7</f>
        <v>17905696.1687748</v>
      </c>
      <c r="H9" s="9"/>
      <c r="I9" s="168"/>
      <c r="J9" s="67" t="n">
        <f aca="false">G9*3.8235866717</f>
        <v>68463981.218437</v>
      </c>
      <c r="K9" s="9"/>
      <c r="L9" s="168"/>
      <c r="M9" s="67" t="n">
        <f aca="false">F9*2.511711692</f>
        <v>340209.375524274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67" t="n">
        <v>2015</v>
      </c>
      <c r="C10" s="7" t="n">
        <v>2</v>
      </c>
      <c r="D10" s="167" t="n">
        <v>162</v>
      </c>
      <c r="E10" s="157" t="n">
        <f aca="false">central_SIPA_income!B3</f>
        <v>22157499.2341788</v>
      </c>
      <c r="F10" s="157" t="n">
        <f aca="false">central_SIPA_income!I3</f>
        <v>151084.142402353</v>
      </c>
      <c r="G10" s="67" t="n">
        <f aca="false">E10-F10*0.7</f>
        <v>22051740.3344971</v>
      </c>
      <c r="H10" s="9" t="s">
        <v>211</v>
      </c>
      <c r="I10" s="168" t="n">
        <f aca="false">AVERAGE(I3:I8)</f>
        <v>3.82358667172555</v>
      </c>
      <c r="J10" s="67" t="n">
        <f aca="false">G10*3.8235866717</f>
        <v>84316740.4307724</v>
      </c>
      <c r="K10" s="9" t="s">
        <v>211</v>
      </c>
      <c r="L10" s="168" t="n">
        <f aca="false">AVERAGE(L3:L8)</f>
        <v>2.51171169199128</v>
      </c>
      <c r="M10" s="67" t="n">
        <f aca="false">F10*2.511711692</f>
        <v>379479.806947782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67" t="n">
        <v>2015</v>
      </c>
      <c r="C11" s="7" t="n">
        <v>3</v>
      </c>
      <c r="D11" s="167" t="n">
        <v>163</v>
      </c>
      <c r="E11" s="157" t="n">
        <f aca="false">central_SIPA_income!B4</f>
        <v>20233959.3615849</v>
      </c>
      <c r="F11" s="157" t="n">
        <f aca="false">central_SIPA_income!I4</f>
        <v>149343.027816335</v>
      </c>
      <c r="G11" s="67" t="n">
        <f aca="false">E11-F11*0.7</f>
        <v>20129419.2421135</v>
      </c>
      <c r="H11" s="9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167" t="n">
        <v>2015</v>
      </c>
      <c r="C12" s="7" t="n">
        <v>4</v>
      </c>
      <c r="D12" s="167" t="n">
        <v>164</v>
      </c>
      <c r="E12" s="157" t="n">
        <f aca="false">central_SIPA_income!B5</f>
        <v>23711099.340712</v>
      </c>
      <c r="F12" s="157" t="n">
        <f aca="false">central_SIPA_income!I5</f>
        <v>146563.952510206</v>
      </c>
      <c r="G12" s="67" t="n">
        <f aca="false">E12-F12*0.7</f>
        <v>23608504.5739548</v>
      </c>
      <c r="H12" s="9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Q12" s="67"/>
      <c r="R12" s="67"/>
      <c r="S12" s="67"/>
      <c r="X12" s="67"/>
    </row>
    <row r="13" customFormat="false" ht="12.8" hidden="false" customHeight="false" outlineLevel="0" collapsed="false">
      <c r="A13" s="153" t="s">
        <v>212</v>
      </c>
      <c r="B13" s="153" t="n">
        <v>2016</v>
      </c>
      <c r="C13" s="5" t="n">
        <v>1</v>
      </c>
      <c r="D13" s="153" t="n">
        <v>165</v>
      </c>
      <c r="E13" s="155" t="n">
        <f aca="false">central_SIPA_income!B6</f>
        <v>19318558.8094962</v>
      </c>
      <c r="F13" s="155" t="n">
        <f aca="false">central_SIPA_income!I6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central_SIPA_income!B7</f>
        <v>22035975.6793422</v>
      </c>
      <c r="F14" s="157" t="n">
        <f aca="false">central_SIPA_income!I7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central_SIPA_income!B8</f>
        <v>19225382.5714869</v>
      </c>
      <c r="F15" s="157" t="n">
        <f aca="false">central_SIPA_income!I8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central_SIPA_income!B9</f>
        <v>22564836.9054479</v>
      </c>
      <c r="F16" s="157" t="n">
        <f aca="false">central_SIPA_income!I9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central_SIPA_income!B10</f>
        <v>19510720.9348717</v>
      </c>
      <c r="F17" s="155" t="n">
        <f aca="false">central_SIPA_income!I10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central_SIPA_income!B11</f>
        <v>23339052.656364</v>
      </c>
      <c r="F18" s="157" t="n">
        <f aca="false">central_SIPA_income!I11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central_SIPA_income!B12</f>
        <v>20676340.3358436</v>
      </c>
      <c r="F19" s="157" t="n">
        <f aca="false">central_SIPA_income!I12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central_SIPA_income!B13</f>
        <v>24442783.390504</v>
      </c>
      <c r="F20" s="157" t="n">
        <f aca="false">central_SIPA_income!I13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central_SIPA_income!B14</f>
        <v>19573117.3944048</v>
      </c>
      <c r="F21" s="155" t="n">
        <f aca="false">central_SIPA_income!I14</f>
        <v>129450.461885458</v>
      </c>
      <c r="G21" s="8" t="n">
        <f aca="false">E21-F21*0.7</f>
        <v>19482502.0710849</v>
      </c>
      <c r="H21" s="8"/>
      <c r="I21" s="8"/>
      <c r="J21" s="8" t="n">
        <f aca="false">G21*3.8235866717</f>
        <v>74493035.250368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central_SIPA_income!B15</f>
        <v>22216148.1449952</v>
      </c>
      <c r="F22" s="157" t="n">
        <f aca="false">central_SIPA_income!I15</f>
        <v>124241.716375217</v>
      </c>
      <c r="G22" s="67" t="n">
        <f aca="false">E22-F22*0.7</f>
        <v>22129178.9435325</v>
      </c>
      <c r="H22" s="67"/>
      <c r="I22" s="67"/>
      <c r="J22" s="67" t="n">
        <f aca="false">G22*3.8235866717</f>
        <v>84612833.6641553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central_SIPA_income!B16</f>
        <v>18296958.6464321</v>
      </c>
      <c r="F23" s="157" t="n">
        <f aca="false">central_SIPA_income!I16</f>
        <v>112485.920454584</v>
      </c>
      <c r="G23" s="67" t="n">
        <f aca="false">E23-F23*0.7</f>
        <v>18218218.5021139</v>
      </c>
      <c r="H23" s="67"/>
      <c r="I23" s="67"/>
      <c r="J23" s="67" t="n">
        <f aca="false">G23*3.8235866717</f>
        <v>69658937.4468011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central_SIPA_income!B17</f>
        <v>19939496.2171495</v>
      </c>
      <c r="F24" s="157" t="n">
        <f aca="false">central_SIPA_income!I17</f>
        <v>112102.826524005</v>
      </c>
      <c r="G24" s="67" t="n">
        <f aca="false">E24-F24*0.7</f>
        <v>19861024.2385827</v>
      </c>
      <c r="H24" s="67"/>
      <c r="I24" s="67"/>
      <c r="J24" s="67" t="n">
        <f aca="false">G24*3.8235866717</f>
        <v>75940347.5649553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central_SIPA_income!B18</f>
        <v>15750615.9012498</v>
      </c>
      <c r="F25" s="155" t="n">
        <f aca="false">central_SIPA_income!I18</f>
        <v>110988.074669527</v>
      </c>
      <c r="G25" s="8" t="n">
        <f aca="false">E25-F25*0.7</f>
        <v>15672924.2489811</v>
      </c>
      <c r="H25" s="8"/>
      <c r="I25" s="8"/>
      <c r="J25" s="8" t="n">
        <f aca="false">G25*3.8235866717</f>
        <v>59926784.2649679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central_SIPA_income!B19</f>
        <v>18663324.9516775</v>
      </c>
      <c r="F26" s="157" t="n">
        <f aca="false">central_SIPA_income!I19</f>
        <v>107486.273713936</v>
      </c>
      <c r="G26" s="67" t="n">
        <f aca="false">E26-F26*0.7</f>
        <v>18588084.5600778</v>
      </c>
      <c r="H26" s="67" t="n">
        <v>1000</v>
      </c>
      <c r="I26" s="67"/>
      <c r="J26" s="67" t="n">
        <f aca="false">G26*3.8235866717</f>
        <v>71073152.3763459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central_SIPA_income!B20</f>
        <v>15837691.0752344</v>
      </c>
      <c r="F27" s="157" t="n">
        <f aca="false">central_SIPA_income!I20</f>
        <v>109352.321436835</v>
      </c>
      <c r="G27" s="67" t="n">
        <f aca="false">E27-F27*0.7</f>
        <v>15761144.4502286</v>
      </c>
      <c r="H27" s="67"/>
      <c r="I27" s="67"/>
      <c r="J27" s="67" t="n">
        <f aca="false">G27*3.8235866717</f>
        <v>60264101.8506324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central_SIPA_income!B21</f>
        <v>17981659.6177891</v>
      </c>
      <c r="F28" s="157" t="n">
        <f aca="false">central_SIPA_income!I21</f>
        <v>109757.486777464</v>
      </c>
      <c r="G28" s="67" t="n">
        <f aca="false">E28-F28*0.7</f>
        <v>17904829.3770449</v>
      </c>
      <c r="H28" s="67"/>
      <c r="I28" s="67"/>
      <c r="J28" s="67" t="n">
        <f aca="false">G28*3.8235866717</f>
        <v>68460666.9651313</v>
      </c>
      <c r="K28" s="9"/>
      <c r="L28" s="67"/>
      <c r="M28" s="67" t="n">
        <f aca="false">F28*2.511711692</f>
        <v>275679.162823492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central_SIPA_income!B22</f>
        <v>16350830.2039693</v>
      </c>
      <c r="F29" s="155" t="n">
        <f aca="false">central_SIPA_income!I22</f>
        <v>112455.819388001</v>
      </c>
      <c r="G29" s="8" t="n">
        <f aca="false">E29-F29*0.7</f>
        <v>16272111.1303977</v>
      </c>
      <c r="H29" s="8"/>
      <c r="I29" s="8"/>
      <c r="J29" s="8" t="n">
        <f aca="false">G29*3.8235866717</f>
        <v>62217827.2386099</v>
      </c>
      <c r="K29" s="6"/>
      <c r="L29" s="8"/>
      <c r="M29" s="8" t="n">
        <f aca="false">F29*2.511711692</f>
        <v>282456.596390282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central_SIPA_income!B23</f>
        <v>18118675.9790896</v>
      </c>
      <c r="F30" s="157" t="n">
        <f aca="false">central_SIPA_income!I23</f>
        <v>101693.000739106</v>
      </c>
      <c r="G30" s="67" t="n">
        <f aca="false">E30-F30*0.7</f>
        <v>18047490.8785722</v>
      </c>
      <c r="H30" s="67"/>
      <c r="I30" s="67"/>
      <c r="J30" s="67" t="n">
        <f aca="false">G30*3.8235866717</f>
        <v>69006145.5809362</v>
      </c>
      <c r="K30" s="9"/>
      <c r="L30" s="67"/>
      <c r="M30" s="67" t="n">
        <f aca="false">F30*2.511711692</f>
        <v>255423.498950976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central_SIPA_income!B24</f>
        <v>15296821.5803269</v>
      </c>
      <c r="F31" s="157" t="n">
        <f aca="false">central_SIPA_income!I24</f>
        <v>91840.1373584102</v>
      </c>
      <c r="G31" s="67" t="n">
        <f aca="false">E31-F31*0.7</f>
        <v>15232533.484176</v>
      </c>
      <c r="H31" s="67"/>
      <c r="I31" s="67"/>
      <c r="J31" s="67" t="n">
        <f aca="false">G31*3.8235866717</f>
        <v>58242912.0063195</v>
      </c>
      <c r="K31" s="9"/>
      <c r="L31" s="67"/>
      <c r="M31" s="67" t="n">
        <f aca="false">F31*2.511711692</f>
        <v>230675.946798005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central_SIPA_income!B25</f>
        <v>17737834.9336679</v>
      </c>
      <c r="F32" s="157" t="n">
        <f aca="false">central_SIPA_income!I25</f>
        <v>95989.1948081142</v>
      </c>
      <c r="G32" s="67" t="n">
        <f aca="false">E32-F32*0.7</f>
        <v>17670642.4973022</v>
      </c>
      <c r="H32" s="67"/>
      <c r="I32" s="67"/>
      <c r="J32" s="67" t="n">
        <f aca="false">G32*3.8235866717</f>
        <v>67565233.1330603</v>
      </c>
      <c r="K32" s="9"/>
      <c r="L32" s="67"/>
      <c r="M32" s="67" t="n">
        <f aca="false">F32*2.511711692</f>
        <v>241097.182905206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central_SIPA_income!B26</f>
        <v>16073808.4573933</v>
      </c>
      <c r="F33" s="155" t="n">
        <f aca="false">central_SIPA_income!I26</f>
        <v>100799.784342294</v>
      </c>
      <c r="G33" s="8" t="n">
        <f aca="false">E33-F33*0.7</f>
        <v>16003248.6083537</v>
      </c>
      <c r="H33" s="8"/>
      <c r="I33" s="8"/>
      <c r="J33" s="8" t="n">
        <f aca="false">G33*3.8235866717</f>
        <v>61189808.0828026</v>
      </c>
      <c r="K33" s="6"/>
      <c r="L33" s="8"/>
      <c r="M33" s="8" t="n">
        <f aca="false">F33*2.511711692</f>
        <v>253179.996883619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central_SIPA_income!B27</f>
        <v>19407046.9798925</v>
      </c>
      <c r="F34" s="157" t="n">
        <f aca="false">central_SIPA_income!I27</f>
        <v>101240.260268271</v>
      </c>
      <c r="G34" s="67" t="n">
        <f aca="false">E34-F34*0.7</f>
        <v>19336178.7977048</v>
      </c>
      <c r="H34" s="67"/>
      <c r="I34" s="67"/>
      <c r="J34" s="67" t="n">
        <f aca="false">G34*3.8235866717</f>
        <v>73933555.532512</v>
      </c>
      <c r="K34" s="9"/>
      <c r="L34" s="67"/>
      <c r="M34" s="67" t="n">
        <f aca="false">F34*2.511711692</f>
        <v>254286.345416939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central_SIPA_income!B28</f>
        <v>17263870.454778</v>
      </c>
      <c r="F35" s="157" t="n">
        <f aca="false">central_SIPA_income!I28</f>
        <v>104811.361219264</v>
      </c>
      <c r="G35" s="67" t="n">
        <f aca="false">E35-F35*0.7</f>
        <v>17190502.5019245</v>
      </c>
      <c r="H35" s="67"/>
      <c r="I35" s="67"/>
      <c r="J35" s="67" t="n">
        <f aca="false">G35*3.8235866717</f>
        <v>65729376.2461842</v>
      </c>
      <c r="K35" s="9"/>
      <c r="L35" s="67"/>
      <c r="M35" s="67" t="n">
        <f aca="false">F35*2.511711692</f>
        <v>263255.921428861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central_SIPA_income!B29</f>
        <v>20292857.9283364</v>
      </c>
      <c r="F36" s="157" t="n">
        <f aca="false">central_SIPA_income!I29</f>
        <v>107720.738757014</v>
      </c>
      <c r="G36" s="67" t="n">
        <f aca="false">E36-F36*0.7</f>
        <v>20217453.4112065</v>
      </c>
      <c r="H36" s="67"/>
      <c r="I36" s="67"/>
      <c r="J36" s="67" t="n">
        <f aca="false">G36*3.8235866717</f>
        <v>77303185.3988048</v>
      </c>
      <c r="K36" s="9"/>
      <c r="L36" s="67"/>
      <c r="M36" s="67" t="n">
        <f aca="false">F36*2.511711692</f>
        <v>270563.43900687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central_SIPA_income!B30</f>
        <v>18022127.63614</v>
      </c>
      <c r="F37" s="155" t="n">
        <f aca="false">central_SIPA_income!I30</f>
        <v>110472.169349466</v>
      </c>
      <c r="G37" s="8" t="n">
        <f aca="false">E37-F37*0.7</f>
        <v>17944797.1175954</v>
      </c>
      <c r="H37" s="8"/>
      <c r="I37" s="8"/>
      <c r="J37" s="8" t="n">
        <f aca="false">G37*3.8235866717</f>
        <v>68613487.0851982</v>
      </c>
      <c r="K37" s="6"/>
      <c r="L37" s="8"/>
      <c r="M37" s="8" t="n">
        <f aca="false">F37*2.511711692</f>
        <v>277474.239395657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central_SIPA_income!B31</f>
        <v>21102671.810526</v>
      </c>
      <c r="F38" s="157" t="n">
        <f aca="false">central_SIPA_income!I31</f>
        <v>110747.827691582</v>
      </c>
      <c r="G38" s="67" t="n">
        <f aca="false">E38-F38*0.7</f>
        <v>21025148.3311419</v>
      </c>
      <c r="H38" s="67"/>
      <c r="I38" s="67"/>
      <c r="J38" s="67" t="n">
        <f aca="false">G38*3.8235866717</f>
        <v>80391476.9294696</v>
      </c>
      <c r="K38" s="9"/>
      <c r="L38" s="67"/>
      <c r="M38" s="67" t="n">
        <f aca="false">F38*2.511711692</f>
        <v>278166.613676547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central_SIPA_income!B32</f>
        <v>18388829.5763969</v>
      </c>
      <c r="F39" s="157" t="n">
        <f aca="false">central_SIPA_income!I32</f>
        <v>116689.270329895</v>
      </c>
      <c r="G39" s="67" t="n">
        <f aca="false">E39-F39*0.7</f>
        <v>18307147.087166</v>
      </c>
      <c r="H39" s="67"/>
      <c r="I39" s="67"/>
      <c r="J39" s="67" t="n">
        <f aca="false">G39*3.8235866717</f>
        <v>69998963.5993394</v>
      </c>
      <c r="K39" s="9"/>
      <c r="L39" s="67"/>
      <c r="M39" s="67" t="n">
        <f aca="false">F39*2.511711692</f>
        <v>293089.804618547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central_SIPA_income!B33</f>
        <v>21274789.416033</v>
      </c>
      <c r="F40" s="157" t="n">
        <f aca="false">central_SIPA_income!I33</f>
        <v>118474.436728734</v>
      </c>
      <c r="G40" s="67" t="n">
        <f aca="false">E40-F40*0.7</f>
        <v>21191857.3103228</v>
      </c>
      <c r="H40" s="67"/>
      <c r="I40" s="67"/>
      <c r="J40" s="67" t="n">
        <f aca="false">G40*3.8235866717</f>
        <v>81028903.1603186</v>
      </c>
      <c r="K40" s="9"/>
      <c r="L40" s="67"/>
      <c r="M40" s="67" t="n">
        <f aca="false">F40*2.511711692</f>
        <v>297573.627934676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central_SIPA_income!B34</f>
        <v>18936442.080881</v>
      </c>
      <c r="F41" s="155" t="n">
        <f aca="false">central_SIPA_income!I34</f>
        <v>115977.309840953</v>
      </c>
      <c r="G41" s="8" t="n">
        <f aca="false">E41-F41*0.7</f>
        <v>18855257.9639924</v>
      </c>
      <c r="H41" s="8"/>
      <c r="I41" s="8"/>
      <c r="J41" s="8" t="n">
        <f aca="false">G41*3.8235866717</f>
        <v>72094713.0425865</v>
      </c>
      <c r="K41" s="6"/>
      <c r="L41" s="8"/>
      <c r="M41" s="8" t="n">
        <f aca="false">F41*2.511711692</f>
        <v>291301.565134228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central_SIPA_income!B35</f>
        <v>21973542.3380346</v>
      </c>
      <c r="F42" s="157" t="n">
        <f aca="false">central_SIPA_income!I35</f>
        <v>113063.74942165</v>
      </c>
      <c r="G42" s="67" t="n">
        <f aca="false">E42-F42*0.7</f>
        <v>21894397.7134394</v>
      </c>
      <c r="H42" s="67"/>
      <c r="I42" s="67"/>
      <c r="J42" s="67" t="n">
        <f aca="false">G42*3.8235866717</f>
        <v>83715127.282006</v>
      </c>
      <c r="K42" s="9"/>
      <c r="L42" s="67"/>
      <c r="M42" s="67" t="n">
        <f aca="false">F42*2.511711692</f>
        <v>283983.541363717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central_SIPA_income!B36</f>
        <v>19392302.8420535</v>
      </c>
      <c r="F43" s="157" t="n">
        <f aca="false">central_SIPA_income!I36</f>
        <v>112343.001810755</v>
      </c>
      <c r="G43" s="67" t="n">
        <f aca="false">E43-F43*0.7</f>
        <v>19313662.740786</v>
      </c>
      <c r="H43" s="67"/>
      <c r="I43" s="67"/>
      <c r="J43" s="67" t="n">
        <f aca="false">G43*3.8235866717</f>
        <v>73847463.4373782</v>
      </c>
      <c r="K43" s="9"/>
      <c r="L43" s="67"/>
      <c r="M43" s="67" t="n">
        <f aca="false">F43*2.511711692</f>
        <v>282173.23116245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central_SIPA_income!B37</f>
        <v>22432638.8842212</v>
      </c>
      <c r="F44" s="157" t="n">
        <f aca="false">central_SIPA_income!I37</f>
        <v>117690.046431792</v>
      </c>
      <c r="G44" s="67" t="n">
        <f aca="false">E44-F44*0.7</f>
        <v>22350255.8517189</v>
      </c>
      <c r="H44" s="67"/>
      <c r="I44" s="67"/>
      <c r="J44" s="67" t="n">
        <f aca="false">G44*3.8235866717</f>
        <v>85458140.3837174</v>
      </c>
      <c r="K44" s="9"/>
      <c r="L44" s="67"/>
      <c r="M44" s="67" t="n">
        <f aca="false">F44*2.511711692</f>
        <v>295603.465654756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central_SIPA_income!B38</f>
        <v>19808471.3885361</v>
      </c>
      <c r="F45" s="155" t="n">
        <f aca="false">central_SIPA_income!I38</f>
        <v>119141.606642329</v>
      </c>
      <c r="G45" s="8" t="n">
        <f aca="false">E45-F45*0.7</f>
        <v>19725072.2638865</v>
      </c>
      <c r="H45" s="8"/>
      <c r="I45" s="8"/>
      <c r="J45" s="8" t="n">
        <f aca="false">G45*3.8235866717</f>
        <v>75420523.4065158</v>
      </c>
      <c r="K45" s="6"/>
      <c r="L45" s="8"/>
      <c r="M45" s="8" t="n">
        <f aca="false">F45*2.511711692</f>
        <v>299249.366407203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central_SIPA_income!B39</f>
        <v>22918231.535148</v>
      </c>
      <c r="F46" s="157" t="n">
        <f aca="false">central_SIPA_income!I39</f>
        <v>126438.480124796</v>
      </c>
      <c r="G46" s="67" t="n">
        <f aca="false">E46-F46*0.7</f>
        <v>22829724.5990606</v>
      </c>
      <c r="H46" s="67"/>
      <c r="I46" s="67"/>
      <c r="J46" s="67" t="n">
        <f aca="false">G46*3.8235866717</f>
        <v>87291430.6955498</v>
      </c>
      <c r="K46" s="9"/>
      <c r="L46" s="67"/>
      <c r="M46" s="67" t="n">
        <f aca="false">F46*2.511711692</f>
        <v>317577.00884816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central_SIPA_income!B40</f>
        <v>20282724.5940703</v>
      </c>
      <c r="F47" s="157" t="n">
        <f aca="false">central_SIPA_income!I40</f>
        <v>120731.450593804</v>
      </c>
      <c r="G47" s="67" t="n">
        <f aca="false">E47-F47*0.7</f>
        <v>20198212.5786546</v>
      </c>
      <c r="H47" s="67"/>
      <c r="I47" s="67"/>
      <c r="J47" s="67" t="n">
        <f aca="false">G47*3.8235866717</f>
        <v>77229616.4079072</v>
      </c>
      <c r="K47" s="9"/>
      <c r="L47" s="67"/>
      <c r="M47" s="67" t="n">
        <f aca="false">F47*2.511711692</f>
        <v>303242.596048579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central_SIPA_income!B41</f>
        <v>23555407.9151047</v>
      </c>
      <c r="F48" s="157" t="n">
        <f aca="false">central_SIPA_income!I41</f>
        <v>126012.819474524</v>
      </c>
      <c r="G48" s="67" t="n">
        <f aca="false">E48-F48*0.7</f>
        <v>23467198.9414725</v>
      </c>
      <c r="H48" s="67"/>
      <c r="I48" s="67"/>
      <c r="J48" s="67" t="n">
        <f aca="false">G48*3.8235866717</f>
        <v>89728869.0947468</v>
      </c>
      <c r="K48" s="9"/>
      <c r="L48" s="67"/>
      <c r="M48" s="67" t="n">
        <f aca="false">F48*2.511711692</f>
        <v>316507.872016047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central_SIPA_income!B42</f>
        <v>20884016.1091267</v>
      </c>
      <c r="F49" s="155" t="n">
        <f aca="false">central_SIPA_income!I42</f>
        <v>129099.375985614</v>
      </c>
      <c r="G49" s="8" t="n">
        <f aca="false">E49-F49*0.7</f>
        <v>20793646.5459368</v>
      </c>
      <c r="H49" s="8"/>
      <c r="I49" s="8"/>
      <c r="J49" s="8" t="n">
        <f aca="false">G49*3.8235866717</f>
        <v>79506309.7890847</v>
      </c>
      <c r="K49" s="6"/>
      <c r="L49" s="8"/>
      <c r="M49" s="8" t="n">
        <f aca="false">F49*2.511711692</f>
        <v>324260.412092972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central_SIPA_income!B43</f>
        <v>24161557.5301663</v>
      </c>
      <c r="F50" s="157" t="n">
        <f aca="false">central_SIPA_income!I43</f>
        <v>129018.189876499</v>
      </c>
      <c r="G50" s="67" t="n">
        <f aca="false">E50-F50*0.7</f>
        <v>24071244.7972527</v>
      </c>
      <c r="H50" s="67"/>
      <c r="I50" s="67"/>
      <c r="J50" s="67" t="n">
        <f aca="false">G50*3.8235866717</f>
        <v>92038490.7780036</v>
      </c>
      <c r="K50" s="9"/>
      <c r="L50" s="67"/>
      <c r="M50" s="67" t="n">
        <f aca="false">F50*2.511711692</f>
        <v>324056.49599348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central_SIPA_income!B44</f>
        <v>21263519.6299591</v>
      </c>
      <c r="F51" s="157" t="n">
        <f aca="false">central_SIPA_income!I44</f>
        <v>132954.35688145</v>
      </c>
      <c r="G51" s="67" t="n">
        <f aca="false">E51-F51*0.7</f>
        <v>21170451.5801421</v>
      </c>
      <c r="H51" s="67"/>
      <c r="I51" s="67"/>
      <c r="J51" s="67" t="n">
        <f aca="false">G51*3.8235866717</f>
        <v>80947056.4957015</v>
      </c>
      <c r="K51" s="9"/>
      <c r="L51" s="67"/>
      <c r="M51" s="67" t="n">
        <f aca="false">F51*2.511711692</f>
        <v>333943.012681479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central_SIPA_income!B45</f>
        <v>24655930.9917977</v>
      </c>
      <c r="F52" s="157" t="n">
        <f aca="false">central_SIPA_income!I45</f>
        <v>127174.846662614</v>
      </c>
      <c r="G52" s="67" t="n">
        <f aca="false">E52-F52*0.7</f>
        <v>24566908.5991339</v>
      </c>
      <c r="H52" s="67"/>
      <c r="I52" s="67"/>
      <c r="J52" s="67" t="n">
        <f aca="false">G52*3.8235866717</f>
        <v>93933704.2845204</v>
      </c>
      <c r="K52" s="9"/>
      <c r="L52" s="67"/>
      <c r="M52" s="67" t="n">
        <f aca="false">F52*2.511711692</f>
        <v>319426.549290794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central_SIPA_income!B46</f>
        <v>21857928.0743881</v>
      </c>
      <c r="F53" s="155" t="n">
        <f aca="false">central_SIPA_income!I46</f>
        <v>127802.27246629</v>
      </c>
      <c r="G53" s="8" t="n">
        <f aca="false">E53-F53*0.7</f>
        <v>21768466.4836617</v>
      </c>
      <c r="H53" s="8"/>
      <c r="I53" s="8"/>
      <c r="J53" s="8" t="n">
        <f aca="false">G53*3.8235866717</f>
        <v>83233618.310277</v>
      </c>
      <c r="K53" s="6"/>
      <c r="L53" s="8"/>
      <c r="M53" s="8" t="n">
        <f aca="false">F53*2.511711692</f>
        <v>321002.46201775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central_SIPA_income!B47</f>
        <v>25538200.7031036</v>
      </c>
      <c r="F54" s="157" t="n">
        <f aca="false">central_SIPA_income!I47</f>
        <v>127260.084846353</v>
      </c>
      <c r="G54" s="67" t="n">
        <f aca="false">E54-F54*0.7</f>
        <v>25449118.6437111</v>
      </c>
      <c r="H54" s="67"/>
      <c r="I54" s="67"/>
      <c r="J54" s="67" t="n">
        <f aca="false">G54*3.8235866717</f>
        <v>97306910.8526058</v>
      </c>
      <c r="K54" s="9"/>
      <c r="L54" s="67"/>
      <c r="M54" s="67" t="n">
        <f aca="false">F54*2.511711692</f>
        <v>319640.643033498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central_SIPA_income!B48</f>
        <v>22339216.3684332</v>
      </c>
      <c r="F55" s="157" t="n">
        <f aca="false">central_SIPA_income!I48</f>
        <v>128652.051443617</v>
      </c>
      <c r="G55" s="67" t="n">
        <f aca="false">E55-F55*0.7</f>
        <v>22249159.9324227</v>
      </c>
      <c r="H55" s="67"/>
      <c r="I55" s="67"/>
      <c r="J55" s="67" t="n">
        <f aca="false">G55*3.8235866717</f>
        <v>85071591.3741331</v>
      </c>
      <c r="K55" s="9"/>
      <c r="L55" s="67"/>
      <c r="M55" s="67" t="n">
        <f aca="false">F55*2.511711692</f>
        <v>323136.861810717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central_SIPA_income!B49</f>
        <v>25839457.4722605</v>
      </c>
      <c r="F56" s="157" t="n">
        <f aca="false">central_SIPA_income!I49</f>
        <v>125083.556021468</v>
      </c>
      <c r="G56" s="67" t="n">
        <f aca="false">E56-F56*0.7</f>
        <v>25751898.9830455</v>
      </c>
      <c r="H56" s="67"/>
      <c r="I56" s="67"/>
      <c r="J56" s="67" t="n">
        <f aca="false">G56*3.8235866717</f>
        <v>98464617.7225374</v>
      </c>
      <c r="K56" s="9"/>
      <c r="L56" s="67"/>
      <c r="M56" s="67" t="n">
        <f aca="false">F56*2.511711692</f>
        <v>314173.830136059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central_SIPA_income!B50</f>
        <v>22876809.3123705</v>
      </c>
      <c r="F57" s="155" t="n">
        <f aca="false">central_SIPA_income!I50</f>
        <v>126852.668096308</v>
      </c>
      <c r="G57" s="8" t="n">
        <f aca="false">E57-F57*0.7</f>
        <v>22788012.4447031</v>
      </c>
      <c r="H57" s="8"/>
      <c r="I57" s="8"/>
      <c r="J57" s="8" t="n">
        <f aca="false">G57*3.8235866717</f>
        <v>87131940.6581006</v>
      </c>
      <c r="K57" s="6"/>
      <c r="L57" s="8"/>
      <c r="M57" s="8" t="n">
        <f aca="false">F57*2.511711692</f>
        <v>318617.329618892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central_SIPA_income!B51</f>
        <v>26142035.3814001</v>
      </c>
      <c r="F58" s="157" t="n">
        <f aca="false">central_SIPA_income!I51</f>
        <v>128044.401685491</v>
      </c>
      <c r="G58" s="67" t="n">
        <f aca="false">E58-F58*0.7</f>
        <v>26052404.3002203</v>
      </c>
      <c r="H58" s="67"/>
      <c r="I58" s="67"/>
      <c r="J58" s="67" t="n">
        <f aca="false">G58*3.8235866717</f>
        <v>99613625.8480621</v>
      </c>
      <c r="K58" s="9"/>
      <c r="L58" s="67"/>
      <c r="M58" s="67" t="n">
        <f aca="false">F58*2.511711692</f>
        <v>321610.620808592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central_SIPA_income!B52</f>
        <v>23165610.0091604</v>
      </c>
      <c r="F59" s="157" t="n">
        <f aca="false">central_SIPA_income!I52</f>
        <v>131547.353509584</v>
      </c>
      <c r="G59" s="67" t="n">
        <f aca="false">E59-F59*0.7</f>
        <v>23073526.8617037</v>
      </c>
      <c r="H59" s="67"/>
      <c r="I59" s="67"/>
      <c r="J59" s="67" t="n">
        <f aca="false">G59*3.8235866717</f>
        <v>88223629.7775223</v>
      </c>
      <c r="K59" s="9"/>
      <c r="L59" s="67"/>
      <c r="M59" s="67" t="n">
        <f aca="false">F59*2.511711692</f>
        <v>330409.02586168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central_SIPA_income!B53</f>
        <v>26635430.8097918</v>
      </c>
      <c r="F60" s="157" t="n">
        <f aca="false">central_SIPA_income!I53</f>
        <v>132544.431270144</v>
      </c>
      <c r="G60" s="67" t="n">
        <f aca="false">E60-F60*0.7</f>
        <v>26542649.7079027</v>
      </c>
      <c r="H60" s="67"/>
      <c r="I60" s="67"/>
      <c r="J60" s="67" t="n">
        <f aca="false">G60*3.8235866717</f>
        <v>101488121.654739</v>
      </c>
      <c r="K60" s="9"/>
      <c r="L60" s="67"/>
      <c r="M60" s="67" t="n">
        <f aca="false">F60*2.511711692</f>
        <v>332913.397730711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central_SIPA_income!B54</f>
        <v>23431708.0293794</v>
      </c>
      <c r="F61" s="155" t="n">
        <f aca="false">central_SIPA_income!I54</f>
        <v>132704.134563797</v>
      </c>
      <c r="G61" s="8" t="n">
        <f aca="false">E61-F61*0.7</f>
        <v>23338815.1351847</v>
      </c>
      <c r="H61" s="8"/>
      <c r="I61" s="8"/>
      <c r="J61" s="8" t="n">
        <f aca="false">G61*3.8235866717</f>
        <v>89237982.4841626</v>
      </c>
      <c r="K61" s="6"/>
      <c r="L61" s="8"/>
      <c r="M61" s="8" t="n">
        <f aca="false">F61*2.511711692</f>
        <v>333314.526360631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central_SIPA_income!B55</f>
        <v>27132561.6338695</v>
      </c>
      <c r="F62" s="157" t="n">
        <f aca="false">central_SIPA_income!I55</f>
        <v>133589.460067275</v>
      </c>
      <c r="G62" s="67" t="n">
        <f aca="false">E62-F62*0.7</f>
        <v>27039049.0118224</v>
      </c>
      <c r="H62" s="67"/>
      <c r="I62" s="67"/>
      <c r="J62" s="67" t="n">
        <f aca="false">G62*3.8235866717</f>
        <v>103386147.417047</v>
      </c>
      <c r="K62" s="9"/>
      <c r="L62" s="67"/>
      <c r="M62" s="67" t="n">
        <f aca="false">F62*2.511711692</f>
        <v>335538.208778943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central_SIPA_income!B56</f>
        <v>23984119.6491313</v>
      </c>
      <c r="F63" s="157" t="n">
        <f aca="false">central_SIPA_income!I56</f>
        <v>132256.533192628</v>
      </c>
      <c r="G63" s="67" t="n">
        <f aca="false">E63-F63*0.7</f>
        <v>23891540.0758964</v>
      </c>
      <c r="H63" s="67"/>
      <c r="I63" s="67"/>
      <c r="J63" s="67" t="n">
        <f aca="false">G63*3.8235866717</f>
        <v>91351374.200584</v>
      </c>
      <c r="K63" s="9"/>
      <c r="L63" s="67"/>
      <c r="M63" s="67" t="n">
        <f aca="false">F63*2.511711692</f>
        <v>332190.28076331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central_SIPA_income!B57</f>
        <v>27654183.608185</v>
      </c>
      <c r="F64" s="157" t="n">
        <f aca="false">central_SIPA_income!I57</f>
        <v>132033.753906286</v>
      </c>
      <c r="G64" s="67" t="n">
        <f aca="false">E64-F64*0.7</f>
        <v>27561759.9804506</v>
      </c>
      <c r="H64" s="67"/>
      <c r="I64" s="67"/>
      <c r="J64" s="67" t="n">
        <f aca="false">G64*3.8235866717</f>
        <v>105384778.109845</v>
      </c>
      <c r="K64" s="9"/>
      <c r="L64" s="67"/>
      <c r="M64" s="67" t="n">
        <f aca="false">F64*2.511711692</f>
        <v>331630.723425068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central_SIPA_income!B58</f>
        <v>24230426.9313017</v>
      </c>
      <c r="F65" s="155" t="n">
        <f aca="false">central_SIPA_income!I58</f>
        <v>134808.107957011</v>
      </c>
      <c r="G65" s="8" t="n">
        <f aca="false">E65-F65*0.7</f>
        <v>24136061.2557318</v>
      </c>
      <c r="H65" s="8"/>
      <c r="I65" s="8"/>
      <c r="J65" s="8" t="n">
        <f aca="false">G65*3.8235866717</f>
        <v>92286322.1247509</v>
      </c>
      <c r="K65" s="6"/>
      <c r="L65" s="8"/>
      <c r="M65" s="8" t="n">
        <f aca="false">F65*2.511711692</f>
        <v>338599.100932022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central_SIPA_income!B59</f>
        <v>28136793.7270257</v>
      </c>
      <c r="F66" s="157" t="n">
        <f aca="false">central_SIPA_income!I59</f>
        <v>133016.229028036</v>
      </c>
      <c r="G66" s="67" t="n">
        <f aca="false">E66-F66*0.7</f>
        <v>28043682.366706</v>
      </c>
      <c r="H66" s="67"/>
      <c r="I66" s="67"/>
      <c r="J66" s="67" t="n">
        <f aca="false">G66*3.8235866717</f>
        <v>107227450.122726</v>
      </c>
      <c r="K66" s="9"/>
      <c r="L66" s="67"/>
      <c r="M66" s="67" t="n">
        <f aca="false">F66*2.511711692</f>
        <v>334098.417675467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central_SIPA_income!B60</f>
        <v>24896389.6100105</v>
      </c>
      <c r="F67" s="157" t="n">
        <f aca="false">central_SIPA_income!I60</f>
        <v>134110.32123735</v>
      </c>
      <c r="G67" s="67" t="n">
        <f aca="false">E67-F67*0.7</f>
        <v>24802512.3851443</v>
      </c>
      <c r="H67" s="67"/>
      <c r="I67" s="67"/>
      <c r="J67" s="67" t="n">
        <f aca="false">G67*3.8235866717</f>
        <v>94834555.780512</v>
      </c>
      <c r="K67" s="9"/>
      <c r="L67" s="67"/>
      <c r="M67" s="67" t="n">
        <f aca="false">F67*2.511711692</f>
        <v>336846.461869729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central_SIPA_income!B61</f>
        <v>28818708.1217342</v>
      </c>
      <c r="F68" s="157" t="n">
        <f aca="false">central_SIPA_income!I61</f>
        <v>137196.918707992</v>
      </c>
      <c r="G68" s="67" t="n">
        <f aca="false">E68-F68*0.7</f>
        <v>28722670.2786386</v>
      </c>
      <c r="H68" s="67"/>
      <c r="I68" s="67"/>
      <c r="J68" s="67" t="n">
        <f aca="false">G68*3.8235866717</f>
        <v>109823619.253036</v>
      </c>
      <c r="K68" s="9"/>
      <c r="L68" s="67"/>
      <c r="M68" s="67" t="n">
        <f aca="false">F68*2.511711692</f>
        <v>344599.104825237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central_SIPA_income!B62</f>
        <v>25352043.0316849</v>
      </c>
      <c r="F69" s="155" t="n">
        <f aca="false">central_SIPA_income!I62</f>
        <v>136199.760997242</v>
      </c>
      <c r="G69" s="8" t="n">
        <f aca="false">E69-F69*0.7</f>
        <v>25256703.1989868</v>
      </c>
      <c r="H69" s="8"/>
      <c r="I69" s="8"/>
      <c r="J69" s="8" t="n">
        <f aca="false">G69*3.8235866717</f>
        <v>96571193.7227288</v>
      </c>
      <c r="K69" s="6"/>
      <c r="L69" s="8"/>
      <c r="M69" s="8" t="n">
        <f aca="false">F69*2.511711692</f>
        <v>342094.532144378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central_SIPA_income!B63</f>
        <v>29220764.8863167</v>
      </c>
      <c r="F70" s="157" t="n">
        <f aca="false">central_SIPA_income!I63</f>
        <v>135315.05574998</v>
      </c>
      <c r="G70" s="67" t="n">
        <f aca="false">E70-F70*0.7</f>
        <v>29126044.3472917</v>
      </c>
      <c r="H70" s="67"/>
      <c r="I70" s="67"/>
      <c r="J70" s="67" t="n">
        <f aca="false">G70*3.8235866717</f>
        <v>111365954.965648</v>
      </c>
      <c r="K70" s="9"/>
      <c r="L70" s="67"/>
      <c r="M70" s="67" t="n">
        <f aca="false">F70*2.511711692</f>
        <v>339872.407630856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central_SIPA_income!B64</f>
        <v>25624636.9653488</v>
      </c>
      <c r="F71" s="157" t="n">
        <f aca="false">central_SIPA_income!I64</f>
        <v>136314.746065086</v>
      </c>
      <c r="G71" s="67" t="n">
        <f aca="false">E71-F71*0.7</f>
        <v>25529216.6431032</v>
      </c>
      <c r="H71" s="67"/>
      <c r="I71" s="67"/>
      <c r="J71" s="67" t="n">
        <f aca="false">G71*3.8235866717</f>
        <v>97613172.4955113</v>
      </c>
      <c r="K71" s="9"/>
      <c r="L71" s="67"/>
      <c r="M71" s="67" t="n">
        <f aca="false">F71*2.511711692</f>
        <v>342383.341483686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central_SIPA_income!B65</f>
        <v>29484116.8565979</v>
      </c>
      <c r="F72" s="157" t="n">
        <f aca="false">central_SIPA_income!I65</f>
        <v>140954.364545961</v>
      </c>
      <c r="G72" s="67" t="n">
        <f aca="false">E72-F72*0.7</f>
        <v>29385448.8014158</v>
      </c>
      <c r="H72" s="67"/>
      <c r="I72" s="67"/>
      <c r="J72" s="67" t="n">
        <f aca="false">G72*3.8235866717</f>
        <v>112357810.379016</v>
      </c>
      <c r="K72" s="9"/>
      <c r="L72" s="67"/>
      <c r="M72" s="67" t="n">
        <f aca="false">F72*2.511711692</f>
        <v>354036.725468522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central_SIPA_income!B66</f>
        <v>25946493.789842</v>
      </c>
      <c r="F73" s="155" t="n">
        <f aca="false">central_SIPA_income!I66</f>
        <v>135909.921959391</v>
      </c>
      <c r="G73" s="8" t="n">
        <f aca="false">E73-F73*0.7</f>
        <v>25851356.8444704</v>
      </c>
      <c r="H73" s="8"/>
      <c r="I73" s="8"/>
      <c r="J73" s="8" t="n">
        <f aca="false">G73*3.8235866717</f>
        <v>98844903.4758777</v>
      </c>
      <c r="K73" s="6"/>
      <c r="L73" s="8"/>
      <c r="M73" s="8" t="n">
        <f aca="false">F73*2.511711692</f>
        <v>341366.54004421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central_SIPA_income!B67</f>
        <v>29861983.0583433</v>
      </c>
      <c r="F74" s="157" t="n">
        <f aca="false">central_SIPA_income!I67</f>
        <v>144315.038676043</v>
      </c>
      <c r="G74" s="67" t="n">
        <f aca="false">E74-F74*0.7</f>
        <v>29760962.5312701</v>
      </c>
      <c r="H74" s="67"/>
      <c r="I74" s="67"/>
      <c r="J74" s="67" t="n">
        <f aca="false">G74*3.8235866717</f>
        <v>113793619.671527</v>
      </c>
      <c r="K74" s="9"/>
      <c r="L74" s="67"/>
      <c r="M74" s="67" t="n">
        <f aca="false">F74*2.511711692</f>
        <v>362477.76997405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central_SIPA_income!B68</f>
        <v>26093909.1891726</v>
      </c>
      <c r="F75" s="157" t="n">
        <f aca="false">central_SIPA_income!I68</f>
        <v>144430.825986647</v>
      </c>
      <c r="G75" s="67" t="n">
        <f aca="false">E75-F75*0.7</f>
        <v>25992807.610982</v>
      </c>
      <c r="H75" s="67"/>
      <c r="I75" s="67"/>
      <c r="J75" s="67" t="n">
        <f aca="false">G75*3.8235866717</f>
        <v>99385752.741413</v>
      </c>
      <c r="K75" s="9"/>
      <c r="L75" s="67"/>
      <c r="M75" s="67" t="n">
        <f aca="false">F75*2.511711692</f>
        <v>362768.594315879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central_SIPA_income!B69</f>
        <v>29827923.3987839</v>
      </c>
      <c r="F76" s="157" t="n">
        <f aca="false">central_SIPA_income!I69</f>
        <v>148322.639374489</v>
      </c>
      <c r="G76" s="67" t="n">
        <f aca="false">E76-F76*0.7</f>
        <v>29724097.5512218</v>
      </c>
      <c r="H76" s="67"/>
      <c r="I76" s="67"/>
      <c r="J76" s="67" t="n">
        <f aca="false">G76*3.8235866717</f>
        <v>113652663.225162</v>
      </c>
      <c r="K76" s="9"/>
      <c r="L76" s="67"/>
      <c r="M76" s="67" t="n">
        <f aca="false">F76*2.511711692</f>
        <v>372543.707505203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central_SIPA_income!B70</f>
        <v>26156032.4745757</v>
      </c>
      <c r="F77" s="155" t="n">
        <f aca="false">central_SIPA_income!I70</f>
        <v>146575.778117621</v>
      </c>
      <c r="G77" s="8" t="n">
        <f aca="false">E77-F77*0.7</f>
        <v>26053429.4298933</v>
      </c>
      <c r="H77" s="8"/>
      <c r="I77" s="8"/>
      <c r="J77" s="8" t="n">
        <f aca="false">G77*3.8235866717</f>
        <v>99617545.5202167</v>
      </c>
      <c r="K77" s="6"/>
      <c r="L77" s="8"/>
      <c r="M77" s="8" t="n">
        <f aca="false">F77*2.511711692</f>
        <v>368156.095662026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central_SIPA_income!B71</f>
        <v>30143021.4870858</v>
      </c>
      <c r="F78" s="157" t="n">
        <f aca="false">central_SIPA_income!I71</f>
        <v>142674.363715692</v>
      </c>
      <c r="G78" s="67" t="n">
        <f aca="false">E78-F78*0.7</f>
        <v>30043149.4324848</v>
      </c>
      <c r="H78" s="67"/>
      <c r="I78" s="67"/>
      <c r="J78" s="67" t="n">
        <f aca="false">G78*3.8235866717</f>
        <v>114872585.74594</v>
      </c>
      <c r="K78" s="9"/>
      <c r="L78" s="67"/>
      <c r="M78" s="67" t="n">
        <f aca="false">F78*2.511711692</f>
        <v>358356.867493365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central_SIPA_income!B72</f>
        <v>26567319.2271096</v>
      </c>
      <c r="F79" s="157" t="n">
        <f aca="false">central_SIPA_income!I72</f>
        <v>147173.893348181</v>
      </c>
      <c r="G79" s="67" t="n">
        <f aca="false">E79-F79*0.7</f>
        <v>26464297.5017658</v>
      </c>
      <c r="H79" s="67"/>
      <c r="I79" s="67"/>
      <c r="J79" s="67" t="n">
        <f aca="false">G79*3.8235866717</f>
        <v>101188535.203655</v>
      </c>
      <c r="K79" s="9"/>
      <c r="L79" s="67"/>
      <c r="M79" s="67" t="n">
        <f aca="false">F79*2.511711692</f>
        <v>369658.388679787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central_SIPA_income!B73</f>
        <v>30694040.0016117</v>
      </c>
      <c r="F80" s="157" t="n">
        <f aca="false">central_SIPA_income!I73</f>
        <v>144654.323681981</v>
      </c>
      <c r="G80" s="67" t="n">
        <f aca="false">E80-F80*0.7</f>
        <v>30592781.9750343</v>
      </c>
      <c r="H80" s="67"/>
      <c r="I80" s="67"/>
      <c r="J80" s="67" t="n">
        <f aca="false">G80*3.8235866717</f>
        <v>116974153.409965</v>
      </c>
      <c r="K80" s="9"/>
      <c r="L80" s="67"/>
      <c r="M80" s="67" t="n">
        <f aca="false">F80*2.511711692</f>
        <v>363329.956090384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central_SIPA_income!B74</f>
        <v>26851952.1299936</v>
      </c>
      <c r="F81" s="155" t="n">
        <f aca="false">central_SIPA_income!I74</f>
        <v>145426.658225478</v>
      </c>
      <c r="G81" s="8" t="n">
        <f aca="false">E81-F81*0.7</f>
        <v>26750153.4692357</v>
      </c>
      <c r="H81" s="8"/>
      <c r="I81" s="8"/>
      <c r="J81" s="8" t="n">
        <f aca="false">G81*3.8235866717</f>
        <v>102281530.270899</v>
      </c>
      <c r="K81" s="6"/>
      <c r="L81" s="8"/>
      <c r="M81" s="8" t="n">
        <f aca="false">F81*2.511711692</f>
        <v>365269.837793422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central_SIPA_income!B75</f>
        <v>31046509.044333</v>
      </c>
      <c r="F82" s="157" t="n">
        <f aca="false">central_SIPA_income!I75</f>
        <v>142267.888536913</v>
      </c>
      <c r="G82" s="67" t="n">
        <f aca="false">E82-F82*0.7</f>
        <v>30946921.5223572</v>
      </c>
      <c r="H82" s="67"/>
      <c r="I82" s="67"/>
      <c r="J82" s="67" t="n">
        <f aca="false">G82*3.8235866717</f>
        <v>118328236.663031</v>
      </c>
      <c r="K82" s="9"/>
      <c r="L82" s="67"/>
      <c r="M82" s="67" t="n">
        <f aca="false">F82*2.511711692</f>
        <v>357335.919034316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central_SIPA_income!B76</f>
        <v>27327534.2973054</v>
      </c>
      <c r="F83" s="157" t="n">
        <f aca="false">central_SIPA_income!I76</f>
        <v>145731.490793901</v>
      </c>
      <c r="G83" s="67" t="n">
        <f aca="false">E83-F83*0.7</f>
        <v>27225522.2537497</v>
      </c>
      <c r="H83" s="67"/>
      <c r="I83" s="67"/>
      <c r="J83" s="67" t="n">
        <f aca="false">G83*3.8235866717</f>
        <v>104099144.019509</v>
      </c>
      <c r="K83" s="9"/>
      <c r="L83" s="67"/>
      <c r="M83" s="67" t="n">
        <f aca="false">F83*2.511711692</f>
        <v>366035.489319632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central_SIPA_income!B77</f>
        <v>31466120.8474423</v>
      </c>
      <c r="F84" s="157" t="n">
        <f aca="false">central_SIPA_income!I77</f>
        <v>147769.670137935</v>
      </c>
      <c r="G84" s="67" t="n">
        <f aca="false">E84-F84*0.7</f>
        <v>31362682.0783458</v>
      </c>
      <c r="H84" s="67"/>
      <c r="I84" s="67"/>
      <c r="J84" s="67" t="n">
        <f aca="false">G84*3.8235866717</f>
        <v>119917933.183527</v>
      </c>
      <c r="K84" s="9"/>
      <c r="L84" s="67"/>
      <c r="M84" s="67" t="n">
        <f aca="false">F84*2.511711692</f>
        <v>371154.808208435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central_SIPA_income!B78</f>
        <v>27830992.5387114</v>
      </c>
      <c r="F85" s="155" t="n">
        <f aca="false">central_SIPA_income!I78</f>
        <v>143974.715725438</v>
      </c>
      <c r="G85" s="8" t="n">
        <f aca="false">E85-F85*0.7</f>
        <v>27730210.2377036</v>
      </c>
      <c r="H85" s="8"/>
      <c r="I85" s="8"/>
      <c r="J85" s="8" t="n">
        <f aca="false">G85*3.8235866717</f>
        <v>106028862.268322</v>
      </c>
      <c r="K85" s="6"/>
      <c r="L85" s="8"/>
      <c r="M85" s="8" t="n">
        <f aca="false">F85*2.511711692</f>
        <v>361622.97683996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central_SIPA_income!B79</f>
        <v>31765373.2601668</v>
      </c>
      <c r="F86" s="157" t="n">
        <f aca="false">central_SIPA_income!I79</f>
        <v>149055.306661848</v>
      </c>
      <c r="G86" s="67" t="n">
        <f aca="false">E86-F86*0.7</f>
        <v>31661034.5455035</v>
      </c>
      <c r="H86" s="67"/>
      <c r="I86" s="67"/>
      <c r="J86" s="67" t="n">
        <f aca="false">G86*3.8235866717</f>
        <v>121058709.700421</v>
      </c>
      <c r="K86" s="9"/>
      <c r="L86" s="67"/>
      <c r="M86" s="67" t="n">
        <f aca="false">F86*2.511711692</f>
        <v>374383.956497208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central_SIPA_income!B80</f>
        <v>27968946.3348</v>
      </c>
      <c r="F87" s="157" t="n">
        <f aca="false">central_SIPA_income!I80</f>
        <v>150488.79268368</v>
      </c>
      <c r="G87" s="67" t="n">
        <f aca="false">E87-F87*0.7</f>
        <v>27863604.1799215</v>
      </c>
      <c r="H87" s="67"/>
      <c r="I87" s="67"/>
      <c r="J87" s="67" t="n">
        <f aca="false">G87*3.8235866717</f>
        <v>106538905.567872</v>
      </c>
      <c r="K87" s="9"/>
      <c r="L87" s="67"/>
      <c r="M87" s="67" t="n">
        <f aca="false">F87*2.511711692</f>
        <v>377984.460098562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central_SIPA_income!B81</f>
        <v>32247341.4710009</v>
      </c>
      <c r="F88" s="157" t="n">
        <f aca="false">central_SIPA_income!I81</f>
        <v>152357.68432783</v>
      </c>
      <c r="G88" s="67" t="n">
        <f aca="false">E88-F88*0.7</f>
        <v>32140691.0919714</v>
      </c>
      <c r="H88" s="67"/>
      <c r="I88" s="67"/>
      <c r="J88" s="67" t="n">
        <f aca="false">G88*3.8235866717</f>
        <v>122892718.078489</v>
      </c>
      <c r="K88" s="9"/>
      <c r="L88" s="67"/>
      <c r="M88" s="67" t="n">
        <f aca="false">F88*2.511711692</f>
        <v>382678.577092256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central_SIPA_income!B82</f>
        <v>28125215.8040748</v>
      </c>
      <c r="F89" s="155" t="n">
        <f aca="false">central_SIPA_income!I82</f>
        <v>151394.263535068</v>
      </c>
      <c r="G89" s="8" t="n">
        <f aca="false">E89-F89*0.7</f>
        <v>28019239.8196003</v>
      </c>
      <c r="H89" s="8"/>
      <c r="I89" s="8"/>
      <c r="J89" s="8" t="n">
        <f aca="false">G89*3.8235866717</f>
        <v>107133991.92539</v>
      </c>
      <c r="K89" s="6"/>
      <c r="L89" s="8"/>
      <c r="M89" s="8" t="n">
        <f aca="false">F89*2.511711692</f>
        <v>380258.741822759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central_SIPA_income!B83</f>
        <v>32287138.1608014</v>
      </c>
      <c r="F90" s="157" t="n">
        <f aca="false">central_SIPA_income!I83</f>
        <v>152646.352107541</v>
      </c>
      <c r="G90" s="67" t="n">
        <f aca="false">E90-F90*0.7</f>
        <v>32180285.7143261</v>
      </c>
      <c r="H90" s="67"/>
      <c r="I90" s="67"/>
      <c r="J90" s="67" t="n">
        <f aca="false">G90*3.8235866717</f>
        <v>123044111.548795</v>
      </c>
      <c r="K90" s="9"/>
      <c r="L90" s="67"/>
      <c r="M90" s="67" t="n">
        <f aca="false">F90*2.511711692</f>
        <v>383403.62732966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central_SIPA_income!B84</f>
        <v>28479621.1539882</v>
      </c>
      <c r="F91" s="157" t="n">
        <f aca="false">central_SIPA_income!I84</f>
        <v>153069.779350067</v>
      </c>
      <c r="G91" s="67" t="n">
        <f aca="false">E91-F91*0.7</f>
        <v>28372472.3084431</v>
      </c>
      <c r="H91" s="67"/>
      <c r="I91" s="67"/>
      <c r="J91" s="67" t="n">
        <f aca="false">G91*3.8235866717</f>
        <v>108484606.96174</v>
      </c>
      <c r="K91" s="9"/>
      <c r="L91" s="67"/>
      <c r="M91" s="67" t="n">
        <f aca="false">F91*2.511711692</f>
        <v>384467.154485423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central_SIPA_income!B85</f>
        <v>33122291.6767668</v>
      </c>
      <c r="F92" s="157" t="n">
        <f aca="false">central_SIPA_income!I85</f>
        <v>156226.460426966</v>
      </c>
      <c r="G92" s="67" t="n">
        <f aca="false">E92-F92*0.7</f>
        <v>33012933.1544679</v>
      </c>
      <c r="H92" s="67"/>
      <c r="I92" s="67"/>
      <c r="J92" s="67" t="n">
        <f aca="false">G92*3.8235866717</f>
        <v>126227811.203147</v>
      </c>
      <c r="K92" s="9"/>
      <c r="L92" s="67"/>
      <c r="M92" s="67" t="n">
        <f aca="false">F92*2.511711692</f>
        <v>392395.827254186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central_SIPA_income!B86</f>
        <v>29074565.6595512</v>
      </c>
      <c r="F93" s="155" t="n">
        <f aca="false">central_SIPA_income!I86</f>
        <v>157295.362136342</v>
      </c>
      <c r="G93" s="8" t="n">
        <f aca="false">E93-F93*0.7</f>
        <v>28964458.9060557</v>
      </c>
      <c r="H93" s="8"/>
      <c r="I93" s="8"/>
      <c r="J93" s="8" t="n">
        <f aca="false">G93*3.8235866717</f>
        <v>110748119.026197</v>
      </c>
      <c r="K93" s="6"/>
      <c r="L93" s="8"/>
      <c r="M93" s="8" t="n">
        <f aca="false">F93*2.511711692</f>
        <v>395080.600175224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central_SIPA_income!B87</f>
        <v>33512864.5165932</v>
      </c>
      <c r="F94" s="157" t="n">
        <f aca="false">central_SIPA_income!I87</f>
        <v>154293.216940506</v>
      </c>
      <c r="G94" s="67" t="n">
        <f aca="false">E94-F94*0.7</f>
        <v>33404859.2647349</v>
      </c>
      <c r="H94" s="67"/>
      <c r="I94" s="67"/>
      <c r="J94" s="67" t="n">
        <f aca="false">G94*3.8235866717</f>
        <v>127726374.654655</v>
      </c>
      <c r="K94" s="9"/>
      <c r="L94" s="67"/>
      <c r="M94" s="67" t="n">
        <f aca="false">F94*2.511711692</f>
        <v>387540.07698576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central_SIPA_income!B88</f>
        <v>29306004.3604586</v>
      </c>
      <c r="F95" s="157" t="n">
        <f aca="false">central_SIPA_income!I88</f>
        <v>152369.761986987</v>
      </c>
      <c r="G95" s="67" t="n">
        <f aca="false">E95-F95*0.7</f>
        <v>29199345.5270677</v>
      </c>
      <c r="H95" s="67"/>
      <c r="I95" s="67"/>
      <c r="J95" s="67" t="n">
        <f aca="false">G95*3.8235866717</f>
        <v>111646228.379659</v>
      </c>
      <c r="K95" s="9"/>
      <c r="L95" s="67"/>
      <c r="M95" s="67" t="n">
        <f aca="false">F95*2.511711692</f>
        <v>382708.912689973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central_SIPA_income!B89</f>
        <v>34011876.8778975</v>
      </c>
      <c r="F96" s="157" t="n">
        <f aca="false">central_SIPA_income!I89</f>
        <v>152280.137816768</v>
      </c>
      <c r="G96" s="67" t="n">
        <f aca="false">E96-F96*0.7</f>
        <v>33905280.7814258</v>
      </c>
      <c r="H96" s="67"/>
      <c r="I96" s="67"/>
      <c r="J96" s="67" t="n">
        <f aca="false">G96*3.8235866717</f>
        <v>129639779.696106</v>
      </c>
      <c r="K96" s="9"/>
      <c r="L96" s="67"/>
      <c r="M96" s="67" t="n">
        <f aca="false">F96*2.511711692</f>
        <v>382483.802613748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central_SIPA_income!B90</f>
        <v>29874658.3302936</v>
      </c>
      <c r="F97" s="155" t="n">
        <f aca="false">central_SIPA_income!I90</f>
        <v>151305.230881105</v>
      </c>
      <c r="G97" s="8" t="n">
        <f aca="false">E97-F97*0.7</f>
        <v>29768744.6686768</v>
      </c>
      <c r="H97" s="8"/>
      <c r="I97" s="8"/>
      <c r="J97" s="8" t="n">
        <f aca="false">G97*3.8235866717</f>
        <v>113823375.348393</v>
      </c>
      <c r="K97" s="6"/>
      <c r="L97" s="8"/>
      <c r="M97" s="8" t="n">
        <f aca="false">F97*2.511711692</f>
        <v>380035.117464832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central_SIPA_income!B91</f>
        <v>34383744.6003762</v>
      </c>
      <c r="F98" s="157" t="n">
        <f aca="false">central_SIPA_income!I91</f>
        <v>148866.69425418</v>
      </c>
      <c r="G98" s="67" t="n">
        <f aca="false">E98-F98*0.7</f>
        <v>34279537.9143983</v>
      </c>
      <c r="H98" s="67"/>
      <c r="I98" s="67"/>
      <c r="J98" s="67" t="n">
        <f aca="false">G98*3.8235866717</f>
        <v>131070784.281528</v>
      </c>
      <c r="K98" s="9"/>
      <c r="L98" s="67"/>
      <c r="M98" s="67" t="n">
        <f aca="false">F98*2.511711692</f>
        <v>373910.216507613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central_SIPA_income!B92</f>
        <v>30063023.051353</v>
      </c>
      <c r="F99" s="157" t="n">
        <f aca="false">central_SIPA_income!I92</f>
        <v>153672.177161847</v>
      </c>
      <c r="G99" s="67" t="n">
        <f aca="false">E99-F99*0.7</f>
        <v>29955452.5273397</v>
      </c>
      <c r="H99" s="67"/>
      <c r="I99" s="67"/>
      <c r="J99" s="67" t="n">
        <f aca="false">G99*3.8235866717</f>
        <v>114537269.028278</v>
      </c>
      <c r="K99" s="9"/>
      <c r="L99" s="67"/>
      <c r="M99" s="67" t="n">
        <f aca="false">F99*2.511711692</f>
        <v>385980.204112507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central_SIPA_income!B93</f>
        <v>34418920.1716262</v>
      </c>
      <c r="F100" s="157" t="n">
        <f aca="false">central_SIPA_income!I93</f>
        <v>152539.750561266</v>
      </c>
      <c r="G100" s="67" t="n">
        <f aca="false">E100-F100*0.7</f>
        <v>34312142.3462333</v>
      </c>
      <c r="H100" s="67"/>
      <c r="I100" s="67"/>
      <c r="J100" s="67" t="n">
        <f aca="false">G100*3.8235866717</f>
        <v>131195450.152531</v>
      </c>
      <c r="K100" s="9"/>
      <c r="L100" s="67"/>
      <c r="M100" s="67" t="n">
        <f aca="false">F100*2.511711692</f>
        <v>383135.874979496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central_SIPA_income!B94</f>
        <v>30266080.7181864</v>
      </c>
      <c r="F101" s="155" t="n">
        <f aca="false">central_SIPA_income!I94</f>
        <v>153181.61190173</v>
      </c>
      <c r="G101" s="8" t="n">
        <f aca="false">E101-F101*0.7</f>
        <v>30158853.5898552</v>
      </c>
      <c r="H101" s="8"/>
      <c r="I101" s="8"/>
      <c r="J101" s="8" t="n">
        <f aca="false">G101*3.8235866717</f>
        <v>115314990.619922</v>
      </c>
      <c r="K101" s="6"/>
      <c r="L101" s="8"/>
      <c r="M101" s="8" t="n">
        <f aca="false">F101*2.511711692</f>
        <v>384748.045612982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central_SIPA_income!B95</f>
        <v>34644952.0703794</v>
      </c>
      <c r="F102" s="157" t="n">
        <f aca="false">central_SIPA_income!I95</f>
        <v>157261.475881523</v>
      </c>
      <c r="G102" s="67" t="n">
        <f aca="false">E102-F102*0.7</f>
        <v>34534869.0372623</v>
      </c>
      <c r="H102" s="67"/>
      <c r="I102" s="67"/>
      <c r="J102" s="67" t="n">
        <f aca="false">G102*3.8235866717</f>
        <v>132047064.959781</v>
      </c>
      <c r="K102" s="9"/>
      <c r="L102" s="67"/>
      <c r="M102" s="67" t="n">
        <f aca="false">F102*2.511711692</f>
        <v>394995.487672798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central_SIPA_income!B96</f>
        <v>30565004.2508719</v>
      </c>
      <c r="F103" s="157" t="n">
        <f aca="false">central_SIPA_income!I96</f>
        <v>152913.199957766</v>
      </c>
      <c r="G103" s="67" t="n">
        <f aca="false">E103-F103*0.7</f>
        <v>30457965.0109015</v>
      </c>
      <c r="H103" s="67"/>
      <c r="I103" s="67"/>
      <c r="J103" s="67" t="n">
        <f aca="false">G103*3.8235866717</f>
        <v>116458669.062788</v>
      </c>
      <c r="K103" s="9"/>
      <c r="L103" s="67"/>
      <c r="M103" s="67" t="n">
        <f aca="false">F103*2.511711692</f>
        <v>384073.872195054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central_SIPA_income!B97</f>
        <v>35176784.3416495</v>
      </c>
      <c r="F104" s="157" t="n">
        <f aca="false">central_SIPA_income!I97</f>
        <v>154074.282905631</v>
      </c>
      <c r="G104" s="67" t="n">
        <f aca="false">E104-F104*0.7</f>
        <v>35068932.3436155</v>
      </c>
      <c r="H104" s="67"/>
      <c r="I104" s="67"/>
      <c r="J104" s="67" t="n">
        <f aca="false">G104*3.8235866717</f>
        <v>134089102.299797</v>
      </c>
      <c r="K104" s="9"/>
      <c r="L104" s="67"/>
      <c r="M104" s="67" t="n">
        <f aca="false">F104*2.511711692</f>
        <v>386990.177810589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central_SIPA_income!B98</f>
        <v>30755135.8697905</v>
      </c>
      <c r="F105" s="155" t="n">
        <f aca="false">central_SIPA_income!I98</f>
        <v>155059.12298768</v>
      </c>
      <c r="G105" s="8" t="n">
        <f aca="false">E105-F105*0.7</f>
        <v>30646594.4836991</v>
      </c>
      <c r="H105" s="8"/>
      <c r="I105" s="8"/>
      <c r="J105" s="8" t="n">
        <f aca="false">G105*3.8235866717</f>
        <v>117179910.200867</v>
      </c>
      <c r="K105" s="6"/>
      <c r="L105" s="8"/>
      <c r="M105" s="8" t="n">
        <f aca="false">F105*2.511711692</f>
        <v>389463.812159423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central_SIPA_income!B99</f>
        <v>35543545.3574547</v>
      </c>
      <c r="F106" s="157" t="n">
        <f aca="false">central_SIPA_income!I99</f>
        <v>154683.405782687</v>
      </c>
      <c r="G106" s="67" t="n">
        <f aca="false">E106-F106*0.7</f>
        <v>35435266.9734068</v>
      </c>
      <c r="H106" s="67"/>
      <c r="I106" s="67"/>
      <c r="J106" s="67" t="n">
        <f aca="false">G106*3.8235866717</f>
        <v>135489814.50765</v>
      </c>
      <c r="K106" s="9"/>
      <c r="L106" s="67"/>
      <c r="M106" s="67" t="n">
        <f aca="false">F106*2.511711692</f>
        <v>388520.118862755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central_SIPA_income!B100</f>
        <v>31231014.285378</v>
      </c>
      <c r="F107" s="157" t="n">
        <f aca="false">central_SIPA_income!I100</f>
        <v>152336.481846496</v>
      </c>
      <c r="G107" s="67" t="n">
        <f aca="false">E107-F107*0.7</f>
        <v>31124378.7480855</v>
      </c>
      <c r="H107" s="67"/>
      <c r="I107" s="67"/>
      <c r="J107" s="67" t="n">
        <f aca="false">G107*3.8235866717</f>
        <v>119006759.746122</v>
      </c>
      <c r="K107" s="9"/>
      <c r="L107" s="67"/>
      <c r="M107" s="67" t="n">
        <f aca="false">F107*2.511711692</f>
        <v>382625.32257199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central_SIPA_income!B101</f>
        <v>35984795.7976958</v>
      </c>
      <c r="F108" s="157" t="n">
        <f aca="false">central_SIPA_income!I101</f>
        <v>152860.01943954</v>
      </c>
      <c r="G108" s="67" t="n">
        <f aca="false">E108-F108*0.7</f>
        <v>35877793.7840881</v>
      </c>
      <c r="H108" s="67"/>
      <c r="I108" s="67"/>
      <c r="J108" s="67" t="n">
        <f aca="false">G108*3.8235866717</f>
        <v>137181854.12284</v>
      </c>
      <c r="K108" s="9"/>
      <c r="L108" s="67"/>
      <c r="M108" s="67" t="n">
        <f aca="false">F108*2.511711692</f>
        <v>383940.29806564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central_SIPA_income!B102</f>
        <v>31588346.0847691</v>
      </c>
      <c r="F109" s="155" t="n">
        <f aca="false">central_SIPA_income!I102</f>
        <v>152575.88386463</v>
      </c>
      <c r="G109" s="8" t="n">
        <f aca="false">E109-F109*0.7</f>
        <v>31481542.9660639</v>
      </c>
      <c r="H109" s="8"/>
      <c r="I109" s="8"/>
      <c r="J109" s="8" t="n">
        <f aca="false">G109*3.8235866717</f>
        <v>120372408.089593</v>
      </c>
      <c r="K109" s="6"/>
      <c r="L109" s="8"/>
      <c r="M109" s="8" t="n">
        <f aca="false">F109*2.511711692</f>
        <v>383226.631420025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central_SIPA_income!B103</f>
        <v>36229951.0716683</v>
      </c>
      <c r="F110" s="157" t="n">
        <f aca="false">central_SIPA_income!I103</f>
        <v>153610.41261174</v>
      </c>
      <c r="G110" s="67" t="n">
        <f aca="false">E110-F110*0.7</f>
        <v>36122423.7828401</v>
      </c>
      <c r="H110" s="67"/>
      <c r="I110" s="67"/>
      <c r="J110" s="67" t="n">
        <f aca="false">G110*3.8235866717</f>
        <v>138117218.125567</v>
      </c>
      <c r="K110" s="9"/>
      <c r="L110" s="67"/>
      <c r="M110" s="67" t="n">
        <f aca="false">F110*2.511711692</f>
        <v>385825.069369852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central_SIPA_income!B104</f>
        <v>31850538.9271062</v>
      </c>
      <c r="F111" s="157" t="n">
        <f aca="false">central_SIPA_income!I104</f>
        <v>154192.502444802</v>
      </c>
      <c r="G111" s="67" t="n">
        <f aca="false">E111-F111*0.7</f>
        <v>31742604.1753948</v>
      </c>
      <c r="H111" s="67"/>
      <c r="I111" s="67"/>
      <c r="J111" s="67" t="n">
        <f aca="false">G111*3.8235866717</f>
        <v>121370598.250089</v>
      </c>
      <c r="K111" s="9"/>
      <c r="L111" s="67"/>
      <c r="M111" s="67" t="n">
        <f aca="false">F111*2.511711692</f>
        <v>387287.111209347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central_SIPA_income!B105</f>
        <v>36608288.9100559</v>
      </c>
      <c r="F112" s="157" t="n">
        <f aca="false">central_SIPA_income!I105</f>
        <v>155026.590085558</v>
      </c>
      <c r="G112" s="67" t="n">
        <f aca="false">E112-F112*0.7</f>
        <v>36499770.296996</v>
      </c>
      <c r="H112" s="67"/>
      <c r="I112" s="67"/>
      <c r="J112" s="67" t="n">
        <f aca="false">G112*3.8235866717</f>
        <v>139560035.227705</v>
      </c>
      <c r="K112" s="9"/>
      <c r="L112" s="67"/>
      <c r="M112" s="67" t="n">
        <f aca="false">F112*2.511711692</f>
        <v>389382.098888787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9" activeCellId="0" sqref="E9"/>
    </sheetView>
  </sheetViews>
  <sheetFormatPr defaultColWidth="9.1015625" defaultRowHeight="12.8" zeroHeight="false" outlineLevelRow="0" outlineLevelCol="0"/>
  <cols>
    <col collapsed="false" customWidth="true" hidden="false" outlineLevel="0" max="5" min="5" style="58" width="20.48"/>
    <col collapsed="false" customWidth="true" hidden="false" outlineLevel="0" max="6" min="6" style="58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197</v>
      </c>
      <c r="F1" s="162" t="s">
        <v>198</v>
      </c>
      <c r="G1" s="161"/>
      <c r="H1" s="161"/>
      <c r="I1" s="161"/>
      <c r="J1" s="161"/>
      <c r="K1" s="161"/>
      <c r="L1" s="161"/>
      <c r="M1" s="163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</row>
    <row r="2" customFormat="false" ht="50.25" hidden="false" customHeight="true" outlineLevel="0" collapsed="false">
      <c r="A2" s="142" t="s">
        <v>199</v>
      </c>
      <c r="B2" s="142" t="s">
        <v>169</v>
      </c>
      <c r="C2" s="142" t="s">
        <v>170</v>
      </c>
      <c r="D2" s="142" t="s">
        <v>200</v>
      </c>
      <c r="E2" s="144" t="s">
        <v>201</v>
      </c>
      <c r="F2" s="144" t="s">
        <v>202</v>
      </c>
      <c r="G2" s="142" t="s">
        <v>203</v>
      </c>
      <c r="H2" s="142" t="s">
        <v>204</v>
      </c>
      <c r="I2" s="142" t="s">
        <v>205</v>
      </c>
      <c r="J2" s="142" t="s">
        <v>206</v>
      </c>
      <c r="K2" s="142" t="s">
        <v>207</v>
      </c>
      <c r="L2" s="142" t="s">
        <v>208</v>
      </c>
      <c r="M2" s="145" t="s">
        <v>209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210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153"/>
      <c r="B9" s="153" t="n">
        <v>2015</v>
      </c>
      <c r="C9" s="5" t="n">
        <v>1</v>
      </c>
      <c r="D9" s="153" t="n">
        <v>161</v>
      </c>
      <c r="E9" s="155" t="n">
        <f aca="false">low_SIPA_income!B2</f>
        <v>18000510.6188669</v>
      </c>
      <c r="F9" s="155" t="n">
        <f aca="false">low_SIPA_income!I2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57" t="n">
        <f aca="false">low_SIPA_income!B3</f>
        <v>22157499.2341788</v>
      </c>
      <c r="F10" s="157" t="n">
        <f aca="false">low_SIPA_income!I3</f>
        <v>151084.142402353</v>
      </c>
      <c r="G10" s="67" t="n">
        <f aca="false">E10-F10*0.7</f>
        <v>22051740.3344971</v>
      </c>
      <c r="H10" s="67" t="s">
        <v>211</v>
      </c>
      <c r="I10" s="168" t="n">
        <f aca="false">AVERAGE(I3:I8)</f>
        <v>3.82358667172555</v>
      </c>
      <c r="J10" s="67" t="n">
        <f aca="false">G10*3.8235866717</f>
        <v>84316740.4307724</v>
      </c>
      <c r="K10" s="9" t="s">
        <v>211</v>
      </c>
      <c r="L10" s="168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57" t="n">
        <f aca="false">low_SIPA_income!B4</f>
        <v>20233959.3615849</v>
      </c>
      <c r="F11" s="157" t="n">
        <f aca="false">low_SIPA_income!I4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57" t="n">
        <f aca="false">low_SIPA_income!B5</f>
        <v>23711099.340712</v>
      </c>
      <c r="F12" s="157" t="n">
        <f aca="false">low_SIPA_income!I5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3" t="s">
        <v>212</v>
      </c>
      <c r="B13" s="153" t="n">
        <v>2016</v>
      </c>
      <c r="C13" s="5" t="n">
        <v>1</v>
      </c>
      <c r="D13" s="153" t="n">
        <v>165</v>
      </c>
      <c r="E13" s="155" t="n">
        <f aca="false">low_SIPA_income!B6</f>
        <v>19318558.8094962</v>
      </c>
      <c r="F13" s="155" t="n">
        <f aca="false">low_SIPA_income!I6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low_SIPA_income!B7</f>
        <v>22035975.6793422</v>
      </c>
      <c r="F14" s="157" t="n">
        <f aca="false">low_SIPA_income!I7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low_SIPA_income!B8</f>
        <v>19225382.5714869</v>
      </c>
      <c r="F15" s="157" t="n">
        <f aca="false">low_SIPA_income!I8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low_SIPA_income!B9</f>
        <v>22564836.9054479</v>
      </c>
      <c r="F16" s="157" t="n">
        <f aca="false">low_SIPA_income!I9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low_SIPA_income!B10</f>
        <v>19510720.9348717</v>
      </c>
      <c r="F17" s="155" t="n">
        <f aca="false">low_SIPA_income!I10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low_SIPA_income!B11</f>
        <v>23339052.656364</v>
      </c>
      <c r="F18" s="157" t="n">
        <f aca="false">low_SIPA_income!I11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low_SIPA_income!B12</f>
        <v>20676340.3358436</v>
      </c>
      <c r="F19" s="157" t="n">
        <f aca="false">low_SIPA_income!I12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low_SIPA_income!B13</f>
        <v>24442783.390504</v>
      </c>
      <c r="F20" s="157" t="n">
        <f aca="false">low_SIPA_income!I13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low_SIPA_income!B14</f>
        <v>19573117.3944048</v>
      </c>
      <c r="F21" s="155" t="n">
        <f aca="false">low_SIPA_income!I14</f>
        <v>129450.461885458</v>
      </c>
      <c r="G21" s="8" t="n">
        <f aca="false">E21-F21*0.7</f>
        <v>19482502.0710849</v>
      </c>
      <c r="H21" s="8"/>
      <c r="I21" s="8"/>
      <c r="J21" s="8" t="n">
        <f aca="false">G21*3.8235866717</f>
        <v>74493035.250368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low_SIPA_income!B15</f>
        <v>22216148.1449952</v>
      </c>
      <c r="F22" s="157" t="n">
        <f aca="false">low_SIPA_income!I15</f>
        <v>124241.716375217</v>
      </c>
      <c r="G22" s="67" t="n">
        <f aca="false">E22-F22*0.7</f>
        <v>22129178.9435325</v>
      </c>
      <c r="H22" s="67"/>
      <c r="I22" s="67"/>
      <c r="J22" s="67" t="n">
        <f aca="false">G22*3.8235866717</f>
        <v>84612833.6641553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low_SIPA_income!B16</f>
        <v>18296958.6464321</v>
      </c>
      <c r="F23" s="157" t="n">
        <f aca="false">low_SIPA_income!I16</f>
        <v>112485.920454584</v>
      </c>
      <c r="G23" s="67" t="n">
        <f aca="false">E23-F23*0.7</f>
        <v>18218218.5021139</v>
      </c>
      <c r="H23" s="67"/>
      <c r="I23" s="67"/>
      <c r="J23" s="67" t="n">
        <f aca="false">G23*3.8235866717</f>
        <v>69658937.4468011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low_SIPA_income!B17</f>
        <v>19939496.2171495</v>
      </c>
      <c r="F24" s="157" t="n">
        <f aca="false">low_SIPA_income!I17</f>
        <v>112102.826524005</v>
      </c>
      <c r="G24" s="67" t="n">
        <f aca="false">E24-F24*0.7</f>
        <v>19861024.2385827</v>
      </c>
      <c r="H24" s="67"/>
      <c r="I24" s="67"/>
      <c r="J24" s="67" t="n">
        <f aca="false">G24*3.8235866717</f>
        <v>75940347.5649553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low_SIPA_income!B18</f>
        <v>15750615.9012498</v>
      </c>
      <c r="F25" s="155" t="n">
        <f aca="false">low_SIPA_income!I18</f>
        <v>110988.074669527</v>
      </c>
      <c r="G25" s="8" t="n">
        <f aca="false">E25-F25*0.7</f>
        <v>15672924.2489811</v>
      </c>
      <c r="H25" s="8"/>
      <c r="I25" s="8"/>
      <c r="J25" s="8" t="n">
        <f aca="false">G25*3.8235866717</f>
        <v>59926784.2649679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low_SIPA_income!B19</f>
        <v>18663324.9516775</v>
      </c>
      <c r="F26" s="157" t="n">
        <f aca="false">low_SIPA_income!I19</f>
        <v>107486.273713936</v>
      </c>
      <c r="G26" s="67" t="n">
        <f aca="false">E26-F26*0.7</f>
        <v>18588084.5600778</v>
      </c>
      <c r="H26" s="67" t="n">
        <v>1000</v>
      </c>
      <c r="I26" s="67"/>
      <c r="J26" s="67" t="n">
        <f aca="false">G26*3.8235866717</f>
        <v>71073152.3763459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low_SIPA_income!B20</f>
        <v>15837691.0752344</v>
      </c>
      <c r="F27" s="157" t="n">
        <f aca="false">low_SIPA_income!I20</f>
        <v>109352.321436835</v>
      </c>
      <c r="G27" s="67" t="n">
        <f aca="false">E27-F27*0.7</f>
        <v>15761144.4502286</v>
      </c>
      <c r="H27" s="67"/>
      <c r="I27" s="67"/>
      <c r="J27" s="67" t="n">
        <f aca="false">G27*3.8235866717</f>
        <v>60264101.8506324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low_SIPA_income!B21</f>
        <v>17981678.8179021</v>
      </c>
      <c r="F28" s="157" t="n">
        <f aca="false">low_SIPA_income!I21</f>
        <v>109843.876246888</v>
      </c>
      <c r="G28" s="67" t="n">
        <f aca="false">E28-F28*0.7</f>
        <v>17904788.1045293</v>
      </c>
      <c r="H28" s="67"/>
      <c r="I28" s="67"/>
      <c r="J28" s="67" t="n">
        <f aca="false">G28*3.8235866717</f>
        <v>68460509.1560909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low_SIPA_income!B22</f>
        <v>16350809.0032992</v>
      </c>
      <c r="F29" s="155" t="n">
        <f aca="false">low_SIPA_income!I22</f>
        <v>112540.809885867</v>
      </c>
      <c r="G29" s="8" t="n">
        <f aca="false">E29-F29*0.7</f>
        <v>16272030.4363791</v>
      </c>
      <c r="H29" s="8"/>
      <c r="I29" s="8"/>
      <c r="J29" s="8" t="n">
        <f aca="false">G29*3.8235866717</f>
        <v>62217518.698036</v>
      </c>
      <c r="K29" s="6"/>
      <c r="L29" s="8"/>
      <c r="M29" s="8" t="n">
        <f aca="false">F29*2.511711692</f>
        <v>282670.068017481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low_SIPA_income!B23</f>
        <v>18077312.6008064</v>
      </c>
      <c r="F30" s="157" t="n">
        <f aca="false">low_SIPA_income!I23</f>
        <v>101046.721306318</v>
      </c>
      <c r="G30" s="67" t="n">
        <f aca="false">E30-F30*0.7</f>
        <v>18006579.895892</v>
      </c>
      <c r="H30" s="67"/>
      <c r="I30" s="67"/>
      <c r="J30" s="67" t="n">
        <f aca="false">G30*3.8235866717</f>
        <v>68849718.8928338</v>
      </c>
      <c r="K30" s="9"/>
      <c r="L30" s="67"/>
      <c r="M30" s="67" t="n">
        <f aca="false">F30*2.511711692</f>
        <v>253800.231343345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low_SIPA_income!B24</f>
        <v>15024536.1258233</v>
      </c>
      <c r="F31" s="157" t="n">
        <f aca="false">low_SIPA_income!I24</f>
        <v>90488.340024513</v>
      </c>
      <c r="G31" s="67" t="n">
        <f aca="false">E31-F31*0.7</f>
        <v>14961194.2878062</v>
      </c>
      <c r="H31" s="67"/>
      <c r="I31" s="67"/>
      <c r="J31" s="67" t="n">
        <f aca="false">G31*3.8235866717</f>
        <v>57205423.0715698</v>
      </c>
      <c r="K31" s="9"/>
      <c r="L31" s="67"/>
      <c r="M31" s="67" t="n">
        <f aca="false">F31*2.511711692</f>
        <v>227280.621629241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low_SIPA_income!B25</f>
        <v>17119290.4428004</v>
      </c>
      <c r="F32" s="157" t="n">
        <f aca="false">low_SIPA_income!I25</f>
        <v>92103.6956809626</v>
      </c>
      <c r="G32" s="67" t="n">
        <f aca="false">E32-F32*0.7</f>
        <v>17054817.8558238</v>
      </c>
      <c r="H32" s="67"/>
      <c r="I32" s="67"/>
      <c r="J32" s="67" t="n">
        <f aca="false">G32*3.8235866717</f>
        <v>65210574.2417989</v>
      </c>
      <c r="K32" s="9"/>
      <c r="L32" s="67"/>
      <c r="M32" s="67" t="n">
        <f aca="false">F32*2.511711692</f>
        <v>231337.929318284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low_SIPA_income!B26</f>
        <v>15303084.8345345</v>
      </c>
      <c r="F33" s="155" t="n">
        <f aca="false">low_SIPA_income!I26</f>
        <v>93752.7992323338</v>
      </c>
      <c r="G33" s="8" t="n">
        <f aca="false">E33-F33*0.7</f>
        <v>15237457.8750719</v>
      </c>
      <c r="H33" s="8"/>
      <c r="I33" s="8"/>
      <c r="J33" s="8" t="n">
        <f aca="false">G33*3.8235866717</f>
        <v>58261740.841715</v>
      </c>
      <c r="K33" s="6"/>
      <c r="L33" s="8"/>
      <c r="M33" s="8" t="n">
        <f aca="false">F33*2.511711692</f>
        <v>235480.001989581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low_SIPA_income!B27</f>
        <v>18145375.5838585</v>
      </c>
      <c r="F34" s="157" t="n">
        <f aca="false">low_SIPA_income!I27</f>
        <v>92685.7245611151</v>
      </c>
      <c r="G34" s="67" t="n">
        <f aca="false">E34-F34*0.7</f>
        <v>18080495.5766657</v>
      </c>
      <c r="H34" s="67"/>
      <c r="I34" s="67"/>
      <c r="J34" s="67" t="n">
        <f aca="false">G34*3.8235866717</f>
        <v>69132341.9046698</v>
      </c>
      <c r="K34" s="9"/>
      <c r="L34" s="67"/>
      <c r="M34" s="67" t="n">
        <f aca="false">F34*2.511711692</f>
        <v>232799.818061644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low_SIPA_income!B28</f>
        <v>15960906.6460443</v>
      </c>
      <c r="F35" s="157" t="n">
        <f aca="false">low_SIPA_income!I28</f>
        <v>96524.1349296956</v>
      </c>
      <c r="G35" s="67" t="n">
        <f aca="false">E35-F35*0.7</f>
        <v>15893339.7515935</v>
      </c>
      <c r="H35" s="67"/>
      <c r="I35" s="67"/>
      <c r="J35" s="67" t="n">
        <f aca="false">G35*3.8235866717</f>
        <v>60769562.0429928</v>
      </c>
      <c r="K35" s="9"/>
      <c r="L35" s="67"/>
      <c r="M35" s="67" t="n">
        <f aca="false">F35*2.511711692</f>
        <v>242440.798263102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low_SIPA_income!B29</f>
        <v>18559652.6327501</v>
      </c>
      <c r="F36" s="157" t="n">
        <f aca="false">low_SIPA_income!I29</f>
        <v>98131.5466750809</v>
      </c>
      <c r="G36" s="67" t="n">
        <f aca="false">E36-F36*0.7</f>
        <v>18490960.5500775</v>
      </c>
      <c r="H36" s="67"/>
      <c r="I36" s="67"/>
      <c r="J36" s="67" t="n">
        <f aca="false">G36*3.8235866717</f>
        <v>70701790.3062069</v>
      </c>
      <c r="K36" s="9"/>
      <c r="L36" s="67"/>
      <c r="M36" s="67" t="n">
        <f aca="false">F36*2.511711692</f>
        <v>246478.153137845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low_SIPA_income!B30</f>
        <v>16380073.7364258</v>
      </c>
      <c r="F37" s="155" t="n">
        <f aca="false">low_SIPA_income!I30</f>
        <v>98780.4698259372</v>
      </c>
      <c r="G37" s="8" t="n">
        <f aca="false">E37-F37*0.7</f>
        <v>16310927.4075476</v>
      </c>
      <c r="H37" s="8"/>
      <c r="I37" s="8"/>
      <c r="J37" s="8" t="n">
        <f aca="false">G37*3.8235866717</f>
        <v>62366244.6385654</v>
      </c>
      <c r="K37" s="6"/>
      <c r="L37" s="8"/>
      <c r="M37" s="8" t="n">
        <f aca="false">F37*2.511711692</f>
        <v>248108.06100306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low_SIPA_income!B31</f>
        <v>18925240.4563065</v>
      </c>
      <c r="F38" s="157" t="n">
        <f aca="false">low_SIPA_income!I31</f>
        <v>100591.398408373</v>
      </c>
      <c r="G38" s="67" t="n">
        <f aca="false">E38-F38*0.7</f>
        <v>18854826.4774206</v>
      </c>
      <c r="H38" s="67"/>
      <c r="I38" s="67"/>
      <c r="J38" s="67" t="n">
        <f aca="false">G38*3.8235866717</f>
        <v>72093063.2162818</v>
      </c>
      <c r="K38" s="9"/>
      <c r="L38" s="67"/>
      <c r="M38" s="67" t="n">
        <f aca="false">F38*2.511711692</f>
        <v>252656.591496941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low_SIPA_income!B32</f>
        <v>16718369.0477887</v>
      </c>
      <c r="F39" s="157" t="n">
        <f aca="false">low_SIPA_income!I32</f>
        <v>102623.645909092</v>
      </c>
      <c r="G39" s="67" t="n">
        <f aca="false">E39-F39*0.7</f>
        <v>16646532.4956524</v>
      </c>
      <c r="H39" s="67"/>
      <c r="I39" s="67"/>
      <c r="J39" s="67" t="n">
        <f aca="false">G39*3.8235866717</f>
        <v>63649459.7803974</v>
      </c>
      <c r="K39" s="9"/>
      <c r="L39" s="67"/>
      <c r="M39" s="67" t="n">
        <f aca="false">F39*2.511711692</f>
        <v>257761.011305534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low_SIPA_income!B33</f>
        <v>19376022.7444479</v>
      </c>
      <c r="F40" s="157" t="n">
        <f aca="false">low_SIPA_income!I33</f>
        <v>99904.4794586365</v>
      </c>
      <c r="G40" s="67" t="n">
        <f aca="false">E40-F40*0.7</f>
        <v>19306089.6088268</v>
      </c>
      <c r="H40" s="67"/>
      <c r="I40" s="67"/>
      <c r="J40" s="67" t="n">
        <f aca="false">G40*3.8235866717</f>
        <v>73818506.9109562</v>
      </c>
      <c r="K40" s="9"/>
      <c r="L40" s="67"/>
      <c r="M40" s="67" t="n">
        <f aca="false">F40*2.511711692</f>
        <v>250931.249139431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low_SIPA_income!B34</f>
        <v>17065424.7319053</v>
      </c>
      <c r="F41" s="155" t="n">
        <f aca="false">low_SIPA_income!I34</f>
        <v>101517.309260213</v>
      </c>
      <c r="G41" s="8" t="n">
        <f aca="false">E41-F41*0.7</f>
        <v>16994362.6154232</v>
      </c>
      <c r="H41" s="8"/>
      <c r="I41" s="8"/>
      <c r="J41" s="8" t="n">
        <f aca="false">G41*3.8235866717</f>
        <v>64979418.3903689</v>
      </c>
      <c r="K41" s="6"/>
      <c r="L41" s="8"/>
      <c r="M41" s="8" t="n">
        <f aca="false">F41*2.511711692</f>
        <v>254982.212609258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low_SIPA_income!B35</f>
        <v>19597776.1663106</v>
      </c>
      <c r="F42" s="157" t="n">
        <f aca="false">low_SIPA_income!I35</f>
        <v>102630.840994529</v>
      </c>
      <c r="G42" s="67" t="n">
        <f aca="false">E42-F42*0.7</f>
        <v>19525934.5776144</v>
      </c>
      <c r="H42" s="67"/>
      <c r="I42" s="67"/>
      <c r="J42" s="67" t="n">
        <f aca="false">G42*3.8235866717</f>
        <v>74659103.2034527</v>
      </c>
      <c r="K42" s="9"/>
      <c r="L42" s="67"/>
      <c r="M42" s="67" t="n">
        <f aca="false">F42*2.511711692</f>
        <v>257779.08328575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low_SIPA_income!B36</f>
        <v>17431663.4956022</v>
      </c>
      <c r="F43" s="157" t="n">
        <f aca="false">low_SIPA_income!I36</f>
        <v>105177.823666286</v>
      </c>
      <c r="G43" s="67" t="n">
        <f aca="false">E43-F43*0.7</f>
        <v>17358039.0190358</v>
      </c>
      <c r="H43" s="67"/>
      <c r="I43" s="67"/>
      <c r="J43" s="67" t="n">
        <f aca="false">G43*3.8235866717</f>
        <v>66369966.6400336</v>
      </c>
      <c r="K43" s="9"/>
      <c r="L43" s="67"/>
      <c r="M43" s="67" t="n">
        <f aca="false">F43*2.511711692</f>
        <v>264176.369441726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low_SIPA_income!B37</f>
        <v>20179539.548479</v>
      </c>
      <c r="F44" s="157" t="n">
        <f aca="false">low_SIPA_income!I37</f>
        <v>105588.061352268</v>
      </c>
      <c r="G44" s="67" t="n">
        <f aca="false">E44-F44*0.7</f>
        <v>20105627.9055324</v>
      </c>
      <c r="H44" s="67"/>
      <c r="I44" s="67"/>
      <c r="J44" s="67" t="n">
        <f aca="false">G44*3.8235866717</f>
        <v>76875610.8857534</v>
      </c>
      <c r="K44" s="9"/>
      <c r="L44" s="67"/>
      <c r="M44" s="67" t="n">
        <f aca="false">F44*2.511711692</f>
        <v>265206.768234105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low_SIPA_income!B38</f>
        <v>17670912.2343949</v>
      </c>
      <c r="F45" s="155" t="n">
        <f aca="false">low_SIPA_income!I38</f>
        <v>104575.416299567</v>
      </c>
      <c r="G45" s="8" t="n">
        <f aca="false">E45-F45*0.7</f>
        <v>17597709.4429852</v>
      </c>
      <c r="H45" s="8"/>
      <c r="I45" s="8"/>
      <c r="J45" s="8" t="n">
        <f aca="false">G45*3.8235866717</f>
        <v>67286367.2786473</v>
      </c>
      <c r="K45" s="6"/>
      <c r="L45" s="8"/>
      <c r="M45" s="8" t="n">
        <f aca="false">F45*2.511711692</f>
        <v>262663.295815389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low_SIPA_income!B39</f>
        <v>20385279.4694341</v>
      </c>
      <c r="F46" s="157" t="n">
        <f aca="false">low_SIPA_income!I39</f>
        <v>107149.634550444</v>
      </c>
      <c r="G46" s="67" t="n">
        <f aca="false">E46-F46*0.7</f>
        <v>20310274.7252488</v>
      </c>
      <c r="H46" s="67"/>
      <c r="I46" s="67"/>
      <c r="J46" s="67" t="n">
        <f aca="false">G46*3.8235866717</f>
        <v>77658095.7380266</v>
      </c>
      <c r="K46" s="9"/>
      <c r="L46" s="67"/>
      <c r="M46" s="67" t="n">
        <f aca="false">F46*2.511711692</f>
        <v>269128.989893878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low_SIPA_income!B40</f>
        <v>17998238.2689309</v>
      </c>
      <c r="F47" s="157" t="n">
        <f aca="false">low_SIPA_income!I40</f>
        <v>107202.889570136</v>
      </c>
      <c r="G47" s="67" t="n">
        <f aca="false">E47-F47*0.7</f>
        <v>17923196.2462318</v>
      </c>
      <c r="H47" s="67"/>
      <c r="I47" s="67"/>
      <c r="J47" s="67" t="n">
        <f aca="false">G47*3.8235866717</f>
        <v>68530894.2813553</v>
      </c>
      <c r="K47" s="9"/>
      <c r="L47" s="67"/>
      <c r="M47" s="67" t="n">
        <f aca="false">F47*2.511711692</f>
        <v>269262.751149495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low_SIPA_income!B41</f>
        <v>20896222.0076952</v>
      </c>
      <c r="F48" s="157" t="n">
        <f aca="false">low_SIPA_income!I41</f>
        <v>105024.789685749</v>
      </c>
      <c r="G48" s="67" t="n">
        <f aca="false">E48-F48*0.7</f>
        <v>20822704.6549151</v>
      </c>
      <c r="H48" s="67"/>
      <c r="I48" s="67"/>
      <c r="J48" s="67" t="n">
        <f aca="false">G48*3.8235866717</f>
        <v>79617415.987279</v>
      </c>
      <c r="K48" s="9"/>
      <c r="L48" s="67"/>
      <c r="M48" s="67" t="n">
        <f aca="false">F48*2.511711692</f>
        <v>263791.992203538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low_SIPA_income!B42</f>
        <v>18398641.7911905</v>
      </c>
      <c r="F49" s="155" t="n">
        <f aca="false">low_SIPA_income!I42</f>
        <v>113351.331145191</v>
      </c>
      <c r="G49" s="8" t="n">
        <f aca="false">E49-F49*0.7</f>
        <v>18319295.8593889</v>
      </c>
      <c r="H49" s="8"/>
      <c r="I49" s="8"/>
      <c r="J49" s="8" t="n">
        <f aca="false">G49*3.8235866717</f>
        <v>70045415.4828883</v>
      </c>
      <c r="K49" s="6"/>
      <c r="L49" s="8"/>
      <c r="M49" s="8" t="n">
        <f aca="false">F49*2.511711692</f>
        <v>284705.863741139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low_SIPA_income!B43</f>
        <v>21235024.6387158</v>
      </c>
      <c r="F50" s="157" t="n">
        <f aca="false">low_SIPA_income!I43</f>
        <v>112707.435055455</v>
      </c>
      <c r="G50" s="67" t="n">
        <f aca="false">E50-F50*0.7</f>
        <v>21156129.434177</v>
      </c>
      <c r="H50" s="67"/>
      <c r="I50" s="67"/>
      <c r="J50" s="67" t="n">
        <f aca="false">G50*3.8235866717</f>
        <v>80892294.5292792</v>
      </c>
      <c r="K50" s="9"/>
      <c r="L50" s="67"/>
      <c r="M50" s="67" t="n">
        <f aca="false">F50*2.511711692</f>
        <v>283088.582404118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low_SIPA_income!B44</f>
        <v>18684444.0620739</v>
      </c>
      <c r="F51" s="157" t="n">
        <f aca="false">low_SIPA_income!I44</f>
        <v>112404.486724708</v>
      </c>
      <c r="G51" s="67" t="n">
        <f aca="false">E51-F51*0.7</f>
        <v>18605760.9213666</v>
      </c>
      <c r="H51" s="67"/>
      <c r="I51" s="67"/>
      <c r="J51" s="67" t="n">
        <f aca="false">G51*3.8235866717</f>
        <v>71140739.4757741</v>
      </c>
      <c r="K51" s="9"/>
      <c r="L51" s="67"/>
      <c r="M51" s="67" t="n">
        <f aca="false">F51*2.511711692</f>
        <v>282327.663539707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low_SIPA_income!B45</f>
        <v>21697161.6888245</v>
      </c>
      <c r="F52" s="157" t="n">
        <f aca="false">low_SIPA_income!I45</f>
        <v>111164.577153348</v>
      </c>
      <c r="G52" s="67" t="n">
        <f aca="false">E52-F52*0.7</f>
        <v>21619346.4848171</v>
      </c>
      <c r="H52" s="67"/>
      <c r="I52" s="67"/>
      <c r="J52" s="67" t="n">
        <f aca="false">G52*3.8235866717</f>
        <v>82663445.070211</v>
      </c>
      <c r="K52" s="9"/>
      <c r="L52" s="67"/>
      <c r="M52" s="67" t="n">
        <f aca="false">F52*2.511711692</f>
        <v>279213.368172299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low_SIPA_income!B46</f>
        <v>19123140.8848539</v>
      </c>
      <c r="F53" s="155" t="n">
        <f aca="false">low_SIPA_income!I46</f>
        <v>112733.416023262</v>
      </c>
      <c r="G53" s="8" t="n">
        <f aca="false">E53-F53*0.7</f>
        <v>19044227.4936376</v>
      </c>
      <c r="H53" s="8"/>
      <c r="I53" s="8"/>
      <c r="J53" s="8" t="n">
        <f aca="false">G53*3.8235866717</f>
        <v>72817254.4174954</v>
      </c>
      <c r="K53" s="6"/>
      <c r="L53" s="8"/>
      <c r="M53" s="8" t="n">
        <f aca="false">F53*2.511711692</f>
        <v>283153.839104726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low_SIPA_income!B47</f>
        <v>22184564.1222208</v>
      </c>
      <c r="F54" s="157" t="n">
        <f aca="false">low_SIPA_income!I47</f>
        <v>113295.243531929</v>
      </c>
      <c r="G54" s="67" t="n">
        <f aca="false">E54-F54*0.7</f>
        <v>22105257.4517484</v>
      </c>
      <c r="H54" s="67"/>
      <c r="I54" s="67"/>
      <c r="J54" s="67" t="n">
        <f aca="false">G54*3.8235866717</f>
        <v>84521367.7670023</v>
      </c>
      <c r="K54" s="9"/>
      <c r="L54" s="67"/>
      <c r="M54" s="67" t="n">
        <f aca="false">F54*2.511711692</f>
        <v>284564.987827134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low_SIPA_income!B48</f>
        <v>19535906.9915556</v>
      </c>
      <c r="F55" s="157" t="n">
        <f aca="false">low_SIPA_income!I48</f>
        <v>115207.359443709</v>
      </c>
      <c r="G55" s="67" t="n">
        <f aca="false">E55-F55*0.7</f>
        <v>19455261.839945</v>
      </c>
      <c r="H55" s="67"/>
      <c r="I55" s="67"/>
      <c r="J55" s="67" t="n">
        <f aca="false">G55*3.8235866717</f>
        <v>74388879.8656472</v>
      </c>
      <c r="K55" s="9"/>
      <c r="L55" s="67"/>
      <c r="M55" s="67" t="n">
        <f aca="false">F55*2.511711692</f>
        <v>289367.671719212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low_SIPA_income!B49</f>
        <v>22565104.3791086</v>
      </c>
      <c r="F56" s="157" t="n">
        <f aca="false">low_SIPA_income!I49</f>
        <v>117520.52741651</v>
      </c>
      <c r="G56" s="67" t="n">
        <f aca="false">E56-F56*0.7</f>
        <v>22482840.009917</v>
      </c>
      <c r="H56" s="67"/>
      <c r="I56" s="67"/>
      <c r="J56" s="67" t="n">
        <f aca="false">G56*3.8235866717</f>
        <v>85965087.4038821</v>
      </c>
      <c r="K56" s="9"/>
      <c r="L56" s="67"/>
      <c r="M56" s="67" t="n">
        <f aca="false">F56*2.511711692</f>
        <v>295177.682762054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low_SIPA_income!B50</f>
        <v>19900315.035181</v>
      </c>
      <c r="F57" s="155" t="n">
        <f aca="false">low_SIPA_income!I50</f>
        <v>117865.582275175</v>
      </c>
      <c r="G57" s="8" t="n">
        <f aca="false">E57-F57*0.7</f>
        <v>19817809.1275883</v>
      </c>
      <c r="H57" s="8"/>
      <c r="I57" s="8"/>
      <c r="J57" s="8" t="n">
        <f aca="false">G57*3.8235866717</f>
        <v>75775110.8425413</v>
      </c>
      <c r="K57" s="6"/>
      <c r="L57" s="8"/>
      <c r="M57" s="8" t="n">
        <f aca="false">F57*2.511711692</f>
        <v>296044.361084946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low_SIPA_income!B51</f>
        <v>23044520.5968134</v>
      </c>
      <c r="F58" s="157" t="n">
        <f aca="false">low_SIPA_income!I51</f>
        <v>120717.460259496</v>
      </c>
      <c r="G58" s="67" t="n">
        <f aca="false">E58-F58*0.7</f>
        <v>22960018.3746318</v>
      </c>
      <c r="H58" s="67"/>
      <c r="I58" s="67"/>
      <c r="J58" s="67" t="n">
        <f aca="false">G58*3.8235866717</f>
        <v>87789620.2392291</v>
      </c>
      <c r="K58" s="9"/>
      <c r="L58" s="67"/>
      <c r="M58" s="67" t="n">
        <f aca="false">F58*2.511711692</f>
        <v>303207.456362321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low_SIPA_income!B52</f>
        <v>20407064.6945033</v>
      </c>
      <c r="F59" s="157" t="n">
        <f aca="false">low_SIPA_income!I52</f>
        <v>116898.611375559</v>
      </c>
      <c r="G59" s="67" t="n">
        <f aca="false">E59-F59*0.7</f>
        <v>20325235.6665404</v>
      </c>
      <c r="H59" s="67"/>
      <c r="I59" s="67"/>
      <c r="J59" s="67" t="n">
        <f aca="false">G59*3.8235866717</f>
        <v>77715300.1937455</v>
      </c>
      <c r="K59" s="9"/>
      <c r="L59" s="67"/>
      <c r="M59" s="67" t="n">
        <f aca="false">F59*2.511711692</f>
        <v>293615.608970556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low_SIPA_income!B53</f>
        <v>23695737.8815268</v>
      </c>
      <c r="F60" s="157" t="n">
        <f aca="false">low_SIPA_income!I53</f>
        <v>114579.458694666</v>
      </c>
      <c r="G60" s="67" t="n">
        <f aca="false">E60-F60*0.7</f>
        <v>23615532.2604405</v>
      </c>
      <c r="H60" s="67"/>
      <c r="I60" s="67"/>
      <c r="J60" s="67" t="n">
        <f aca="false">G60*3.8235866717</f>
        <v>90296034.3961218</v>
      </c>
      <c r="K60" s="9"/>
      <c r="L60" s="67"/>
      <c r="M60" s="67" t="n">
        <f aca="false">F60*2.511711692</f>
        <v>287790.566066425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low_SIPA_income!B54</f>
        <v>20865372.179469</v>
      </c>
      <c r="F61" s="155" t="n">
        <f aca="false">low_SIPA_income!I54</f>
        <v>120644.040972702</v>
      </c>
      <c r="G61" s="8" t="n">
        <f aca="false">E61-F61*0.7</f>
        <v>20780921.3507881</v>
      </c>
      <c r="H61" s="8"/>
      <c r="I61" s="8"/>
      <c r="J61" s="8" t="n">
        <f aca="false">G61*3.8235866717</f>
        <v>79457653.9025193</v>
      </c>
      <c r="K61" s="6"/>
      <c r="L61" s="8"/>
      <c r="M61" s="8" t="n">
        <f aca="false">F61*2.511711692</f>
        <v>303023.048281262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low_SIPA_income!B55</f>
        <v>24120125.5083159</v>
      </c>
      <c r="F62" s="157" t="n">
        <f aca="false">low_SIPA_income!I55</f>
        <v>119035.085590285</v>
      </c>
      <c r="G62" s="67" t="n">
        <f aca="false">E62-F62*0.7</f>
        <v>24036800.9484027</v>
      </c>
      <c r="H62" s="67"/>
      <c r="I62" s="67"/>
      <c r="J62" s="67" t="n">
        <f aca="false">G62*3.8235866717</f>
        <v>91906791.7366186</v>
      </c>
      <c r="K62" s="9"/>
      <c r="L62" s="67"/>
      <c r="M62" s="67" t="n">
        <f aca="false">F62*2.511711692</f>
        <v>298981.816235339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low_SIPA_income!B56</f>
        <v>21121137.4868204</v>
      </c>
      <c r="F63" s="157" t="n">
        <f aca="false">low_SIPA_income!I56</f>
        <v>122152.780744521</v>
      </c>
      <c r="G63" s="67" t="n">
        <f aca="false">E63-F63*0.7</f>
        <v>21035630.5402992</v>
      </c>
      <c r="H63" s="67"/>
      <c r="I63" s="67"/>
      <c r="J63" s="67" t="n">
        <f aca="false">G63*3.8235866717</f>
        <v>80431556.5646936</v>
      </c>
      <c r="K63" s="9"/>
      <c r="L63" s="67"/>
      <c r="M63" s="67" t="n">
        <f aca="false">F63*2.511711692</f>
        <v>306812.567606326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low_SIPA_income!B57</f>
        <v>24167556.236569</v>
      </c>
      <c r="F64" s="157" t="n">
        <f aca="false">low_SIPA_income!I57</f>
        <v>123635.747580863</v>
      </c>
      <c r="G64" s="67" t="n">
        <f aca="false">E64-F64*0.7</f>
        <v>24081011.2132624</v>
      </c>
      <c r="H64" s="67"/>
      <c r="I64" s="67"/>
      <c r="J64" s="67" t="n">
        <f aca="false">G64*3.8235866717</f>
        <v>92075833.5160883</v>
      </c>
      <c r="K64" s="9"/>
      <c r="L64" s="67"/>
      <c r="M64" s="67" t="n">
        <f aca="false">F64*2.511711692</f>
        <v>310537.352748013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low_SIPA_income!B58</f>
        <v>21194265.1943765</v>
      </c>
      <c r="F65" s="155" t="n">
        <f aca="false">low_SIPA_income!I58</f>
        <v>125812.630827377</v>
      </c>
      <c r="G65" s="8" t="n">
        <f aca="false">E65-F65*0.7</f>
        <v>21106196.3527974</v>
      </c>
      <c r="H65" s="8"/>
      <c r="I65" s="8"/>
      <c r="J65" s="8" t="n">
        <f aca="false">G65*3.8235866717</f>
        <v>80701371.0648392</v>
      </c>
      <c r="K65" s="6"/>
      <c r="L65" s="8"/>
      <c r="M65" s="8" t="n">
        <f aca="false">F65*2.511711692</f>
        <v>316005.055850403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low_SIPA_income!B59</f>
        <v>24503580.893747</v>
      </c>
      <c r="F66" s="157" t="n">
        <f aca="false">low_SIPA_income!I59</f>
        <v>122090.931832928</v>
      </c>
      <c r="G66" s="67" t="n">
        <f aca="false">E66-F66*0.7</f>
        <v>24418117.241464</v>
      </c>
      <c r="H66" s="67"/>
      <c r="I66" s="67"/>
      <c r="J66" s="67" t="n">
        <f aca="false">G66*3.8235866717</f>
        <v>93364787.6324697</v>
      </c>
      <c r="K66" s="9"/>
      <c r="L66" s="67"/>
      <c r="M66" s="67" t="n">
        <f aca="false">F66*2.511711692</f>
        <v>306657.220971939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low_SIPA_income!B60</f>
        <v>21454502.8553512</v>
      </c>
      <c r="F67" s="157" t="n">
        <f aca="false">low_SIPA_income!I60</f>
        <v>124470.737252596</v>
      </c>
      <c r="G67" s="67" t="n">
        <f aca="false">E67-F67*0.7</f>
        <v>21367373.3392744</v>
      </c>
      <c r="H67" s="67"/>
      <c r="I67" s="67"/>
      <c r="J67" s="67" t="n">
        <f aca="false">G67*3.8235866717</f>
        <v>81700003.9092876</v>
      </c>
      <c r="K67" s="9"/>
      <c r="L67" s="67"/>
      <c r="M67" s="67" t="n">
        <f aca="false">F67*2.511711692</f>
        <v>312634.606069204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low_SIPA_income!B61</f>
        <v>24794370.4299674</v>
      </c>
      <c r="F68" s="157" t="n">
        <f aca="false">low_SIPA_income!I61</f>
        <v>122844.435960111</v>
      </c>
      <c r="G68" s="67" t="n">
        <f aca="false">E68-F68*0.7</f>
        <v>24708379.3247954</v>
      </c>
      <c r="H68" s="67"/>
      <c r="I68" s="67"/>
      <c r="J68" s="67" t="n">
        <f aca="false">G68*3.8235866717</f>
        <v>94474629.8655954</v>
      </c>
      <c r="K68" s="9"/>
      <c r="L68" s="67"/>
      <c r="M68" s="67" t="n">
        <f aca="false">F68*2.511711692</f>
        <v>308549.806098155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low_SIPA_income!B62</f>
        <v>21710769.6794887</v>
      </c>
      <c r="F69" s="155" t="n">
        <f aca="false">low_SIPA_income!I62</f>
        <v>128012.46701916</v>
      </c>
      <c r="G69" s="8" t="n">
        <f aca="false">E69-F69*0.7</f>
        <v>21621160.9525753</v>
      </c>
      <c r="H69" s="8"/>
      <c r="I69" s="8"/>
      <c r="J69" s="8" t="n">
        <f aca="false">G69*3.8235866717</f>
        <v>82670382.8449472</v>
      </c>
      <c r="K69" s="6"/>
      <c r="L69" s="8"/>
      <c r="M69" s="8" t="n">
        <f aca="false">F69*2.511711692</f>
        <v>321530.410133788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low_SIPA_income!B63</f>
        <v>24587396.0287471</v>
      </c>
      <c r="F70" s="157" t="n">
        <f aca="false">low_SIPA_income!I63</f>
        <v>131732.569107027</v>
      </c>
      <c r="G70" s="67" t="n">
        <f aca="false">E70-F70*0.7</f>
        <v>24495183.2303722</v>
      </c>
      <c r="H70" s="67"/>
      <c r="I70" s="67"/>
      <c r="J70" s="67" t="n">
        <f aca="false">G70*3.8235866717</f>
        <v>93659456.1205004</v>
      </c>
      <c r="K70" s="9"/>
      <c r="L70" s="67"/>
      <c r="M70" s="67" t="n">
        <f aca="false">F70*2.511711692</f>
        <v>330874.234043319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low_SIPA_income!B64</f>
        <v>21599662.8907021</v>
      </c>
      <c r="F71" s="157" t="n">
        <f aca="false">low_SIPA_income!I64</f>
        <v>127958.592080116</v>
      </c>
      <c r="G71" s="67" t="n">
        <f aca="false">E71-F71*0.7</f>
        <v>21510091.876246</v>
      </c>
      <c r="H71" s="67"/>
      <c r="I71" s="67"/>
      <c r="J71" s="67" t="n">
        <f aca="false">G71*3.8235866717</f>
        <v>82245700.6050566</v>
      </c>
      <c r="K71" s="9"/>
      <c r="L71" s="67"/>
      <c r="M71" s="67" t="n">
        <f aca="false">F71*2.511711692</f>
        <v>321395.091819487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low_SIPA_income!B65</f>
        <v>24840838.4274905</v>
      </c>
      <c r="F72" s="157" t="n">
        <f aca="false">low_SIPA_income!I65</f>
        <v>122991.566263297</v>
      </c>
      <c r="G72" s="67" t="n">
        <f aca="false">E72-F72*0.7</f>
        <v>24754744.3311062</v>
      </c>
      <c r="H72" s="67"/>
      <c r="I72" s="67"/>
      <c r="J72" s="67" t="n">
        <f aca="false">G72*3.8235866717</f>
        <v>94651910.4857589</v>
      </c>
      <c r="K72" s="9"/>
      <c r="L72" s="67"/>
      <c r="M72" s="67" t="n">
        <f aca="false">F72*2.511711692</f>
        <v>308919.355000915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low_SIPA_income!B66</f>
        <v>21862535.2190147</v>
      </c>
      <c r="F73" s="155" t="n">
        <f aca="false">low_SIPA_income!I66</f>
        <v>124888.710618002</v>
      </c>
      <c r="G73" s="8" t="n">
        <f aca="false">E73-F73*0.7</f>
        <v>21775113.121582</v>
      </c>
      <c r="H73" s="8"/>
      <c r="I73" s="8"/>
      <c r="J73" s="8" t="n">
        <f aca="false">G73*3.8235866717</f>
        <v>83259032.3064409</v>
      </c>
      <c r="K73" s="6"/>
      <c r="L73" s="8"/>
      <c r="M73" s="8" t="n">
        <f aca="false">F73*2.511711692</f>
        <v>313684.43465804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low_SIPA_income!B67</f>
        <v>24881338.0855949</v>
      </c>
      <c r="F74" s="157" t="n">
        <f aca="false">low_SIPA_income!I67</f>
        <v>126703.802405878</v>
      </c>
      <c r="G74" s="67" t="n">
        <f aca="false">E74-F74*0.7</f>
        <v>24792645.4239107</v>
      </c>
      <c r="H74" s="67"/>
      <c r="I74" s="67"/>
      <c r="J74" s="67" t="n">
        <f aca="false">G74*3.8235866717</f>
        <v>94796828.5990491</v>
      </c>
      <c r="K74" s="9"/>
      <c r="L74" s="67"/>
      <c r="M74" s="67" t="n">
        <f aca="false">F74*2.511711692</f>
        <v>318243.4219237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low_SIPA_income!B68</f>
        <v>21702921.2369882</v>
      </c>
      <c r="F75" s="157" t="n">
        <f aca="false">low_SIPA_income!I68</f>
        <v>132254.25438962</v>
      </c>
      <c r="G75" s="67" t="n">
        <f aca="false">E75-F75*0.7</f>
        <v>21610343.2589154</v>
      </c>
      <c r="H75" s="67"/>
      <c r="I75" s="67"/>
      <c r="J75" s="67" t="n">
        <f aca="false">G75*3.8235866717</f>
        <v>82629020.455651</v>
      </c>
      <c r="K75" s="9"/>
      <c r="L75" s="67"/>
      <c r="M75" s="67" t="n">
        <f aca="false">F75*2.511711692</f>
        <v>332184.557067152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low_SIPA_income!B69</f>
        <v>24924805.8529783</v>
      </c>
      <c r="F76" s="157" t="n">
        <f aca="false">low_SIPA_income!I69</f>
        <v>130726.803806148</v>
      </c>
      <c r="G76" s="67" t="n">
        <f aca="false">E76-F76*0.7</f>
        <v>24833297.090314</v>
      </c>
      <c r="H76" s="67"/>
      <c r="I76" s="67"/>
      <c r="J76" s="67" t="n">
        <f aca="false">G76*3.8235866717</f>
        <v>94952263.7688909</v>
      </c>
      <c r="K76" s="9"/>
      <c r="L76" s="67"/>
      <c r="M76" s="67" t="n">
        <f aca="false">F76*2.511711692</f>
        <v>328348.041577691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low_SIPA_income!B70</f>
        <v>21770040.7353465</v>
      </c>
      <c r="F77" s="155" t="n">
        <f aca="false">low_SIPA_income!I70</f>
        <v>132616.455012522</v>
      </c>
      <c r="G77" s="8" t="n">
        <f aca="false">E77-F77*0.7</f>
        <v>21677209.2168377</v>
      </c>
      <c r="H77" s="8"/>
      <c r="I77" s="8"/>
      <c r="J77" s="8" t="n">
        <f aca="false">G77*3.8235866717</f>
        <v>82884688.241153</v>
      </c>
      <c r="K77" s="6"/>
      <c r="L77" s="8"/>
      <c r="M77" s="8" t="n">
        <f aca="false">F77*2.511711692</f>
        <v>333094.300606544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low_SIPA_income!B71</f>
        <v>24764782.5259309</v>
      </c>
      <c r="F78" s="157" t="n">
        <f aca="false">low_SIPA_income!I71</f>
        <v>134580.707782347</v>
      </c>
      <c r="G78" s="67" t="n">
        <f aca="false">E78-F78*0.7</f>
        <v>24670576.0304833</v>
      </c>
      <c r="H78" s="67"/>
      <c r="I78" s="67"/>
      <c r="J78" s="67" t="n">
        <f aca="false">G78*3.8235866717</f>
        <v>94330085.6933173</v>
      </c>
      <c r="K78" s="9"/>
      <c r="L78" s="67"/>
      <c r="M78" s="67" t="n">
        <f aca="false">F78*2.511711692</f>
        <v>338027.937254555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low_SIPA_income!B72</f>
        <v>21919342.1996237</v>
      </c>
      <c r="F79" s="157" t="n">
        <f aca="false">low_SIPA_income!I72</f>
        <v>134225.509316765</v>
      </c>
      <c r="G79" s="67" t="n">
        <f aca="false">E79-F79*0.7</f>
        <v>21825384.343102</v>
      </c>
      <c r="H79" s="67"/>
      <c r="I79" s="67"/>
      <c r="J79" s="67" t="n">
        <f aca="false">G79*3.8235866717</f>
        <v>83451248.6790147</v>
      </c>
      <c r="K79" s="9"/>
      <c r="L79" s="67"/>
      <c r="M79" s="67" t="n">
        <f aca="false">F79*2.511711692</f>
        <v>337135.781115574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low_SIPA_income!B73</f>
        <v>25143962.5094283</v>
      </c>
      <c r="F80" s="157" t="n">
        <f aca="false">low_SIPA_income!I73</f>
        <v>132578.101691954</v>
      </c>
      <c r="G80" s="67" t="n">
        <f aca="false">E80-F80*0.7</f>
        <v>25051157.8382439</v>
      </c>
      <c r="H80" s="67"/>
      <c r="I80" s="67"/>
      <c r="J80" s="67" t="n">
        <f aca="false">G80*3.8235866717</f>
        <v>95785273.2209624</v>
      </c>
      <c r="K80" s="9"/>
      <c r="L80" s="67"/>
      <c r="M80" s="67" t="n">
        <f aca="false">F80*2.511711692</f>
        <v>332997.968122845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low_SIPA_income!B74</f>
        <v>21959369.5063287</v>
      </c>
      <c r="F81" s="155" t="n">
        <f aca="false">low_SIPA_income!I74</f>
        <v>135303.697951521</v>
      </c>
      <c r="G81" s="8" t="n">
        <f aca="false">E81-F81*0.7</f>
        <v>21864656.9177627</v>
      </c>
      <c r="H81" s="8"/>
      <c r="I81" s="8"/>
      <c r="J81" s="8" t="n">
        <f aca="false">G81*3.8235866717</f>
        <v>83601410.7720506</v>
      </c>
      <c r="K81" s="6"/>
      <c r="L81" s="8"/>
      <c r="M81" s="8" t="n">
        <f aca="false">F81*2.511711692</f>
        <v>339843.880115671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low_SIPA_income!B75</f>
        <v>25233690.5623652</v>
      </c>
      <c r="F82" s="157" t="n">
        <f aca="false">low_SIPA_income!I75</f>
        <v>135841.211830138</v>
      </c>
      <c r="G82" s="67" t="n">
        <f aca="false">E82-F82*0.7</f>
        <v>25138601.7140841</v>
      </c>
      <c r="H82" s="67"/>
      <c r="I82" s="67"/>
      <c r="J82" s="67" t="n">
        <f aca="false">G82*3.8235866717</f>
        <v>96119622.4591467</v>
      </c>
      <c r="K82" s="9"/>
      <c r="L82" s="67"/>
      <c r="M82" s="67" t="n">
        <f aca="false">F82*2.511711692</f>
        <v>341193.960009207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low_SIPA_income!B76</f>
        <v>22380901.4249321</v>
      </c>
      <c r="F83" s="157" t="n">
        <f aca="false">low_SIPA_income!I76</f>
        <v>126759.971691903</v>
      </c>
      <c r="G83" s="67" t="n">
        <f aca="false">E83-F83*0.7</f>
        <v>22292169.4447478</v>
      </c>
      <c r="H83" s="67"/>
      <c r="I83" s="67"/>
      <c r="J83" s="67" t="n">
        <f aca="false">G83*3.8235866717</f>
        <v>85236041.9722155</v>
      </c>
      <c r="K83" s="9"/>
      <c r="L83" s="67"/>
      <c r="M83" s="67" t="n">
        <f aca="false">F83*2.511711692</f>
        <v>318384.502976143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low_SIPA_income!B77</f>
        <v>25589837.3338912</v>
      </c>
      <c r="F84" s="157" t="n">
        <f aca="false">low_SIPA_income!I77</f>
        <v>136308.209838491</v>
      </c>
      <c r="G84" s="67" t="n">
        <f aca="false">E84-F84*0.7</f>
        <v>25494421.5870042</v>
      </c>
      <c r="H84" s="67"/>
      <c r="I84" s="67"/>
      <c r="J84" s="67" t="n">
        <f aca="false">G84*3.8235866717</f>
        <v>97480130.5827701</v>
      </c>
      <c r="K84" s="9"/>
      <c r="L84" s="67"/>
      <c r="M84" s="67" t="n">
        <f aca="false">F84*2.511711692</f>
        <v>342366.924366927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low_SIPA_income!B78</f>
        <v>22363053.5126205</v>
      </c>
      <c r="F85" s="155" t="n">
        <f aca="false">low_SIPA_income!I78</f>
        <v>135361.245673881</v>
      </c>
      <c r="G85" s="8" t="n">
        <f aca="false">E85-F85*0.7</f>
        <v>22268300.6406488</v>
      </c>
      <c r="H85" s="8"/>
      <c r="I85" s="8"/>
      <c r="J85" s="8" t="n">
        <f aca="false">G85*3.8235866717</f>
        <v>85144777.5309933</v>
      </c>
      <c r="K85" s="6"/>
      <c r="L85" s="8"/>
      <c r="M85" s="8" t="n">
        <f aca="false">F85*2.511711692</f>
        <v>339988.423402771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low_SIPA_income!B79</f>
        <v>25498865.531075</v>
      </c>
      <c r="F86" s="157" t="n">
        <f aca="false">low_SIPA_income!I79</f>
        <v>137809.322328406</v>
      </c>
      <c r="G86" s="67" t="n">
        <f aca="false">E86-F86*0.7</f>
        <v>25402399.0054451</v>
      </c>
      <c r="H86" s="67"/>
      <c r="I86" s="67"/>
      <c r="J86" s="67" t="n">
        <f aca="false">G86*3.8235866717</f>
        <v>97128274.2664251</v>
      </c>
      <c r="K86" s="9"/>
      <c r="L86" s="67"/>
      <c r="M86" s="67" t="n">
        <f aca="false">F86*2.511711692</f>
        <v>346137.286158853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low_SIPA_income!B80</f>
        <v>22278833.3578451</v>
      </c>
      <c r="F87" s="157" t="n">
        <f aca="false">low_SIPA_income!I80</f>
        <v>140747.484731509</v>
      </c>
      <c r="G87" s="67" t="n">
        <f aca="false">E87-F87*0.7</f>
        <v>22180310.1185331</v>
      </c>
      <c r="H87" s="67"/>
      <c r="I87" s="67"/>
      <c r="J87" s="67" t="n">
        <f aca="false">G87*3.8235866717</f>
        <v>84808338.1433957</v>
      </c>
      <c r="K87" s="9"/>
      <c r="L87" s="67"/>
      <c r="M87" s="67" t="n">
        <f aca="false">F87*2.511711692</f>
        <v>353517.103019722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low_SIPA_income!B81</f>
        <v>25604171.4737325</v>
      </c>
      <c r="F88" s="157" t="n">
        <f aca="false">low_SIPA_income!I81</f>
        <v>134388.227293368</v>
      </c>
      <c r="G88" s="67" t="n">
        <f aca="false">E88-F88*0.7</f>
        <v>25510099.7146272</v>
      </c>
      <c r="H88" s="67"/>
      <c r="I88" s="67"/>
      <c r="J88" s="67" t="n">
        <f aca="false">G88*3.8235866717</f>
        <v>97540077.2625864</v>
      </c>
      <c r="K88" s="9"/>
      <c r="L88" s="67"/>
      <c r="M88" s="67" t="n">
        <f aca="false">F88*2.511711692</f>
        <v>337544.481759907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low_SIPA_income!B82</f>
        <v>22308017.4766971</v>
      </c>
      <c r="F89" s="155" t="n">
        <f aca="false">low_SIPA_income!I82</f>
        <v>137952.763580178</v>
      </c>
      <c r="G89" s="8" t="n">
        <f aca="false">E89-F89*0.7</f>
        <v>22211450.542191</v>
      </c>
      <c r="H89" s="8"/>
      <c r="I89" s="8"/>
      <c r="J89" s="8" t="n">
        <f aca="false">G89*3.8235866717</f>
        <v>84927406.2522451</v>
      </c>
      <c r="K89" s="6"/>
      <c r="L89" s="8"/>
      <c r="M89" s="8" t="n">
        <f aca="false">F89*2.511711692</f>
        <v>346497.569228045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low_SIPA_income!B83</f>
        <v>25705416.4616256</v>
      </c>
      <c r="F90" s="157" t="n">
        <f aca="false">low_SIPA_income!I83</f>
        <v>136260.049487389</v>
      </c>
      <c r="G90" s="67" t="n">
        <f aca="false">E90-F90*0.7</f>
        <v>25610034.4269844</v>
      </c>
      <c r="H90" s="67"/>
      <c r="I90" s="67"/>
      <c r="J90" s="67" t="n">
        <f aca="false">G90*3.8235866717</f>
        <v>97922186.2967959</v>
      </c>
      <c r="K90" s="9"/>
      <c r="L90" s="67"/>
      <c r="M90" s="67" t="n">
        <f aca="false">F90*2.511711692</f>
        <v>342245.959449974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low_SIPA_income!B84</f>
        <v>22609161.6004603</v>
      </c>
      <c r="F91" s="157" t="n">
        <f aca="false">low_SIPA_income!I84</f>
        <v>136079.593447129</v>
      </c>
      <c r="G91" s="67" t="n">
        <f aca="false">E91-F91*0.7</f>
        <v>22513905.8850473</v>
      </c>
      <c r="H91" s="67"/>
      <c r="I91" s="67"/>
      <c r="J91" s="67" t="n">
        <f aca="false">G91*3.8235866717</f>
        <v>86083870.4699752</v>
      </c>
      <c r="K91" s="9"/>
      <c r="L91" s="67"/>
      <c r="M91" s="67" t="n">
        <f aca="false">F91*2.511711692</f>
        <v>341792.705903759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low_SIPA_income!B85</f>
        <v>25617178.0726661</v>
      </c>
      <c r="F92" s="157" t="n">
        <f aca="false">low_SIPA_income!I85</f>
        <v>136001.751461759</v>
      </c>
      <c r="G92" s="67" t="n">
        <f aca="false">E92-F92*0.7</f>
        <v>25521976.8466428</v>
      </c>
      <c r="H92" s="67"/>
      <c r="I92" s="67"/>
      <c r="J92" s="67" t="n">
        <f aca="false">G92*3.8235866717</f>
        <v>97585490.5062595</v>
      </c>
      <c r="K92" s="9"/>
      <c r="L92" s="67"/>
      <c r="M92" s="67" t="n">
        <f aca="false">F92*2.511711692</f>
        <v>341597.189278979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low_SIPA_income!B86</f>
        <v>22516539.8629937</v>
      </c>
      <c r="F93" s="155" t="n">
        <f aca="false">low_SIPA_income!I86</f>
        <v>141113.543354845</v>
      </c>
      <c r="G93" s="8" t="n">
        <f aca="false">E93-F93*0.7</f>
        <v>22417760.3826453</v>
      </c>
      <c r="H93" s="8"/>
      <c r="I93" s="8"/>
      <c r="J93" s="8" t="n">
        <f aca="false">G93*3.8235866717</f>
        <v>85716249.8084469</v>
      </c>
      <c r="K93" s="6"/>
      <c r="L93" s="8"/>
      <c r="M93" s="8" t="n">
        <f aca="false">F93*2.511711692</f>
        <v>354436.536743913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low_SIPA_income!B87</f>
        <v>25691062.1584136</v>
      </c>
      <c r="F94" s="157" t="n">
        <f aca="false">low_SIPA_income!I87</f>
        <v>139467.847142949</v>
      </c>
      <c r="G94" s="67" t="n">
        <f aca="false">E94-F94*0.7</f>
        <v>25593434.6654135</v>
      </c>
      <c r="H94" s="67"/>
      <c r="I94" s="67"/>
      <c r="J94" s="67" t="n">
        <f aca="false">G94*3.8235866717</f>
        <v>97858715.6697</v>
      </c>
      <c r="K94" s="9"/>
      <c r="L94" s="67"/>
      <c r="M94" s="67" t="n">
        <f aca="false">F94*2.511711692</f>
        <v>350303.022327013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low_SIPA_income!B88</f>
        <v>22514145.2561231</v>
      </c>
      <c r="F95" s="157" t="n">
        <f aca="false">low_SIPA_income!I88</f>
        <v>139453.621204082</v>
      </c>
      <c r="G95" s="67" t="n">
        <f aca="false">E95-F95*0.7</f>
        <v>22416527.7212802</v>
      </c>
      <c r="H95" s="67"/>
      <c r="I95" s="67"/>
      <c r="J95" s="67" t="n">
        <f aca="false">G95*3.8235866717</f>
        <v>85711536.6208807</v>
      </c>
      <c r="K95" s="9"/>
      <c r="L95" s="67"/>
      <c r="M95" s="67" t="n">
        <f aca="false">F95*2.511711692</f>
        <v>350267.290870032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low_SIPA_income!B89</f>
        <v>25697074.8980355</v>
      </c>
      <c r="F96" s="157" t="n">
        <f aca="false">low_SIPA_income!I89</f>
        <v>142993.745184865</v>
      </c>
      <c r="G96" s="67" t="n">
        <f aca="false">E96-F96*0.7</f>
        <v>25596979.2764061</v>
      </c>
      <c r="H96" s="67"/>
      <c r="I96" s="67"/>
      <c r="J96" s="67" t="n">
        <f aca="false">G96*3.8235866717</f>
        <v>97872268.7970474</v>
      </c>
      <c r="K96" s="9"/>
      <c r="L96" s="67"/>
      <c r="M96" s="67" t="n">
        <f aca="false">F96*2.511711692</f>
        <v>359159.061663693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low_SIPA_income!B90</f>
        <v>22704757.8377773</v>
      </c>
      <c r="F97" s="155" t="n">
        <f aca="false">low_SIPA_income!I90</f>
        <v>141468.728687918</v>
      </c>
      <c r="G97" s="8" t="n">
        <f aca="false">E97-F97*0.7</f>
        <v>22605729.7276957</v>
      </c>
      <c r="H97" s="8"/>
      <c r="I97" s="8"/>
      <c r="J97" s="8" t="n">
        <f aca="false">G97*3.8235866717</f>
        <v>86434966.8908699</v>
      </c>
      <c r="K97" s="6"/>
      <c r="L97" s="8"/>
      <c r="M97" s="8" t="n">
        <f aca="false">F97*2.511711692</f>
        <v>355328.65989782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low_SIPA_income!B91</f>
        <v>26123504.6891344</v>
      </c>
      <c r="F98" s="157" t="n">
        <f aca="false">low_SIPA_income!I91</f>
        <v>137940.435761631</v>
      </c>
      <c r="G98" s="67" t="n">
        <f aca="false">E98-F98*0.7</f>
        <v>26026946.3841012</v>
      </c>
      <c r="H98" s="67"/>
      <c r="I98" s="67"/>
      <c r="J98" s="67" t="n">
        <f aca="false">G98*3.8235866717</f>
        <v>99516285.2993</v>
      </c>
      <c r="K98" s="9"/>
      <c r="L98" s="67"/>
      <c r="M98" s="67" t="n">
        <f aca="false">F98*2.511711692</f>
        <v>346466.605302064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low_SIPA_income!B92</f>
        <v>23011782.2245931</v>
      </c>
      <c r="F99" s="157" t="n">
        <f aca="false">low_SIPA_income!I92</f>
        <v>138100.934993262</v>
      </c>
      <c r="G99" s="67" t="n">
        <f aca="false">E99-F99*0.7</f>
        <v>22915111.5700978</v>
      </c>
      <c r="H99" s="67"/>
      <c r="I99" s="67"/>
      <c r="J99" s="67" t="n">
        <f aca="false">G99*3.8235866717</f>
        <v>87617915.1799444</v>
      </c>
      <c r="K99" s="9"/>
      <c r="L99" s="67"/>
      <c r="M99" s="67" t="n">
        <f aca="false">F99*2.511711692</f>
        <v>346869.733098708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low_SIPA_income!B93</f>
        <v>26416693.7538214</v>
      </c>
      <c r="F100" s="157" t="n">
        <f aca="false">low_SIPA_income!I93</f>
        <v>143201.46318404</v>
      </c>
      <c r="G100" s="67" t="n">
        <f aca="false">E100-F100*0.7</f>
        <v>26316452.7295926</v>
      </c>
      <c r="H100" s="67"/>
      <c r="I100" s="67"/>
      <c r="J100" s="67" t="n">
        <f aca="false">G100*3.8235866717</f>
        <v>100623237.903293</v>
      </c>
      <c r="K100" s="9"/>
      <c r="L100" s="67"/>
      <c r="M100" s="67" t="n">
        <f aca="false">F100*2.511711692</f>
        <v>359680.78939086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low_SIPA_income!B94</f>
        <v>23133656.9253472</v>
      </c>
      <c r="F101" s="155" t="n">
        <f aca="false">low_SIPA_income!I94</f>
        <v>142282.788575993</v>
      </c>
      <c r="G101" s="8" t="n">
        <f aca="false">E101-F101*0.7</f>
        <v>23034058.973344</v>
      </c>
      <c r="H101" s="8"/>
      <c r="I101" s="8"/>
      <c r="J101" s="8" t="n">
        <f aca="false">G101*3.8235866717</f>
        <v>88072720.8856298</v>
      </c>
      <c r="K101" s="6"/>
      <c r="L101" s="8"/>
      <c r="M101" s="8" t="n">
        <f aca="false">F101*2.511711692</f>
        <v>357373.343636686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low_SIPA_income!B95</f>
        <v>26269480.3191629</v>
      </c>
      <c r="F102" s="157" t="n">
        <f aca="false">low_SIPA_income!I95</f>
        <v>149898.385209579</v>
      </c>
      <c r="G102" s="67" t="n">
        <f aca="false">E102-F102*0.7</f>
        <v>26164551.4495162</v>
      </c>
      <c r="H102" s="67"/>
      <c r="I102" s="67"/>
      <c r="J102" s="67" t="n">
        <f aca="false">G102*3.8235866717</f>
        <v>100042430.193379</v>
      </c>
      <c r="K102" s="9"/>
      <c r="L102" s="67"/>
      <c r="M102" s="67" t="n">
        <f aca="false">F102*2.511711692</f>
        <v>376501.52674282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low_SIPA_income!B96</f>
        <v>23153027.029514</v>
      </c>
      <c r="F103" s="157" t="n">
        <f aca="false">low_SIPA_income!I96</f>
        <v>144631.377462764</v>
      </c>
      <c r="G103" s="67" t="n">
        <f aca="false">E103-F103*0.7</f>
        <v>23051785.06529</v>
      </c>
      <c r="H103" s="67"/>
      <c r="I103" s="67"/>
      <c r="J103" s="67" t="n">
        <f aca="false">G103*3.8235866717</f>
        <v>88140498.134536</v>
      </c>
      <c r="K103" s="9"/>
      <c r="L103" s="67"/>
      <c r="M103" s="67" t="n">
        <f aca="false">F103*2.511711692</f>
        <v>363272.32180329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low_SIPA_income!B97</f>
        <v>26631546.0477669</v>
      </c>
      <c r="F104" s="157" t="n">
        <f aca="false">low_SIPA_income!I97</f>
        <v>141186.852952264</v>
      </c>
      <c r="G104" s="67" t="n">
        <f aca="false">E104-F104*0.7</f>
        <v>26532715.2507003</v>
      </c>
      <c r="H104" s="67"/>
      <c r="I104" s="67"/>
      <c r="J104" s="67" t="n">
        <f aca="false">G104*3.8235866717</f>
        <v>101450136.396589</v>
      </c>
      <c r="K104" s="9"/>
      <c r="L104" s="67"/>
      <c r="M104" s="67" t="n">
        <f aca="false">F104*2.511711692</f>
        <v>354620.669316885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low_SIPA_income!B98</f>
        <v>23292173.4654081</v>
      </c>
      <c r="F105" s="155" t="n">
        <f aca="false">low_SIPA_income!I98</f>
        <v>142166.099829447</v>
      </c>
      <c r="G105" s="8" t="n">
        <f aca="false">E105-F105*0.7</f>
        <v>23192657.1955275</v>
      </c>
      <c r="H105" s="8"/>
      <c r="I105" s="8"/>
      <c r="J105" s="8" t="n">
        <f aca="false">G105*3.8235866717</f>
        <v>88679134.9341259</v>
      </c>
      <c r="K105" s="6"/>
      <c r="L105" s="8"/>
      <c r="M105" s="8" t="n">
        <f aca="false">F105*2.511711692</f>
        <v>357080.255147662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low_SIPA_income!B99</f>
        <v>26704600.9640072</v>
      </c>
      <c r="F106" s="157" t="n">
        <f aca="false">low_SIPA_income!I99</f>
        <v>139672.741852903</v>
      </c>
      <c r="G106" s="67" t="n">
        <f aca="false">E106-F106*0.7</f>
        <v>26606830.0447102</v>
      </c>
      <c r="H106" s="67"/>
      <c r="I106" s="67"/>
      <c r="J106" s="67" t="n">
        <f aca="false">G106*3.8235866717</f>
        <v>101733520.735141</v>
      </c>
      <c r="K106" s="9"/>
      <c r="L106" s="67"/>
      <c r="M106" s="67" t="n">
        <f aca="false">F106*2.511711692</f>
        <v>350817.658765634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low_SIPA_income!B100</f>
        <v>23602673.6404721</v>
      </c>
      <c r="F107" s="157" t="n">
        <f aca="false">low_SIPA_income!I100</f>
        <v>143002.856115715</v>
      </c>
      <c r="G107" s="67" t="n">
        <f aca="false">E107-F107*0.7</f>
        <v>23502571.6411911</v>
      </c>
      <c r="H107" s="67"/>
      <c r="I107" s="67"/>
      <c r="J107" s="67" t="n">
        <f aca="false">G107*3.8235866717</f>
        <v>89864119.6779325</v>
      </c>
      <c r="K107" s="9"/>
      <c r="L107" s="67"/>
      <c r="M107" s="67" t="n">
        <f aca="false">F107*2.511711692</f>
        <v>359181.945695236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low_SIPA_income!B101</f>
        <v>26685895.7378084</v>
      </c>
      <c r="F108" s="157" t="n">
        <f aca="false">low_SIPA_income!I101</f>
        <v>142815.407766527</v>
      </c>
      <c r="G108" s="67" t="n">
        <f aca="false">E108-F108*0.7</f>
        <v>26585924.9523718</v>
      </c>
      <c r="H108" s="67"/>
      <c r="I108" s="67"/>
      <c r="J108" s="67" t="n">
        <f aca="false">G108*3.8235866717</f>
        <v>101653588.302705</v>
      </c>
      <c r="K108" s="9"/>
      <c r="L108" s="67"/>
      <c r="M108" s="67" t="n">
        <f aca="false">F108*2.511711692</f>
        <v>358711.129484934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low_SIPA_income!B102</f>
        <v>23235218.3943416</v>
      </c>
      <c r="F109" s="155" t="n">
        <f aca="false">low_SIPA_income!I102</f>
        <v>145047.349215336</v>
      </c>
      <c r="G109" s="8" t="n">
        <f aca="false">E109-F109*0.7</f>
        <v>23133685.2498909</v>
      </c>
      <c r="H109" s="8"/>
      <c r="I109" s="8"/>
      <c r="J109" s="8" t="n">
        <f aca="false">G109*3.8235866717</f>
        <v>88453650.5887857</v>
      </c>
      <c r="K109" s="6"/>
      <c r="L109" s="8"/>
      <c r="M109" s="8" t="n">
        <f aca="false">F109*2.511711692</f>
        <v>364317.122917767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low_SIPA_income!B103</f>
        <v>26816397.4080627</v>
      </c>
      <c r="F110" s="157" t="n">
        <f aca="false">low_SIPA_income!I103</f>
        <v>141621.855880777</v>
      </c>
      <c r="G110" s="67" t="n">
        <f aca="false">E110-F110*0.7</f>
        <v>26717262.1089462</v>
      </c>
      <c r="H110" s="67"/>
      <c r="I110" s="67"/>
      <c r="J110" s="67" t="n">
        <f aca="false">G110*3.8235866717</f>
        <v>102155767.304082</v>
      </c>
      <c r="K110" s="9"/>
      <c r="L110" s="67"/>
      <c r="M110" s="67" t="n">
        <f aca="false">F110*2.511711692</f>
        <v>355713.271258486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low_SIPA_income!B104</f>
        <v>23321093.6171713</v>
      </c>
      <c r="F111" s="157" t="n">
        <f aca="false">low_SIPA_income!I104</f>
        <v>150529.043828254</v>
      </c>
      <c r="G111" s="67" t="n">
        <f aca="false">E111-F111*0.7</f>
        <v>23215723.2864915</v>
      </c>
      <c r="H111" s="67"/>
      <c r="I111" s="67"/>
      <c r="J111" s="67" t="n">
        <f aca="false">G111*3.8235866717</f>
        <v>88767330.1321042</v>
      </c>
      <c r="K111" s="9"/>
      <c r="L111" s="67"/>
      <c r="M111" s="67" t="n">
        <f aca="false">F111*2.511711692</f>
        <v>378085.559369007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low_SIPA_income!B105</f>
        <v>26632382.1876088</v>
      </c>
      <c r="F112" s="157" t="n">
        <f aca="false">low_SIPA_income!I105</f>
        <v>150365.560742388</v>
      </c>
      <c r="G112" s="67" t="n">
        <f aca="false">E112-F112*0.7</f>
        <v>26527126.2950891</v>
      </c>
      <c r="H112" s="67"/>
      <c r="I112" s="67"/>
      <c r="J112" s="67" t="n">
        <f aca="false">G112*3.8235866717</f>
        <v>101428766.540406</v>
      </c>
      <c r="K112" s="9"/>
      <c r="L112" s="67"/>
      <c r="M112" s="67" t="n">
        <f aca="false">F112*2.511711692</f>
        <v>377674.936990791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9" activeCellId="0" sqref="E9"/>
    </sheetView>
  </sheetViews>
  <sheetFormatPr defaultColWidth="9.1015625" defaultRowHeight="12.8" zeroHeight="false" outlineLevelRow="0" outlineLevelCol="0"/>
  <cols>
    <col collapsed="false" customWidth="true" hidden="false" outlineLevel="0" max="5" min="5" style="58" width="19.62"/>
    <col collapsed="false" customWidth="true" hidden="false" outlineLevel="0" max="6" min="6" style="58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197</v>
      </c>
      <c r="F1" s="162" t="s">
        <v>198</v>
      </c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1"/>
      <c r="AX1" s="161"/>
      <c r="AY1" s="161"/>
      <c r="AZ1" s="161"/>
      <c r="BA1" s="161"/>
      <c r="BB1" s="161"/>
      <c r="BC1" s="161"/>
      <c r="BD1" s="161"/>
      <c r="BE1" s="161"/>
      <c r="BF1" s="161"/>
      <c r="BG1" s="161"/>
      <c r="BH1" s="161"/>
      <c r="BI1" s="161"/>
      <c r="BJ1" s="161"/>
      <c r="BK1" s="161"/>
      <c r="BL1" s="161"/>
    </row>
    <row r="2" customFormat="false" ht="50.25" hidden="false" customHeight="true" outlineLevel="0" collapsed="false">
      <c r="A2" s="142" t="s">
        <v>199</v>
      </c>
      <c r="B2" s="142" t="s">
        <v>169</v>
      </c>
      <c r="C2" s="142" t="s">
        <v>170</v>
      </c>
      <c r="D2" s="142" t="s">
        <v>200</v>
      </c>
      <c r="E2" s="144" t="s">
        <v>201</v>
      </c>
      <c r="F2" s="144" t="s">
        <v>202</v>
      </c>
      <c r="G2" s="142" t="s">
        <v>203</v>
      </c>
      <c r="H2" s="142" t="s">
        <v>204</v>
      </c>
      <c r="I2" s="142" t="s">
        <v>205</v>
      </c>
      <c r="J2" s="142" t="s">
        <v>206</v>
      </c>
      <c r="K2" s="142" t="s">
        <v>207</v>
      </c>
      <c r="L2" s="142" t="s">
        <v>208</v>
      </c>
      <c r="M2" s="145" t="s">
        <v>209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210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153"/>
      <c r="B9" s="153" t="n">
        <v>2015</v>
      </c>
      <c r="C9" s="5" t="n">
        <v>1</v>
      </c>
      <c r="D9" s="153" t="n">
        <v>161</v>
      </c>
      <c r="E9" s="155" t="n">
        <f aca="false">high_SIPA_income!B2</f>
        <v>18000510.6188669</v>
      </c>
      <c r="F9" s="155" t="n">
        <f aca="false">high_SIPA_income!I2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57" t="n">
        <f aca="false">high_SIPA_income!B3</f>
        <v>22157499.2341788</v>
      </c>
      <c r="F10" s="157" t="n">
        <f aca="false">high_SIPA_income!I3</f>
        <v>151084.142402353</v>
      </c>
      <c r="G10" s="67" t="n">
        <f aca="false">E10-F10*0.7</f>
        <v>22051740.3344971</v>
      </c>
      <c r="H10" s="67" t="s">
        <v>211</v>
      </c>
      <c r="I10" s="168" t="n">
        <f aca="false">AVERAGE(I3:I8)</f>
        <v>3.82358667172555</v>
      </c>
      <c r="J10" s="67" t="n">
        <f aca="false">G10*3.8235866717</f>
        <v>84316740.4307724</v>
      </c>
      <c r="K10" s="9" t="s">
        <v>211</v>
      </c>
      <c r="L10" s="168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57" t="n">
        <f aca="false">high_SIPA_income!B4</f>
        <v>20233959.3615849</v>
      </c>
      <c r="F11" s="157" t="n">
        <f aca="false">high_SIPA_income!I4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57" t="n">
        <f aca="false">high_SIPA_income!B5</f>
        <v>23711099.340712</v>
      </c>
      <c r="F12" s="157" t="n">
        <f aca="false">high_SIPA_income!I5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3" t="s">
        <v>212</v>
      </c>
      <c r="B13" s="153" t="n">
        <v>2016</v>
      </c>
      <c r="C13" s="5" t="n">
        <v>1</v>
      </c>
      <c r="D13" s="153" t="n">
        <v>165</v>
      </c>
      <c r="E13" s="155" t="n">
        <f aca="false">high_SIPA_income!B6</f>
        <v>19318558.8094962</v>
      </c>
      <c r="F13" s="155" t="n">
        <f aca="false">high_SIPA_income!I6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high_SIPA_income!B7</f>
        <v>22035975.6793422</v>
      </c>
      <c r="F14" s="157" t="n">
        <f aca="false">high_SIPA_income!I7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high_SIPA_income!B8</f>
        <v>19225382.5714869</v>
      </c>
      <c r="F15" s="157" t="n">
        <f aca="false">high_SIPA_income!I8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high_SIPA_income!B9</f>
        <v>22564836.9054479</v>
      </c>
      <c r="F16" s="157" t="n">
        <f aca="false">high_SIPA_income!I9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high_SIPA_income!B10</f>
        <v>19510720.9348717</v>
      </c>
      <c r="F17" s="155" t="n">
        <f aca="false">high_SIPA_income!I10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high_SIPA_income!B11</f>
        <v>23339052.656364</v>
      </c>
      <c r="F18" s="157" t="n">
        <f aca="false">high_SIPA_income!I11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high_SIPA_income!B12</f>
        <v>20676340.3358436</v>
      </c>
      <c r="F19" s="157" t="n">
        <f aca="false">high_SIPA_income!I12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high_SIPA_income!B13</f>
        <v>24442783.390504</v>
      </c>
      <c r="F20" s="157" t="n">
        <f aca="false">high_SIPA_income!I13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high_SIPA_income!B14</f>
        <v>19573117.3944048</v>
      </c>
      <c r="F21" s="155" t="n">
        <f aca="false">high_SIPA_income!I14</f>
        <v>129450.461885458</v>
      </c>
      <c r="G21" s="8" t="n">
        <f aca="false">E21-F21*0.7</f>
        <v>19482502.0710849</v>
      </c>
      <c r="H21" s="8"/>
      <c r="I21" s="8"/>
      <c r="J21" s="8" t="n">
        <f aca="false">G21*3.8235866717</f>
        <v>74493035.250368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high_SIPA_income!B15</f>
        <v>22216148.1449952</v>
      </c>
      <c r="F22" s="157" t="n">
        <f aca="false">high_SIPA_income!I15</f>
        <v>124241.716375217</v>
      </c>
      <c r="G22" s="67" t="n">
        <f aca="false">E22-F22*0.7</f>
        <v>22129178.9435325</v>
      </c>
      <c r="H22" s="67"/>
      <c r="I22" s="67"/>
      <c r="J22" s="67" t="n">
        <f aca="false">G22*3.8235866717</f>
        <v>84612833.6641553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high_SIPA_income!B16</f>
        <v>18296958.6464321</v>
      </c>
      <c r="F23" s="157" t="n">
        <f aca="false">high_SIPA_income!I16</f>
        <v>112485.920454584</v>
      </c>
      <c r="G23" s="67" t="n">
        <f aca="false">E23-F23*0.7</f>
        <v>18218218.5021139</v>
      </c>
      <c r="H23" s="67"/>
      <c r="I23" s="67"/>
      <c r="J23" s="67" t="n">
        <f aca="false">G23*3.8235866717</f>
        <v>69658937.4468011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high_SIPA_income!B17</f>
        <v>19939496.2171495</v>
      </c>
      <c r="F24" s="157" t="n">
        <f aca="false">high_SIPA_income!I17</f>
        <v>112102.826524005</v>
      </c>
      <c r="G24" s="67" t="n">
        <f aca="false">E24-F24*0.7</f>
        <v>19861024.2385827</v>
      </c>
      <c r="H24" s="67"/>
      <c r="I24" s="67"/>
      <c r="J24" s="67" t="n">
        <f aca="false">G24*3.8235866717</f>
        <v>75940347.5649553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high_SIPA_income!B18</f>
        <v>15750615.9012498</v>
      </c>
      <c r="F25" s="155" t="n">
        <f aca="false">high_SIPA_income!I18</f>
        <v>110988.074669527</v>
      </c>
      <c r="G25" s="8" t="n">
        <f aca="false">E25-F25*0.7</f>
        <v>15672924.2489811</v>
      </c>
      <c r="H25" s="8"/>
      <c r="I25" s="8"/>
      <c r="J25" s="8" t="n">
        <f aca="false">G25*3.8235866717</f>
        <v>59926784.2649679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high_SIPA_income!B19</f>
        <v>18663324.9516775</v>
      </c>
      <c r="F26" s="157" t="n">
        <f aca="false">high_SIPA_income!I19</f>
        <v>107486.273713936</v>
      </c>
      <c r="G26" s="67" t="n">
        <f aca="false">E26-F26*0.7</f>
        <v>18588084.5600778</v>
      </c>
      <c r="H26" s="67" t="n">
        <v>1000</v>
      </c>
      <c r="I26" s="67"/>
      <c r="J26" s="67" t="n">
        <f aca="false">G26*3.8235866717</f>
        <v>71073152.3763459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high_SIPA_income!B20</f>
        <v>15837691.0752344</v>
      </c>
      <c r="F27" s="157" t="n">
        <f aca="false">high_SIPA_income!I20</f>
        <v>109352.321436835</v>
      </c>
      <c r="G27" s="67" t="n">
        <f aca="false">E27-F27*0.7</f>
        <v>15761144.4502286</v>
      </c>
      <c r="H27" s="67"/>
      <c r="I27" s="67"/>
      <c r="J27" s="67" t="n">
        <f aca="false">G27*3.8235866717</f>
        <v>60264101.8506324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high_SIPA_income!B21</f>
        <v>17981870.1214457</v>
      </c>
      <c r="F28" s="157" t="n">
        <f aca="false">high_SIPA_income!I21</f>
        <v>109843.876246888</v>
      </c>
      <c r="G28" s="67" t="n">
        <f aca="false">E28-F28*0.7</f>
        <v>17904979.4080729</v>
      </c>
      <c r="H28" s="67"/>
      <c r="I28" s="67"/>
      <c r="J28" s="67" t="n">
        <f aca="false">G28*3.8235866717</f>
        <v>68461240.6217705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high_SIPA_income!B22</f>
        <v>16350980.0418458</v>
      </c>
      <c r="F29" s="155" t="n">
        <f aca="false">high_SIPA_income!I22</f>
        <v>112540.809885867</v>
      </c>
      <c r="G29" s="8" t="n">
        <f aca="false">E29-F29*0.7</f>
        <v>16272201.4749257</v>
      </c>
      <c r="H29" s="8"/>
      <c r="I29" s="8"/>
      <c r="J29" s="8" t="n">
        <f aca="false">G29*3.8235866717</f>
        <v>62218172.678743</v>
      </c>
      <c r="K29" s="6"/>
      <c r="L29" s="8"/>
      <c r="M29" s="8" t="n">
        <f aca="false">F29*2.511711692</f>
        <v>282670.068017481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high_SIPA_income!B23</f>
        <v>18151197.9005081</v>
      </c>
      <c r="F30" s="157" t="n">
        <f aca="false">high_SIPA_income!I23</f>
        <v>101903.341030362</v>
      </c>
      <c r="G30" s="67" t="n">
        <f aca="false">E30-F30*0.7</f>
        <v>18079865.5617868</v>
      </c>
      <c r="H30" s="67"/>
      <c r="I30" s="67"/>
      <c r="J30" s="67" t="n">
        <f aca="false">G30*3.8235866717</f>
        <v>69129932.9881759</v>
      </c>
      <c r="K30" s="9"/>
      <c r="L30" s="67"/>
      <c r="M30" s="67" t="n">
        <f aca="false">F30*2.511711692</f>
        <v>255951.813119824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high_SIPA_income!B24</f>
        <v>15550419.4728916</v>
      </c>
      <c r="F31" s="157" t="n">
        <f aca="false">high_SIPA_income!I24</f>
        <v>93417.6626667509</v>
      </c>
      <c r="G31" s="67" t="n">
        <f aca="false">E31-F31*0.7</f>
        <v>15485027.1090249</v>
      </c>
      <c r="H31" s="67"/>
      <c r="I31" s="67"/>
      <c r="J31" s="67" t="n">
        <f aca="false">G31*3.8235866717</f>
        <v>59208343.2649809</v>
      </c>
      <c r="K31" s="9"/>
      <c r="L31" s="67"/>
      <c r="M31" s="67" t="n">
        <f aca="false">F31*2.511711692</f>
        <v>234638.23555939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high_SIPA_income!B25</f>
        <v>18384659.431127</v>
      </c>
      <c r="F32" s="157" t="n">
        <f aca="false">high_SIPA_income!I25</f>
        <v>99588.4654842905</v>
      </c>
      <c r="G32" s="67" t="n">
        <f aca="false">E32-F32*0.7</f>
        <v>18314947.505288</v>
      </c>
      <c r="H32" s="67"/>
      <c r="I32" s="67"/>
      <c r="J32" s="67" t="n">
        <f aca="false">G32*3.8235866717</f>
        <v>70028789.1741045</v>
      </c>
      <c r="K32" s="9"/>
      <c r="L32" s="67"/>
      <c r="M32" s="67" t="n">
        <f aca="false">F32*2.511711692</f>
        <v>250137.513145231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high_SIPA_income!B26</f>
        <v>16847105.5931602</v>
      </c>
      <c r="F33" s="155" t="n">
        <f aca="false">high_SIPA_income!I26</f>
        <v>105690.860963776</v>
      </c>
      <c r="G33" s="8" t="n">
        <f aca="false">E33-F33*0.7</f>
        <v>16773121.9904855</v>
      </c>
      <c r="H33" s="8"/>
      <c r="I33" s="8"/>
      <c r="J33" s="8" t="n">
        <f aca="false">G33*3.8235866717</f>
        <v>64133485.6856186</v>
      </c>
      <c r="K33" s="6"/>
      <c r="L33" s="8"/>
      <c r="M33" s="8" t="n">
        <f aca="false">F33*2.511711692</f>
        <v>265464.971220263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high_SIPA_income!B27</f>
        <v>20485191.747552</v>
      </c>
      <c r="F34" s="157" t="n">
        <f aca="false">high_SIPA_income!I27</f>
        <v>107254.163812874</v>
      </c>
      <c r="G34" s="67" t="n">
        <f aca="false">E34-F34*0.7</f>
        <v>20410113.832883</v>
      </c>
      <c r="H34" s="67"/>
      <c r="I34" s="67"/>
      <c r="J34" s="67" t="n">
        <f aca="false">G34*3.8235866717</f>
        <v>78039839.2192913</v>
      </c>
      <c r="K34" s="9"/>
      <c r="L34" s="67"/>
      <c r="M34" s="67" t="n">
        <f aca="false">F34*2.511711692</f>
        <v>269391.537264479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high_SIPA_income!B28</f>
        <v>18457946.2442618</v>
      </c>
      <c r="F35" s="157" t="n">
        <f aca="false">high_SIPA_income!I28</f>
        <v>114300.607248043</v>
      </c>
      <c r="G35" s="67" t="n">
        <f aca="false">E35-F35*0.7</f>
        <v>18377935.8191882</v>
      </c>
      <c r="H35" s="67"/>
      <c r="I35" s="67"/>
      <c r="J35" s="67" t="n">
        <f aca="false">G35*3.8235866717</f>
        <v>70269630.4516061</v>
      </c>
      <c r="K35" s="9"/>
      <c r="L35" s="67"/>
      <c r="M35" s="67" t="n">
        <f aca="false">F35*2.511711692</f>
        <v>287090.171627609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high_SIPA_income!B29</f>
        <v>22124958.8217508</v>
      </c>
      <c r="F36" s="157" t="n">
        <f aca="false">high_SIPA_income!I29</f>
        <v>119448.03141214</v>
      </c>
      <c r="G36" s="67" t="n">
        <f aca="false">E36-F36*0.7</f>
        <v>22041345.1997623</v>
      </c>
      <c r="H36" s="67"/>
      <c r="I36" s="67"/>
      <c r="J36" s="67" t="n">
        <f aca="false">G36*3.8235866717</f>
        <v>84276993.7321497</v>
      </c>
      <c r="K36" s="9"/>
      <c r="L36" s="67"/>
      <c r="M36" s="67" t="n">
        <f aca="false">F36*2.511711692</f>
        <v>300019.017084254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high_SIPA_income!B30</f>
        <v>19850504.0638955</v>
      </c>
      <c r="F37" s="155" t="n">
        <f aca="false">high_SIPA_income!I30</f>
        <v>124948.371740807</v>
      </c>
      <c r="G37" s="8" t="n">
        <f aca="false">E37-F37*0.7</f>
        <v>19763040.2036769</v>
      </c>
      <c r="H37" s="8"/>
      <c r="I37" s="8"/>
      <c r="J37" s="8" t="n">
        <f aca="false">G37*3.8235866717</f>
        <v>75565697.1150504</v>
      </c>
      <c r="K37" s="6"/>
      <c r="L37" s="8"/>
      <c r="M37" s="8" t="n">
        <f aca="false">F37*2.511711692</f>
        <v>313834.286197746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high_SIPA_income!B31</f>
        <v>23432893.6034854</v>
      </c>
      <c r="F38" s="157" t="n">
        <f aca="false">high_SIPA_income!I31</f>
        <v>125137.961314077</v>
      </c>
      <c r="G38" s="67" t="n">
        <f aca="false">E38-F38*0.7</f>
        <v>23345297.0305655</v>
      </c>
      <c r="H38" s="67"/>
      <c r="I38" s="67"/>
      <c r="J38" s="67" t="n">
        <f aca="false">G38*3.8235866717</f>
        <v>89262766.5729479</v>
      </c>
      <c r="K38" s="9"/>
      <c r="L38" s="67"/>
      <c r="M38" s="67" t="n">
        <f aca="false">F38*2.511711692</f>
        <v>314310.480545611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high_SIPA_income!B32</f>
        <v>20638908.9907696</v>
      </c>
      <c r="F39" s="157" t="n">
        <f aca="false">high_SIPA_income!I32</f>
        <v>123259.758087713</v>
      </c>
      <c r="G39" s="67" t="n">
        <f aca="false">E39-F39*0.7</f>
        <v>20552627.1601082</v>
      </c>
      <c r="H39" s="67"/>
      <c r="I39" s="67"/>
      <c r="J39" s="67" t="n">
        <f aca="false">G39*3.8235866717</f>
        <v>78584751.277809</v>
      </c>
      <c r="K39" s="9"/>
      <c r="L39" s="67"/>
      <c r="M39" s="67" t="n">
        <f aca="false">F39*2.511711692</f>
        <v>309592.975542001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high_SIPA_income!B33</f>
        <v>24150174.5838625</v>
      </c>
      <c r="F40" s="157" t="n">
        <f aca="false">high_SIPA_income!I33</f>
        <v>128035.673337101</v>
      </c>
      <c r="G40" s="67" t="n">
        <f aca="false">E40-F40*0.7</f>
        <v>24060549.6125265</v>
      </c>
      <c r="H40" s="67"/>
      <c r="I40" s="67"/>
      <c r="J40" s="67" t="n">
        <f aca="false">G40*3.8235866717</f>
        <v>91997596.812233</v>
      </c>
      <c r="K40" s="9"/>
      <c r="L40" s="67"/>
      <c r="M40" s="67" t="n">
        <f aca="false">F40*2.511711692</f>
        <v>321588.69771389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high_SIPA_income!B34</f>
        <v>21351244.0386549</v>
      </c>
      <c r="F41" s="155" t="n">
        <f aca="false">high_SIPA_income!I34</f>
        <v>130615.291502279</v>
      </c>
      <c r="G41" s="8" t="n">
        <f aca="false">E41-F41*0.7</f>
        <v>21259813.3346033</v>
      </c>
      <c r="H41" s="8"/>
      <c r="I41" s="8"/>
      <c r="J41" s="8" t="n">
        <f aca="false">G41*3.8235866717</f>
        <v>81288738.9090192</v>
      </c>
      <c r="K41" s="6"/>
      <c r="L41" s="8"/>
      <c r="M41" s="8" t="n">
        <f aca="false">F41*2.511711692</f>
        <v>328067.954820264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high_SIPA_income!B35</f>
        <v>24859466.0889724</v>
      </c>
      <c r="F42" s="157" t="n">
        <f aca="false">high_SIPA_income!I35</f>
        <v>132059.087795055</v>
      </c>
      <c r="G42" s="67" t="n">
        <f aca="false">E42-F42*0.7</f>
        <v>24767024.7275159</v>
      </c>
      <c r="H42" s="67"/>
      <c r="I42" s="67"/>
      <c r="J42" s="67" t="n">
        <f aca="false">G42*3.8235866717</f>
        <v>94698865.645794</v>
      </c>
      <c r="K42" s="9"/>
      <c r="L42" s="67"/>
      <c r="M42" s="67" t="n">
        <f aca="false">F42*2.511711692</f>
        <v>331694.354849694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high_SIPA_income!B36</f>
        <v>21771958.7597012</v>
      </c>
      <c r="F43" s="157" t="n">
        <f aca="false">high_SIPA_income!I36</f>
        <v>133381.099899757</v>
      </c>
      <c r="G43" s="67" t="n">
        <f aca="false">E43-F43*0.7</f>
        <v>21678591.9897714</v>
      </c>
      <c r="H43" s="67"/>
      <c r="I43" s="67"/>
      <c r="J43" s="67" t="n">
        <f aca="false">G43*3.8235866717</f>
        <v>82889975.3933122</v>
      </c>
      <c r="K43" s="9"/>
      <c r="L43" s="67"/>
      <c r="M43" s="67" t="n">
        <f aca="false">F43*2.511711692</f>
        <v>335014.86811004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high_SIPA_income!B37</f>
        <v>25152056.9621029</v>
      </c>
      <c r="F44" s="157" t="n">
        <f aca="false">high_SIPA_income!I37</f>
        <v>140169.516165738</v>
      </c>
      <c r="G44" s="67" t="n">
        <f aca="false">E44-F44*0.7</f>
        <v>25053938.3007869</v>
      </c>
      <c r="H44" s="67"/>
      <c r="I44" s="67"/>
      <c r="J44" s="67" t="n">
        <f aca="false">G44*3.8235866717</f>
        <v>95795904.5604828</v>
      </c>
      <c r="K44" s="9"/>
      <c r="L44" s="67"/>
      <c r="M44" s="67" t="n">
        <f aca="false">F44*2.511711692</f>
        <v>352065.412615468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high_SIPA_income!B38</f>
        <v>22089996.1571975</v>
      </c>
      <c r="F45" s="155" t="n">
        <f aca="false">high_SIPA_income!I38</f>
        <v>140368.039361042</v>
      </c>
      <c r="G45" s="8" t="n">
        <f aca="false">E45-F45*0.7</f>
        <v>21991738.5296448</v>
      </c>
      <c r="H45" s="8"/>
      <c r="I45" s="8"/>
      <c r="J45" s="8" t="n">
        <f aca="false">G45*3.8235866717</f>
        <v>84087318.3294611</v>
      </c>
      <c r="K45" s="6"/>
      <c r="L45" s="8"/>
      <c r="M45" s="8" t="n">
        <f aca="false">F45*2.511711692</f>
        <v>352564.045646244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high_SIPA_income!B39</f>
        <v>25737412.4417253</v>
      </c>
      <c r="F46" s="157" t="n">
        <f aca="false">high_SIPA_income!I39</f>
        <v>142682.23529933</v>
      </c>
      <c r="G46" s="67" t="n">
        <f aca="false">E46-F46*0.7</f>
        <v>25637534.8770158</v>
      </c>
      <c r="H46" s="67"/>
      <c r="I46" s="67"/>
      <c r="J46" s="67" t="n">
        <f aca="false">G46*3.8235866717</f>
        <v>98027336.6510015</v>
      </c>
      <c r="K46" s="9"/>
      <c r="L46" s="67"/>
      <c r="M46" s="67" t="n">
        <f aca="false">F46*2.511711692</f>
        <v>358376.638642022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high_SIPA_income!B40</f>
        <v>22559763.9033778</v>
      </c>
      <c r="F47" s="157" t="n">
        <f aca="false">high_SIPA_income!I40</f>
        <v>140632.734619788</v>
      </c>
      <c r="G47" s="67" t="n">
        <f aca="false">E47-F47*0.7</f>
        <v>22461320.989144</v>
      </c>
      <c r="H47" s="67"/>
      <c r="I47" s="67"/>
      <c r="J47" s="67" t="n">
        <f aca="false">G47*3.8235866717</f>
        <v>85882807.5628665</v>
      </c>
      <c r="K47" s="9"/>
      <c r="L47" s="67"/>
      <c r="M47" s="67" t="n">
        <f aca="false">F47*2.511711692</f>
        <v>353228.883822455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high_SIPA_income!B41</f>
        <v>26215538.5539969</v>
      </c>
      <c r="F48" s="157" t="n">
        <f aca="false">high_SIPA_income!I41</f>
        <v>141975.987443355</v>
      </c>
      <c r="G48" s="67" t="n">
        <f aca="false">E48-F48*0.7</f>
        <v>26116155.3627866</v>
      </c>
      <c r="H48" s="67"/>
      <c r="I48" s="67"/>
      <c r="J48" s="67" t="n">
        <f aca="false">G48*3.8235866717</f>
        <v>99857383.5611973</v>
      </c>
      <c r="K48" s="9"/>
      <c r="L48" s="67"/>
      <c r="M48" s="67" t="n">
        <f aca="false">F48*2.511711692</f>
        <v>356602.747644721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high_SIPA_income!B42</f>
        <v>23234943.6115174</v>
      </c>
      <c r="F49" s="155" t="n">
        <f aca="false">high_SIPA_income!I42</f>
        <v>139278.144377776</v>
      </c>
      <c r="G49" s="8" t="n">
        <f aca="false">E49-F49*0.7</f>
        <v>23137448.9104529</v>
      </c>
      <c r="H49" s="8"/>
      <c r="I49" s="8"/>
      <c r="J49" s="8" t="n">
        <f aca="false">G49*3.8235866717</f>
        <v>88468041.2711475</v>
      </c>
      <c r="K49" s="6"/>
      <c r="L49" s="8"/>
      <c r="M49" s="8" t="n">
        <f aca="false">F49*2.511711692</f>
        <v>349826.543673725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high_SIPA_income!B43</f>
        <v>26961168.5663194</v>
      </c>
      <c r="F50" s="157" t="n">
        <f aca="false">high_SIPA_income!I43</f>
        <v>140757.109885672</v>
      </c>
      <c r="G50" s="67" t="n">
        <f aca="false">E50-F50*0.7</f>
        <v>26862638.5893994</v>
      </c>
      <c r="H50" s="67"/>
      <c r="I50" s="67"/>
      <c r="J50" s="67" t="n">
        <f aca="false">G50*3.8235866717</f>
        <v>102711626.877122</v>
      </c>
      <c r="K50" s="9"/>
      <c r="L50" s="67"/>
      <c r="M50" s="67" t="n">
        <f aca="false">F50*2.511711692</f>
        <v>353541.278631972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high_SIPA_income!B44</f>
        <v>23977090.3248192</v>
      </c>
      <c r="F51" s="157" t="n">
        <f aca="false">high_SIPA_income!I44</f>
        <v>143445.952289808</v>
      </c>
      <c r="G51" s="67" t="n">
        <f aca="false">E51-F51*0.7</f>
        <v>23876678.1582163</v>
      </c>
      <c r="H51" s="67"/>
      <c r="I51" s="67"/>
      <c r="J51" s="67" t="n">
        <f aca="false">G51*3.8235866717</f>
        <v>91294548.3702265</v>
      </c>
      <c r="K51" s="9"/>
      <c r="L51" s="67"/>
      <c r="M51" s="67" t="n">
        <f aca="false">F51*2.511711692</f>
        <v>360294.875536384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high_SIPA_income!B45</f>
        <v>27657626.6219904</v>
      </c>
      <c r="F52" s="157" t="n">
        <f aca="false">high_SIPA_income!I45</f>
        <v>138703.759782659</v>
      </c>
      <c r="G52" s="67" t="n">
        <f aca="false">E52-F52*0.7</f>
        <v>27560533.9901425</v>
      </c>
      <c r="H52" s="67"/>
      <c r="I52" s="67"/>
      <c r="J52" s="67" t="n">
        <f aca="false">G52*3.8235866717</f>
        <v>105380090.429644</v>
      </c>
      <c r="K52" s="9"/>
      <c r="L52" s="67"/>
      <c r="M52" s="67" t="n">
        <f aca="false">F52*2.511711692</f>
        <v>348383.855170464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high_SIPA_income!B46</f>
        <v>24383309.8205369</v>
      </c>
      <c r="F53" s="155" t="n">
        <f aca="false">high_SIPA_income!I46</f>
        <v>136693.6070345</v>
      </c>
      <c r="G53" s="8" t="n">
        <f aca="false">E53-F53*0.7</f>
        <v>24287624.2956127</v>
      </c>
      <c r="H53" s="8"/>
      <c r="I53" s="8"/>
      <c r="J53" s="8" t="n">
        <f aca="false">G53*3.8235866717</f>
        <v>92865836.5439619</v>
      </c>
      <c r="K53" s="6"/>
      <c r="L53" s="8"/>
      <c r="M53" s="8" t="n">
        <f aca="false">F53*2.511711692</f>
        <v>343334.931010206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high_SIPA_income!B47</f>
        <v>28208833.0199328</v>
      </c>
      <c r="F54" s="157" t="n">
        <f aca="false">high_SIPA_income!I47</f>
        <v>140332.396697883</v>
      </c>
      <c r="G54" s="67" t="n">
        <f aca="false">E54-F54*0.7</f>
        <v>28110600.3422443</v>
      </c>
      <c r="H54" s="67"/>
      <c r="I54" s="67"/>
      <c r="J54" s="67" t="n">
        <f aca="false">G54*3.8235866717</f>
        <v>107483316.802091</v>
      </c>
      <c r="K54" s="9"/>
      <c r="L54" s="67"/>
      <c r="M54" s="67" t="n">
        <f aca="false">F54*2.511711692</f>
        <v>352474.521552454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high_SIPA_income!B48</f>
        <v>25028458.7792397</v>
      </c>
      <c r="F55" s="157" t="n">
        <f aca="false">high_SIPA_income!I48</f>
        <v>138361.709346708</v>
      </c>
      <c r="G55" s="67" t="n">
        <f aca="false">E55-F55*0.7</f>
        <v>24931605.582697</v>
      </c>
      <c r="H55" s="67"/>
      <c r="I55" s="67"/>
      <c r="J55" s="67" t="n">
        <f aca="false">G55*3.8235866717</f>
        <v>95328154.8100817</v>
      </c>
      <c r="K55" s="9"/>
      <c r="L55" s="67"/>
      <c r="M55" s="67" t="n">
        <f aca="false">F55*2.511711692</f>
        <v>347524.723091232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high_SIPA_income!B49</f>
        <v>29018004.6459339</v>
      </c>
      <c r="F56" s="157" t="n">
        <f aca="false">high_SIPA_income!I49</f>
        <v>136704.124542382</v>
      </c>
      <c r="G56" s="67" t="n">
        <f aca="false">E56-F56*0.7</f>
        <v>28922311.7587542</v>
      </c>
      <c r="H56" s="67"/>
      <c r="I56" s="67"/>
      <c r="J56" s="67" t="n">
        <f aca="false">G56*3.8235866717</f>
        <v>110586965.755525</v>
      </c>
      <c r="K56" s="9"/>
      <c r="L56" s="67"/>
      <c r="M56" s="67" t="n">
        <f aca="false">F56*2.511711692</f>
        <v>343361.347957726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high_SIPA_income!B50</f>
        <v>25607164.6446254</v>
      </c>
      <c r="F57" s="155" t="n">
        <f aca="false">high_SIPA_income!I50</f>
        <v>139410.400814922</v>
      </c>
      <c r="G57" s="8" t="n">
        <f aca="false">E57-F57*0.7</f>
        <v>25509577.364055</v>
      </c>
      <c r="H57" s="8"/>
      <c r="I57" s="8"/>
      <c r="J57" s="8" t="n">
        <f aca="false">G57*3.8235866717</f>
        <v>97538080.0099005</v>
      </c>
      <c r="K57" s="6"/>
      <c r="L57" s="8"/>
      <c r="M57" s="8" t="n">
        <f aca="false">F57*2.511711692</f>
        <v>350158.733713246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high_SIPA_income!B51</f>
        <v>29838753.9054842</v>
      </c>
      <c r="F58" s="157" t="n">
        <f aca="false">high_SIPA_income!I51</f>
        <v>138426.616330339</v>
      </c>
      <c r="G58" s="67" t="n">
        <f aca="false">E58-F58*0.7</f>
        <v>29741855.2740529</v>
      </c>
      <c r="H58" s="67"/>
      <c r="I58" s="67"/>
      <c r="J58" s="67" t="n">
        <f aca="false">G58*3.8235866717</f>
        <v>113720561.417499</v>
      </c>
      <c r="K58" s="9"/>
      <c r="L58" s="67"/>
      <c r="M58" s="67" t="n">
        <f aca="false">F58*2.511711692</f>
        <v>347687.750720911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high_SIPA_income!B52</f>
        <v>26361276.1742952</v>
      </c>
      <c r="F59" s="157" t="n">
        <f aca="false">high_SIPA_income!I52</f>
        <v>143066.816979345</v>
      </c>
      <c r="G59" s="67" t="n">
        <f aca="false">E59-F59*0.7</f>
        <v>26261129.4024096</v>
      </c>
      <c r="H59" s="67"/>
      <c r="I59" s="67"/>
      <c r="J59" s="67" t="n">
        <f aca="false">G59*3.8235866717</f>
        <v>100411704.366843</v>
      </c>
      <c r="K59" s="9"/>
      <c r="L59" s="67"/>
      <c r="M59" s="67" t="n">
        <f aca="false">F59*2.511711692</f>
        <v>359342.596944245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high_SIPA_income!B53</f>
        <v>30419994.0129029</v>
      </c>
      <c r="F60" s="157" t="n">
        <f aca="false">high_SIPA_income!I53</f>
        <v>144360.187144124</v>
      </c>
      <c r="G60" s="67" t="n">
        <f aca="false">E60-F60*0.7</f>
        <v>30318941.881902</v>
      </c>
      <c r="H60" s="67"/>
      <c r="I60" s="67"/>
      <c r="J60" s="67" t="n">
        <f aca="false">G60*3.8235866717</f>
        <v>115927102.079687</v>
      </c>
      <c r="K60" s="9"/>
      <c r="L60" s="67"/>
      <c r="M60" s="67" t="n">
        <f aca="false">F60*2.511711692</f>
        <v>362591.169909204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high_SIPA_income!B54</f>
        <v>26842425.6506759</v>
      </c>
      <c r="F61" s="155" t="n">
        <f aca="false">high_SIPA_income!I54</f>
        <v>144156.479222492</v>
      </c>
      <c r="G61" s="8" t="n">
        <f aca="false">E61-F61*0.7</f>
        <v>26741516.1152201</v>
      </c>
      <c r="H61" s="8"/>
      <c r="I61" s="8"/>
      <c r="J61" s="8" t="n">
        <f aca="false">G61*3.8235866717</f>
        <v>102248504.599206</v>
      </c>
      <c r="K61" s="6"/>
      <c r="L61" s="8"/>
      <c r="M61" s="8" t="n">
        <f aca="false">F61*2.511711692</f>
        <v>362079.514340689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high_SIPA_income!B55</f>
        <v>31294797.0704565</v>
      </c>
      <c r="F62" s="157" t="n">
        <f aca="false">high_SIPA_income!I55</f>
        <v>144633.814168352</v>
      </c>
      <c r="G62" s="67" t="n">
        <f aca="false">E62-F62*0.7</f>
        <v>31193553.4005386</v>
      </c>
      <c r="H62" s="67"/>
      <c r="I62" s="67"/>
      <c r="J62" s="67" t="n">
        <f aca="false">G62*3.8235866717</f>
        <v>119271255.025262</v>
      </c>
      <c r="K62" s="9"/>
      <c r="L62" s="67"/>
      <c r="M62" s="67" t="n">
        <f aca="false">F62*2.511711692</f>
        <v>363278.442105206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high_SIPA_income!B56</f>
        <v>27645302.8709869</v>
      </c>
      <c r="F63" s="157" t="n">
        <f aca="false">high_SIPA_income!I56</f>
        <v>139347.686439042</v>
      </c>
      <c r="G63" s="67" t="n">
        <f aca="false">E63-F63*0.7</f>
        <v>27547759.4904795</v>
      </c>
      <c r="H63" s="67"/>
      <c r="I63" s="67"/>
      <c r="J63" s="67" t="n">
        <f aca="false">G63*3.8235866717</f>
        <v>105331246.022995</v>
      </c>
      <c r="K63" s="9"/>
      <c r="L63" s="67"/>
      <c r="M63" s="67" t="n">
        <f aca="false">F63*2.511711692</f>
        <v>350001.213282091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high_SIPA_income!B57</f>
        <v>31737630.4113312</v>
      </c>
      <c r="F64" s="157" t="n">
        <f aca="false">high_SIPA_income!I57</f>
        <v>142904.992609032</v>
      </c>
      <c r="G64" s="67" t="n">
        <f aca="false">E64-F64*0.7</f>
        <v>31637596.9165049</v>
      </c>
      <c r="H64" s="67"/>
      <c r="I64" s="67"/>
      <c r="J64" s="67" t="n">
        <f aca="false">G64*3.8235866717</f>
        <v>120969093.894565</v>
      </c>
      <c r="K64" s="9"/>
      <c r="L64" s="67"/>
      <c r="M64" s="67" t="n">
        <f aca="false">F64*2.511711692</f>
        <v>358936.140781279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high_SIPA_income!B58</f>
        <v>28118451.780277</v>
      </c>
      <c r="F65" s="155" t="n">
        <f aca="false">high_SIPA_income!I58</f>
        <v>142526.742263896</v>
      </c>
      <c r="G65" s="8" t="n">
        <f aca="false">E65-F65*0.7</f>
        <v>28018683.0606922</v>
      </c>
      <c r="H65" s="8"/>
      <c r="I65" s="8"/>
      <c r="J65" s="8" t="n">
        <f aca="false">G65*3.8235866717</f>
        <v>107131863.109449</v>
      </c>
      <c r="K65" s="6"/>
      <c r="L65" s="8"/>
      <c r="M65" s="8" t="n">
        <f aca="false">F65*2.511711692</f>
        <v>357986.084966898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high_SIPA_income!B59</f>
        <v>32451620.1132737</v>
      </c>
      <c r="F66" s="157" t="n">
        <f aca="false">high_SIPA_income!I59</f>
        <v>142361.901118969</v>
      </c>
      <c r="G66" s="67" t="n">
        <f aca="false">E66-F66*0.7</f>
        <v>32351966.7824904</v>
      </c>
      <c r="H66" s="67"/>
      <c r="I66" s="67"/>
      <c r="J66" s="67" t="n">
        <f aca="false">G66*3.8235866717</f>
        <v>123700548.992812</v>
      </c>
      <c r="K66" s="9"/>
      <c r="L66" s="67"/>
      <c r="M66" s="67" t="n">
        <f aca="false">F66*2.511711692</f>
        <v>357572.051535861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high_SIPA_income!B60</f>
        <v>28602892.0408053</v>
      </c>
      <c r="F67" s="157" t="n">
        <f aca="false">high_SIPA_income!I60</f>
        <v>137157.795016164</v>
      </c>
      <c r="G67" s="67" t="n">
        <f aca="false">E67-F67*0.7</f>
        <v>28506881.584294</v>
      </c>
      <c r="H67" s="67"/>
      <c r="I67" s="67"/>
      <c r="J67" s="67" t="n">
        <f aca="false">G67*3.8235866717</f>
        <v>108998532.477437</v>
      </c>
      <c r="K67" s="9"/>
      <c r="L67" s="67"/>
      <c r="M67" s="67" t="n">
        <f aca="false">F67*2.511711692</f>
        <v>344500.837391038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high_SIPA_income!B61</f>
        <v>32863151.7221265</v>
      </c>
      <c r="F68" s="157" t="n">
        <f aca="false">high_SIPA_income!I61</f>
        <v>141316.632013832</v>
      </c>
      <c r="G68" s="67" t="n">
        <f aca="false">E68-F68*0.7</f>
        <v>32764230.0797169</v>
      </c>
      <c r="H68" s="67"/>
      <c r="I68" s="67"/>
      <c r="J68" s="67" t="n">
        <f aca="false">G68*3.8235866717</f>
        <v>125276873.441318</v>
      </c>
      <c r="K68" s="9"/>
      <c r="L68" s="67"/>
      <c r="M68" s="67" t="n">
        <f aca="false">F68*2.511711692</f>
        <v>354946.636903203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high_SIPA_income!B62</f>
        <v>29089101.9981496</v>
      </c>
      <c r="F69" s="155" t="n">
        <f aca="false">high_SIPA_income!I62</f>
        <v>141695.163787468</v>
      </c>
      <c r="G69" s="8" t="n">
        <f aca="false">E69-F69*0.7</f>
        <v>28989915.3834984</v>
      </c>
      <c r="H69" s="8"/>
      <c r="I69" s="8"/>
      <c r="J69" s="8" t="n">
        <f aca="false">G69*3.8235866717</f>
        <v>110845454.074055</v>
      </c>
      <c r="K69" s="6"/>
      <c r="L69" s="8"/>
      <c r="M69" s="8" t="n">
        <f aca="false">F69*2.511711692</f>
        <v>355897.399584839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high_SIPA_income!B63</f>
        <v>33424605.9297048</v>
      </c>
      <c r="F70" s="157" t="n">
        <f aca="false">high_SIPA_income!I63</f>
        <v>144680.538739401</v>
      </c>
      <c r="G70" s="67" t="n">
        <f aca="false">E70-F70*0.7</f>
        <v>33323329.5525872</v>
      </c>
      <c r="H70" s="67"/>
      <c r="I70" s="67"/>
      <c r="J70" s="67" t="n">
        <f aca="false">G70*3.8235866717</f>
        <v>127414638.733939</v>
      </c>
      <c r="K70" s="9"/>
      <c r="L70" s="67"/>
      <c r="M70" s="67" t="n">
        <f aca="false">F70*2.511711692</f>
        <v>363395.800756611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high_SIPA_income!B64</f>
        <v>29329205.1179341</v>
      </c>
      <c r="F71" s="157" t="n">
        <f aca="false">high_SIPA_income!I64</f>
        <v>143935.702830444</v>
      </c>
      <c r="G71" s="67" t="n">
        <f aca="false">E71-F71*0.7</f>
        <v>29228450.1259528</v>
      </c>
      <c r="H71" s="67"/>
      <c r="I71" s="67"/>
      <c r="J71" s="67" t="n">
        <f aca="false">G71*3.8235866717</f>
        <v>111757512.336041</v>
      </c>
      <c r="K71" s="9"/>
      <c r="L71" s="67"/>
      <c r="M71" s="67" t="n">
        <f aca="false">F71*2.511711692</f>
        <v>361524.987695464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high_SIPA_income!B65</f>
        <v>34187804.1338755</v>
      </c>
      <c r="F72" s="157" t="n">
        <f aca="false">high_SIPA_income!I65</f>
        <v>142922.650703015</v>
      </c>
      <c r="G72" s="67" t="n">
        <f aca="false">E72-F72*0.7</f>
        <v>34087758.2783834</v>
      </c>
      <c r="H72" s="67"/>
      <c r="I72" s="67"/>
      <c r="J72" s="67" t="n">
        <f aca="false">G72*3.8235866717</f>
        <v>130337498.221358</v>
      </c>
      <c r="K72" s="9"/>
      <c r="L72" s="67"/>
      <c r="M72" s="67" t="n">
        <f aca="false">F72*2.511711692</f>
        <v>358980.492822395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high_SIPA_income!B66</f>
        <v>29978341.1502116</v>
      </c>
      <c r="F73" s="155" t="n">
        <f aca="false">high_SIPA_income!I66</f>
        <v>139808.339948627</v>
      </c>
      <c r="G73" s="8" t="n">
        <f aca="false">E73-F73*0.7</f>
        <v>29880475.3122476</v>
      </c>
      <c r="H73" s="8"/>
      <c r="I73" s="8"/>
      <c r="J73" s="8" t="n">
        <f aca="false">G73*3.8235866717</f>
        <v>114250587.147971</v>
      </c>
      <c r="K73" s="6"/>
      <c r="L73" s="8"/>
      <c r="M73" s="8" t="n">
        <f aca="false">F73*2.511711692</f>
        <v>351158.242088077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high_SIPA_income!B67</f>
        <v>34695522.1100908</v>
      </c>
      <c r="F74" s="157" t="n">
        <f aca="false">high_SIPA_income!I67</f>
        <v>143956.786257803</v>
      </c>
      <c r="G74" s="67" t="n">
        <f aca="false">E74-F74*0.7</f>
        <v>34594752.3597103</v>
      </c>
      <c r="H74" s="67"/>
      <c r="I74" s="67"/>
      <c r="J74" s="67" t="n">
        <f aca="false">G74*3.8235866717</f>
        <v>132276034.033351</v>
      </c>
      <c r="K74" s="9"/>
      <c r="L74" s="67"/>
      <c r="M74" s="67" t="n">
        <f aca="false">F74*2.511711692</f>
        <v>361577.943186469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high_SIPA_income!B68</f>
        <v>30337104.6325918</v>
      </c>
      <c r="F75" s="157" t="n">
        <f aca="false">high_SIPA_income!I68</f>
        <v>146816.449539238</v>
      </c>
      <c r="G75" s="67" t="n">
        <f aca="false">E75-F75*0.7</f>
        <v>30234333.1179143</v>
      </c>
      <c r="H75" s="67"/>
      <c r="I75" s="67"/>
      <c r="J75" s="67" t="n">
        <f aca="false">G75*3.8235866717</f>
        <v>115603593.137395</v>
      </c>
      <c r="K75" s="9"/>
      <c r="L75" s="67"/>
      <c r="M75" s="67" t="n">
        <f aca="false">F75*2.511711692</f>
        <v>368760.592885633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high_SIPA_income!B69</f>
        <v>35030823.1622435</v>
      </c>
      <c r="F76" s="157" t="n">
        <f aca="false">high_SIPA_income!I69</f>
        <v>152054.347131427</v>
      </c>
      <c r="G76" s="67" t="n">
        <f aca="false">E76-F76*0.7</f>
        <v>34924385.1192515</v>
      </c>
      <c r="H76" s="67"/>
      <c r="I76" s="67"/>
      <c r="J76" s="67" t="n">
        <f aca="false">G76*3.8235866717</f>
        <v>133536413.459288</v>
      </c>
      <c r="K76" s="9"/>
      <c r="L76" s="67"/>
      <c r="M76" s="67" t="n">
        <f aca="false">F76*2.511711692</f>
        <v>381916.681509431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high_SIPA_income!B70</f>
        <v>30807353.4555554</v>
      </c>
      <c r="F77" s="155" t="n">
        <f aca="false">high_SIPA_income!I70</f>
        <v>150672.216198318</v>
      </c>
      <c r="G77" s="8" t="n">
        <f aca="false">E77-F77*0.7</f>
        <v>30701882.9042166</v>
      </c>
      <c r="H77" s="8"/>
      <c r="I77" s="8"/>
      <c r="J77" s="8" t="n">
        <f aca="false">G77*3.8235866717</f>
        <v>117391310.268657</v>
      </c>
      <c r="K77" s="6"/>
      <c r="L77" s="8"/>
      <c r="M77" s="8" t="n">
        <f aca="false">F77*2.511711692</f>
        <v>378445.167084868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high_SIPA_income!B71</f>
        <v>35609317.4700291</v>
      </c>
      <c r="F78" s="157" t="n">
        <f aca="false">high_SIPA_income!I71</f>
        <v>153856.414954031</v>
      </c>
      <c r="G78" s="67" t="n">
        <f aca="false">E78-F78*0.7</f>
        <v>35501617.9795613</v>
      </c>
      <c r="H78" s="67"/>
      <c r="I78" s="67"/>
      <c r="J78" s="67" t="n">
        <f aca="false">G78*3.8235866717</f>
        <v>135743513.330436</v>
      </c>
      <c r="K78" s="9"/>
      <c r="L78" s="67"/>
      <c r="M78" s="67" t="n">
        <f aca="false">F78*2.511711692</f>
        <v>386442.956329242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high_SIPA_income!B72</f>
        <v>31407619.0919655</v>
      </c>
      <c r="F79" s="157" t="n">
        <f aca="false">high_SIPA_income!I72</f>
        <v>153761.814478615</v>
      </c>
      <c r="G79" s="67" t="n">
        <f aca="false">E79-F79*0.7</f>
        <v>31299985.8218304</v>
      </c>
      <c r="H79" s="67"/>
      <c r="I79" s="67"/>
      <c r="J79" s="67" t="n">
        <f aca="false">G79*3.8235866717</f>
        <v>119678208.61275</v>
      </c>
      <c r="K79" s="9"/>
      <c r="L79" s="67"/>
      <c r="M79" s="67" t="n">
        <f aca="false">F79*2.511711692</f>
        <v>386205.347209073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high_SIPA_income!B73</f>
        <v>36188253.0072916</v>
      </c>
      <c r="F80" s="157" t="n">
        <f aca="false">high_SIPA_income!I73</f>
        <v>158912.064406437</v>
      </c>
      <c r="G80" s="67" t="n">
        <f aca="false">E80-F80*0.7</f>
        <v>36077014.5622071</v>
      </c>
      <c r="H80" s="67"/>
      <c r="I80" s="67"/>
      <c r="J80" s="67" t="n">
        <f aca="false">G80*3.8235866717</f>
        <v>137943592.034782</v>
      </c>
      <c r="K80" s="9"/>
      <c r="L80" s="67"/>
      <c r="M80" s="67" t="n">
        <f aca="false">F80*2.511711692</f>
        <v>399141.290169505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high_SIPA_income!B74</f>
        <v>31791174.8218223</v>
      </c>
      <c r="F81" s="155" t="n">
        <f aca="false">high_SIPA_income!I74</f>
        <v>160551.567518699</v>
      </c>
      <c r="G81" s="8" t="n">
        <f aca="false">E81-F81*0.7</f>
        <v>31678788.7245592</v>
      </c>
      <c r="H81" s="8"/>
      <c r="I81" s="8"/>
      <c r="J81" s="8" t="n">
        <f aca="false">G81*3.8235866717</f>
        <v>121126594.342825</v>
      </c>
      <c r="K81" s="6"/>
      <c r="L81" s="8"/>
      <c r="M81" s="8" t="n">
        <f aca="false">F81*2.511711692</f>
        <v>403259.249305643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high_SIPA_income!B75</f>
        <v>36755882.2464679</v>
      </c>
      <c r="F82" s="157" t="n">
        <f aca="false">high_SIPA_income!I75</f>
        <v>154889.439468478</v>
      </c>
      <c r="G82" s="67" t="n">
        <f aca="false">E82-F82*0.7</f>
        <v>36647459.63884</v>
      </c>
      <c r="H82" s="67"/>
      <c r="I82" s="67"/>
      <c r="J82" s="67" t="n">
        <f aca="false">G82*3.8235866717</f>
        <v>140124738.226732</v>
      </c>
      <c r="K82" s="9"/>
      <c r="L82" s="67"/>
      <c r="M82" s="67" t="n">
        <f aca="false">F82*2.511711692</f>
        <v>389037.616080302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high_SIPA_income!B76</f>
        <v>32407155.9924449</v>
      </c>
      <c r="F83" s="157" t="n">
        <f aca="false">high_SIPA_income!I76</f>
        <v>156185.918285902</v>
      </c>
      <c r="G83" s="67" t="n">
        <f aca="false">E83-F83*0.7</f>
        <v>32297825.8496448</v>
      </c>
      <c r="H83" s="67"/>
      <c r="I83" s="67"/>
      <c r="J83" s="67" t="n">
        <f aca="false">G83*3.8235866717</f>
        <v>123493536.44359</v>
      </c>
      <c r="K83" s="9"/>
      <c r="L83" s="67"/>
      <c r="M83" s="67" t="n">
        <f aca="false">F83*2.511711692</f>
        <v>392293.997084457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high_SIPA_income!B77</f>
        <v>37580031.9078748</v>
      </c>
      <c r="F84" s="157" t="n">
        <f aca="false">high_SIPA_income!I77</f>
        <v>155843.743099103</v>
      </c>
      <c r="G84" s="67" t="n">
        <f aca="false">E84-F84*0.7</f>
        <v>37470941.2877055</v>
      </c>
      <c r="H84" s="67"/>
      <c r="I84" s="67"/>
      <c r="J84" s="67" t="n">
        <f aca="false">G84*3.8235866717</f>
        <v>143273391.683724</v>
      </c>
      <c r="K84" s="9"/>
      <c r="L84" s="67"/>
      <c r="M84" s="67" t="n">
        <f aca="false">F84*2.511711692</f>
        <v>391434.551667061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high_SIPA_income!B78</f>
        <v>32976776.1793242</v>
      </c>
      <c r="F85" s="155" t="n">
        <f aca="false">high_SIPA_income!I78</f>
        <v>160150.337237286</v>
      </c>
      <c r="G85" s="8" t="n">
        <f aca="false">E85-F85*0.7</f>
        <v>32864670.9432581</v>
      </c>
      <c r="H85" s="8"/>
      <c r="I85" s="8"/>
      <c r="J85" s="8" t="n">
        <f aca="false">G85*3.8235866717</f>
        <v>125660917.788448</v>
      </c>
      <c r="K85" s="6"/>
      <c r="L85" s="8"/>
      <c r="M85" s="8" t="n">
        <f aca="false">F85*2.511711692</f>
        <v>402251.474516634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high_SIPA_income!B79</f>
        <v>38356271.7127803</v>
      </c>
      <c r="F86" s="157" t="n">
        <f aca="false">high_SIPA_income!I79</f>
        <v>159001.350325683</v>
      </c>
      <c r="G86" s="67" t="n">
        <f aca="false">E86-F86*0.7</f>
        <v>38244970.7675523</v>
      </c>
      <c r="H86" s="67"/>
      <c r="I86" s="67"/>
      <c r="J86" s="67" t="n">
        <f aca="false">G86*3.8235866717</f>
        <v>146232960.486369</v>
      </c>
      <c r="K86" s="9"/>
      <c r="L86" s="67"/>
      <c r="M86" s="67" t="n">
        <f aca="false">F86*2.511711692</f>
        <v>399365.550656806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high_SIPA_income!B80</f>
        <v>33711093.8428968</v>
      </c>
      <c r="F87" s="157" t="n">
        <f aca="false">high_SIPA_income!I80</f>
        <v>158719.256423031</v>
      </c>
      <c r="G87" s="67" t="n">
        <f aca="false">E87-F87*0.7</f>
        <v>33599990.3634007</v>
      </c>
      <c r="H87" s="67"/>
      <c r="I87" s="67"/>
      <c r="J87" s="67" t="n">
        <f aca="false">G87*3.8235866717</f>
        <v>128472475.322747</v>
      </c>
      <c r="K87" s="9"/>
      <c r="L87" s="67"/>
      <c r="M87" s="67" t="n">
        <f aca="false">F87*2.511711692</f>
        <v>398657.012103272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high_SIPA_income!B81</f>
        <v>39042031.1029741</v>
      </c>
      <c r="F88" s="157" t="n">
        <f aca="false">high_SIPA_income!I81</f>
        <v>156605.334051818</v>
      </c>
      <c r="G88" s="67" t="n">
        <f aca="false">E88-F88*0.7</f>
        <v>38932407.3691378</v>
      </c>
      <c r="H88" s="67"/>
      <c r="I88" s="67"/>
      <c r="J88" s="67" t="n">
        <f aca="false">G88*3.8235866717</f>
        <v>148861433.91383</v>
      </c>
      <c r="K88" s="9"/>
      <c r="L88" s="67"/>
      <c r="M88" s="67" t="n">
        <f aca="false">F88*2.511711692</f>
        <v>393347.448567517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high_SIPA_income!B82</f>
        <v>34223973.1915589</v>
      </c>
      <c r="F89" s="155" t="n">
        <f aca="false">high_SIPA_income!I82</f>
        <v>159803.247124132</v>
      </c>
      <c r="G89" s="8" t="n">
        <f aca="false">E89-F89*0.7</f>
        <v>34112110.918572</v>
      </c>
      <c r="H89" s="8"/>
      <c r="I89" s="8"/>
      <c r="J89" s="8" t="n">
        <f aca="false">G89*3.8235866717</f>
        <v>130430612.651804</v>
      </c>
      <c r="K89" s="6"/>
      <c r="L89" s="8"/>
      <c r="M89" s="8" t="n">
        <f aca="false">F89*2.511711692</f>
        <v>401379.684221249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high_SIPA_income!B83</f>
        <v>39379856.7286165</v>
      </c>
      <c r="F90" s="157" t="n">
        <f aca="false">high_SIPA_income!I83</f>
        <v>161021.229036826</v>
      </c>
      <c r="G90" s="67" t="n">
        <f aca="false">E90-F90*0.7</f>
        <v>39267141.8682908</v>
      </c>
      <c r="H90" s="67"/>
      <c r="I90" s="67"/>
      <c r="J90" s="67" t="n">
        <f aca="false">G90*3.8235866717</f>
        <v>150141320.28335</v>
      </c>
      <c r="K90" s="9"/>
      <c r="L90" s="67"/>
      <c r="M90" s="67" t="n">
        <f aca="false">F90*2.511711692</f>
        <v>404438.903632006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high_SIPA_income!B84</f>
        <v>34673533.2567748</v>
      </c>
      <c r="F91" s="157" t="n">
        <f aca="false">high_SIPA_income!I84</f>
        <v>160741.806339722</v>
      </c>
      <c r="G91" s="67" t="n">
        <f aca="false">E91-F91*0.7</f>
        <v>34561013.992337</v>
      </c>
      <c r="H91" s="67"/>
      <c r="I91" s="67"/>
      <c r="J91" s="67" t="n">
        <f aca="false">G91*3.8235866717</f>
        <v>132147032.461537</v>
      </c>
      <c r="K91" s="9"/>
      <c r="L91" s="67"/>
      <c r="M91" s="67" t="n">
        <f aca="false">F91*2.511711692</f>
        <v>403737.074376679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high_SIPA_income!B85</f>
        <v>39951921.2039769</v>
      </c>
      <c r="F92" s="157" t="n">
        <f aca="false">high_SIPA_income!I85</f>
        <v>160185.582806578</v>
      </c>
      <c r="G92" s="67" t="n">
        <f aca="false">E92-F92*0.7</f>
        <v>39839791.2960123</v>
      </c>
      <c r="H92" s="67"/>
      <c r="I92" s="67"/>
      <c r="J92" s="67" t="n">
        <f aca="false">G92*3.8235866717</f>
        <v>152330895.002742</v>
      </c>
      <c r="K92" s="9"/>
      <c r="L92" s="67"/>
      <c r="M92" s="67" t="n">
        <f aca="false">F92*2.511711692</f>
        <v>402340.001225116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high_SIPA_income!B86</f>
        <v>35072465.7106476</v>
      </c>
      <c r="F93" s="155" t="n">
        <f aca="false">high_SIPA_income!I86</f>
        <v>158357.898065057</v>
      </c>
      <c r="G93" s="8" t="n">
        <f aca="false">E93-F93*0.7</f>
        <v>34961615.182002</v>
      </c>
      <c r="H93" s="8"/>
      <c r="I93" s="8"/>
      <c r="J93" s="8" t="n">
        <f aca="false">G93*3.8235866717</f>
        <v>133678765.831007</v>
      </c>
      <c r="K93" s="6"/>
      <c r="L93" s="8"/>
      <c r="M93" s="8" t="n">
        <f aca="false">F93*2.511711692</f>
        <v>397749.384090548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high_SIPA_income!B87</f>
        <v>40667309.9042838</v>
      </c>
      <c r="F94" s="157" t="n">
        <f aca="false">high_SIPA_income!I87</f>
        <v>161215.862557699</v>
      </c>
      <c r="G94" s="67" t="n">
        <f aca="false">E94-F94*0.7</f>
        <v>40554458.8004934</v>
      </c>
      <c r="H94" s="67"/>
      <c r="I94" s="67"/>
      <c r="J94" s="67" t="n">
        <f aca="false">G94*3.8235866717</f>
        <v>155063488.147573</v>
      </c>
      <c r="K94" s="9"/>
      <c r="L94" s="67"/>
      <c r="M94" s="67" t="n">
        <f aca="false">F94*2.511711692</f>
        <v>404927.766922037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high_SIPA_income!B88</f>
        <v>35822921.5327202</v>
      </c>
      <c r="F95" s="157" t="n">
        <f aca="false">high_SIPA_income!I88</f>
        <v>156797.150693217</v>
      </c>
      <c r="G95" s="67" t="n">
        <f aca="false">E95-F95*0.7</f>
        <v>35713163.527235</v>
      </c>
      <c r="H95" s="67"/>
      <c r="I95" s="67"/>
      <c r="J95" s="67" t="n">
        <f aca="false">G95*3.8235866717</f>
        <v>136552376.066978</v>
      </c>
      <c r="K95" s="9"/>
      <c r="L95" s="67"/>
      <c r="M95" s="67" t="n">
        <f aca="false">F95*2.511711692</f>
        <v>393829.23666844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high_SIPA_income!B89</f>
        <v>41466953.5450445</v>
      </c>
      <c r="F96" s="157" t="n">
        <f aca="false">high_SIPA_income!I89</f>
        <v>156888.51841992</v>
      </c>
      <c r="G96" s="67" t="n">
        <f aca="false">E96-F96*0.7</f>
        <v>41357131.5821506</v>
      </c>
      <c r="H96" s="67"/>
      <c r="I96" s="67"/>
      <c r="J96" s="67" t="n">
        <f aca="false">G96*3.8235866717</f>
        <v>158132577.097254</v>
      </c>
      <c r="K96" s="9"/>
      <c r="L96" s="67"/>
      <c r="M96" s="67" t="n">
        <f aca="false">F96*2.511711692</f>
        <v>394058.72605587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high_SIPA_income!B90</f>
        <v>36480240.1774079</v>
      </c>
      <c r="F97" s="155" t="n">
        <f aca="false">high_SIPA_income!I90</f>
        <v>165536.156309614</v>
      </c>
      <c r="G97" s="8" t="n">
        <f aca="false">E97-F97*0.7</f>
        <v>36364364.8679912</v>
      </c>
      <c r="H97" s="8"/>
      <c r="I97" s="8"/>
      <c r="J97" s="8" t="n">
        <f aca="false">G97*3.8235866717</f>
        <v>139042300.834087</v>
      </c>
      <c r="K97" s="6"/>
      <c r="L97" s="8"/>
      <c r="M97" s="8" t="n">
        <f aca="false">F97*2.511711692</f>
        <v>415779.099251598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high_SIPA_income!B91</f>
        <v>41955315.6940537</v>
      </c>
      <c r="F98" s="157" t="n">
        <f aca="false">high_SIPA_income!I91</f>
        <v>165292.67735771</v>
      </c>
      <c r="G98" s="67" t="n">
        <f aca="false">E98-F98*0.7</f>
        <v>41839610.8199033</v>
      </c>
      <c r="H98" s="67"/>
      <c r="I98" s="67"/>
      <c r="J98" s="67" t="n">
        <f aca="false">G98*3.8235866717</f>
        <v>159977378.280097</v>
      </c>
      <c r="K98" s="9"/>
      <c r="L98" s="67"/>
      <c r="M98" s="67" t="n">
        <f aca="false">F98*2.511711692</f>
        <v>415167.550321343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high_SIPA_income!B92</f>
        <v>36831274.7573645</v>
      </c>
      <c r="F99" s="157" t="n">
        <f aca="false">high_SIPA_income!I92</f>
        <v>162909.173470311</v>
      </c>
      <c r="G99" s="67" t="n">
        <f aca="false">E99-F99*0.7</f>
        <v>36717238.3359353</v>
      </c>
      <c r="H99" s="67"/>
      <c r="I99" s="67"/>
      <c r="J99" s="67" t="n">
        <f aca="false">G99*3.8235866717</f>
        <v>140391543.122914</v>
      </c>
      <c r="K99" s="9"/>
      <c r="L99" s="67"/>
      <c r="M99" s="67" t="n">
        <f aca="false">F99*2.511711692</f>
        <v>409180.875739436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high_SIPA_income!B93</f>
        <v>42623436.3685747</v>
      </c>
      <c r="F100" s="157" t="n">
        <f aca="false">high_SIPA_income!I93</f>
        <v>165956.249727064</v>
      </c>
      <c r="G100" s="67" t="n">
        <f aca="false">E100-F100*0.7</f>
        <v>42507266.9937657</v>
      </c>
      <c r="H100" s="67"/>
      <c r="I100" s="67"/>
      <c r="J100" s="67" t="n">
        <f aca="false">G100*3.8235866717</f>
        <v>162530219.527756</v>
      </c>
      <c r="K100" s="9"/>
      <c r="L100" s="67"/>
      <c r="M100" s="67" t="n">
        <f aca="false">F100*2.511711692</f>
        <v>416834.252799938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high_SIPA_income!B94</f>
        <v>37419246.0952113</v>
      </c>
      <c r="F101" s="155" t="n">
        <f aca="false">high_SIPA_income!I94</f>
        <v>161748.765984542</v>
      </c>
      <c r="G101" s="8" t="n">
        <f aca="false">E101-F101*0.7</f>
        <v>37306021.9590221</v>
      </c>
      <c r="H101" s="8"/>
      <c r="I101" s="8"/>
      <c r="J101" s="8" t="n">
        <f aca="false">G101*3.8235866717</f>
        <v>142642808.336664</v>
      </c>
      <c r="K101" s="6"/>
      <c r="L101" s="8"/>
      <c r="M101" s="8" t="n">
        <f aca="false">F101*2.511711692</f>
        <v>406266.266689945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high_SIPA_income!B95</f>
        <v>43261643.5497637</v>
      </c>
      <c r="F102" s="157" t="n">
        <f aca="false">high_SIPA_income!I95</f>
        <v>167581.683605552</v>
      </c>
      <c r="G102" s="67" t="n">
        <f aca="false">E102-F102*0.7</f>
        <v>43144336.3712398</v>
      </c>
      <c r="H102" s="67"/>
      <c r="I102" s="67"/>
      <c r="J102" s="67" t="n">
        <f aca="false">G102*3.8235866717</f>
        <v>164966109.508414</v>
      </c>
      <c r="K102" s="9"/>
      <c r="L102" s="67"/>
      <c r="M102" s="67" t="n">
        <f aca="false">F102*2.511711692</f>
        <v>420916.874077109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high_SIPA_income!B96</f>
        <v>38070417.5860316</v>
      </c>
      <c r="F103" s="157" t="n">
        <f aca="false">high_SIPA_income!I96</f>
        <v>165198.440195832</v>
      </c>
      <c r="G103" s="67" t="n">
        <f aca="false">E103-F103*0.7</f>
        <v>37954778.6778945</v>
      </c>
      <c r="H103" s="67"/>
      <c r="I103" s="67"/>
      <c r="J103" s="67" t="n">
        <f aca="false">G103*3.8235866717</f>
        <v>145123385.880121</v>
      </c>
      <c r="K103" s="9"/>
      <c r="L103" s="67"/>
      <c r="M103" s="67" t="n">
        <f aca="false">F103*2.511711692</f>
        <v>414930.853740034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high_SIPA_income!B97</f>
        <v>43740016.1712906</v>
      </c>
      <c r="F104" s="157" t="n">
        <f aca="false">high_SIPA_income!I97</f>
        <v>167113.355677835</v>
      </c>
      <c r="G104" s="67" t="n">
        <f aca="false">E104-F104*0.7</f>
        <v>43623036.8223161</v>
      </c>
      <c r="H104" s="67"/>
      <c r="I104" s="67"/>
      <c r="J104" s="67" t="n">
        <f aca="false">G104*3.8235866717</f>
        <v>166796462.172886</v>
      </c>
      <c r="K104" s="9"/>
      <c r="L104" s="67"/>
      <c r="M104" s="67" t="n">
        <f aca="false">F104*2.511711692</f>
        <v>419740.569345373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high_SIPA_income!B98</f>
        <v>38403308.5247547</v>
      </c>
      <c r="F105" s="155" t="n">
        <f aca="false">high_SIPA_income!I98</f>
        <v>168255.887571185</v>
      </c>
      <c r="G105" s="8" t="n">
        <f aca="false">E105-F105*0.7</f>
        <v>38285529.4034549</v>
      </c>
      <c r="H105" s="8"/>
      <c r="I105" s="8"/>
      <c r="J105" s="8" t="n">
        <f aca="false">G105*3.8235866717</f>
        <v>146388039.946029</v>
      </c>
      <c r="K105" s="6"/>
      <c r="L105" s="8"/>
      <c r="M105" s="8" t="n">
        <f aca="false">F105*2.511711692</f>
        <v>422610.280060382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high_SIPA_income!B99</f>
        <v>44109046.4121155</v>
      </c>
      <c r="F106" s="157" t="n">
        <f aca="false">high_SIPA_income!I99</f>
        <v>167178.388737247</v>
      </c>
      <c r="G106" s="67" t="n">
        <f aca="false">E106-F106*0.7</f>
        <v>43992021.5399994</v>
      </c>
      <c r="H106" s="67"/>
      <c r="I106" s="67"/>
      <c r="J106" s="67" t="n">
        <f aca="false">G106*3.8235866717</f>
        <v>168207307.221481</v>
      </c>
      <c r="K106" s="9"/>
      <c r="L106" s="67"/>
      <c r="M106" s="67" t="n">
        <f aca="false">F106*2.511711692</f>
        <v>419903.913641066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high_SIPA_income!B100</f>
        <v>38685176.32911</v>
      </c>
      <c r="F107" s="157" t="n">
        <f aca="false">high_SIPA_income!I100</f>
        <v>170948.275804185</v>
      </c>
      <c r="G107" s="67" t="n">
        <f aca="false">E107-F107*0.7</f>
        <v>38565512.536047</v>
      </c>
      <c r="H107" s="67"/>
      <c r="I107" s="67"/>
      <c r="J107" s="67" t="n">
        <f aca="false">G107*3.8235866717</f>
        <v>147458579.720109</v>
      </c>
      <c r="K107" s="9"/>
      <c r="L107" s="67"/>
      <c r="M107" s="67" t="n">
        <f aca="false">F107*2.511711692</f>
        <v>429372.783064612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high_SIPA_income!B101</f>
        <v>45053524.4779328</v>
      </c>
      <c r="F108" s="157" t="n">
        <f aca="false">high_SIPA_income!I101</f>
        <v>165875.335159502</v>
      </c>
      <c r="G108" s="67" t="n">
        <f aca="false">E108-F108*0.7</f>
        <v>44937411.7433212</v>
      </c>
      <c r="H108" s="67"/>
      <c r="I108" s="67"/>
      <c r="J108" s="67" t="n">
        <f aca="false">G108*3.8235866717</f>
        <v>171822088.602458</v>
      </c>
      <c r="K108" s="9"/>
      <c r="L108" s="67"/>
      <c r="M108" s="67" t="n">
        <f aca="false">F108*2.511711692</f>
        <v>416631.01873454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high_SIPA_income!B102</f>
        <v>39438196.8850601</v>
      </c>
      <c r="F109" s="155" t="n">
        <f aca="false">high_SIPA_income!I102</f>
        <v>169144.702698067</v>
      </c>
      <c r="G109" s="8" t="n">
        <f aca="false">E109-F109*0.7</f>
        <v>39319795.5931715</v>
      </c>
      <c r="H109" s="8"/>
      <c r="I109" s="8"/>
      <c r="J109" s="8" t="n">
        <f aca="false">G109*3.8235866717</f>
        <v>150342646.364019</v>
      </c>
      <c r="K109" s="6"/>
      <c r="L109" s="8"/>
      <c r="M109" s="8" t="n">
        <f aca="false">F109*2.511711692</f>
        <v>424842.727406598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high_SIPA_income!B103</f>
        <v>45474980.4275402</v>
      </c>
      <c r="F110" s="157" t="n">
        <f aca="false">high_SIPA_income!I103</f>
        <v>165662.872675857</v>
      </c>
      <c r="G110" s="67" t="n">
        <f aca="false">E110-F110*0.7</f>
        <v>45359016.4166671</v>
      </c>
      <c r="H110" s="67"/>
      <c r="I110" s="67"/>
      <c r="J110" s="67" t="n">
        <f aca="false">G110*3.8235866717</f>
        <v>173434130.61219</v>
      </c>
      <c r="K110" s="9"/>
      <c r="L110" s="67"/>
      <c r="M110" s="67" t="n">
        <f aca="false">F110*2.511711692</f>
        <v>416097.374230259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high_SIPA_income!B104</f>
        <v>40007881.996066</v>
      </c>
      <c r="F111" s="157" t="n">
        <f aca="false">high_SIPA_income!I104</f>
        <v>165491.325922991</v>
      </c>
      <c r="G111" s="67" t="n">
        <f aca="false">E111-F111*0.7</f>
        <v>39892038.0679199</v>
      </c>
      <c r="H111" s="67"/>
      <c r="I111" s="67"/>
      <c r="J111" s="67" t="n">
        <f aca="false">G111*3.8235866717</f>
        <v>152530665.063448</v>
      </c>
      <c r="K111" s="9"/>
      <c r="L111" s="67"/>
      <c r="M111" s="67" t="n">
        <f aca="false">F111*2.511711692</f>
        <v>415666.498245358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high_SIPA_income!B105</f>
        <v>46130958.9913955</v>
      </c>
      <c r="F112" s="157" t="n">
        <f aca="false">high_SIPA_income!I105</f>
        <v>171077.395346879</v>
      </c>
      <c r="G112" s="67" t="n">
        <f aca="false">E112-F112*0.7</f>
        <v>46011204.8146527</v>
      </c>
      <c r="H112" s="67"/>
      <c r="I112" s="67"/>
      <c r="J112" s="67" t="n">
        <f aca="false">G112*3.8235866717</f>
        <v>175927829.478165</v>
      </c>
      <c r="K112" s="9"/>
      <c r="L112" s="67"/>
      <c r="M112" s="67" t="n">
        <f aca="false">F112*2.511711692</f>
        <v>429697.094129663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213</v>
      </c>
      <c r="B1" s="0" t="s">
        <v>214</v>
      </c>
      <c r="C1" s="0" t="s">
        <v>215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5678.46307194578</v>
      </c>
      <c r="C21" s="0" t="n">
        <v>11654899</v>
      </c>
    </row>
    <row r="22" customFormat="false" ht="12.8" hidden="false" customHeight="false" outlineLevel="0" collapsed="false">
      <c r="A22" s="0" t="n">
        <v>69</v>
      </c>
      <c r="B22" s="0" t="n">
        <v>5911.63495348748</v>
      </c>
      <c r="C22" s="0" t="n">
        <v>11604031</v>
      </c>
    </row>
    <row r="23" customFormat="false" ht="12.8" hidden="false" customHeight="false" outlineLevel="0" collapsed="false">
      <c r="A23" s="0" t="n">
        <v>70</v>
      </c>
      <c r="B23" s="0" t="n">
        <v>5817.08296723393</v>
      </c>
      <c r="C23" s="0" t="n">
        <v>11089388</v>
      </c>
    </row>
    <row r="24" customFormat="false" ht="12.8" hidden="false" customHeight="false" outlineLevel="0" collapsed="false">
      <c r="A24" s="0" t="n">
        <v>71</v>
      </c>
      <c r="B24" s="0" t="n">
        <v>5404.22463448361</v>
      </c>
      <c r="C24" s="0" t="n">
        <v>11690442</v>
      </c>
    </row>
    <row r="25" customFormat="false" ht="12.8" hidden="false" customHeight="false" outlineLevel="0" collapsed="false">
      <c r="A25" s="0" t="n">
        <v>72</v>
      </c>
      <c r="B25" s="0" t="n">
        <v>5371.91518374991</v>
      </c>
      <c r="C25" s="0" t="n">
        <v>11758619</v>
      </c>
    </row>
    <row r="26" customFormat="false" ht="12.8" hidden="false" customHeight="false" outlineLevel="0" collapsed="false">
      <c r="A26" s="0" t="n">
        <v>73</v>
      </c>
      <c r="B26" s="0" t="n">
        <v>5546.1032476285</v>
      </c>
      <c r="C26" s="0" t="n">
        <v>11780671</v>
      </c>
    </row>
    <row r="27" customFormat="false" ht="12.8" hidden="false" customHeight="false" outlineLevel="0" collapsed="false">
      <c r="A27" s="0" t="n">
        <v>74</v>
      </c>
      <c r="B27" s="0" t="n">
        <v>5733.70351079832</v>
      </c>
      <c r="C27" s="0" t="n">
        <v>11814043</v>
      </c>
    </row>
    <row r="28" customFormat="false" ht="12.8" hidden="false" customHeight="false" outlineLevel="0" collapsed="false">
      <c r="A28" s="0" t="n">
        <v>75</v>
      </c>
      <c r="B28" s="0" t="n">
        <v>5833.64715861197</v>
      </c>
      <c r="C28" s="0" t="n">
        <v>11854870</v>
      </c>
    </row>
    <row r="29" customFormat="false" ht="12.8" hidden="false" customHeight="false" outlineLevel="0" collapsed="false">
      <c r="A29" s="0" t="n">
        <v>76</v>
      </c>
      <c r="B29" s="0" t="n">
        <v>5938.92712480634</v>
      </c>
      <c r="C29" s="0" t="n">
        <v>11862483</v>
      </c>
    </row>
    <row r="30" customFormat="false" ht="12.8" hidden="false" customHeight="false" outlineLevel="0" collapsed="false">
      <c r="A30" s="0" t="n">
        <v>77</v>
      </c>
      <c r="B30" s="0" t="n">
        <v>6013.27706537615</v>
      </c>
      <c r="C30" s="0" t="n">
        <v>11908532</v>
      </c>
    </row>
    <row r="31" customFormat="false" ht="12.8" hidden="false" customHeight="false" outlineLevel="0" collapsed="false">
      <c r="A31" s="0" t="n">
        <v>78</v>
      </c>
      <c r="B31" s="0" t="n">
        <v>6050.41843066395</v>
      </c>
      <c r="C31" s="0" t="n">
        <v>11991625</v>
      </c>
    </row>
    <row r="32" customFormat="false" ht="12.8" hidden="false" customHeight="false" outlineLevel="0" collapsed="false">
      <c r="A32" s="0" t="n">
        <v>79</v>
      </c>
      <c r="B32" s="0" t="n">
        <v>6076.4378724429</v>
      </c>
      <c r="C32" s="0" t="n">
        <v>11996370</v>
      </c>
    </row>
    <row r="33" customFormat="false" ht="12.8" hidden="false" customHeight="false" outlineLevel="0" collapsed="false">
      <c r="A33" s="0" t="n">
        <v>80</v>
      </c>
      <c r="B33" s="0" t="n">
        <v>6116.5122940316</v>
      </c>
      <c r="C33" s="0" t="n">
        <v>12041276</v>
      </c>
    </row>
    <row r="34" customFormat="false" ht="12.8" hidden="false" customHeight="false" outlineLevel="0" collapsed="false">
      <c r="A34" s="0" t="n">
        <v>81</v>
      </c>
      <c r="B34" s="0" t="n">
        <v>6174.52856548636</v>
      </c>
      <c r="C34" s="0" t="n">
        <v>12096228</v>
      </c>
    </row>
    <row r="35" customFormat="false" ht="12.8" hidden="false" customHeight="false" outlineLevel="0" collapsed="false">
      <c r="A35" s="0" t="n">
        <v>82</v>
      </c>
      <c r="B35" s="0" t="n">
        <v>6193.24387345945</v>
      </c>
      <c r="C35" s="0" t="n">
        <v>12104519</v>
      </c>
    </row>
    <row r="36" customFormat="false" ht="12.8" hidden="false" customHeight="false" outlineLevel="0" collapsed="false">
      <c r="A36" s="0" t="n">
        <v>83</v>
      </c>
      <c r="B36" s="0" t="n">
        <v>6235.04465711908</v>
      </c>
      <c r="C36" s="0" t="n">
        <v>12137132</v>
      </c>
    </row>
    <row r="37" customFormat="false" ht="12.8" hidden="false" customHeight="false" outlineLevel="0" collapsed="false">
      <c r="A37" s="0" t="n">
        <v>84</v>
      </c>
      <c r="B37" s="0" t="n">
        <v>6264.56600604263</v>
      </c>
      <c r="C37" s="0" t="n">
        <v>12183142</v>
      </c>
    </row>
    <row r="38" customFormat="false" ht="12.8" hidden="false" customHeight="false" outlineLevel="0" collapsed="false">
      <c r="A38" s="0" t="n">
        <v>85</v>
      </c>
      <c r="B38" s="0" t="n">
        <v>6295.91853713557</v>
      </c>
      <c r="C38" s="0" t="n">
        <v>12255028</v>
      </c>
    </row>
    <row r="39" customFormat="false" ht="12.8" hidden="false" customHeight="false" outlineLevel="0" collapsed="false">
      <c r="A39" s="0" t="n">
        <v>86</v>
      </c>
      <c r="B39" s="0" t="n">
        <v>6339.51360763523</v>
      </c>
      <c r="C39" s="0" t="n">
        <v>12290750</v>
      </c>
    </row>
    <row r="40" customFormat="false" ht="12.8" hidden="false" customHeight="false" outlineLevel="0" collapsed="false">
      <c r="A40" s="0" t="n">
        <v>87</v>
      </c>
      <c r="B40" s="0" t="n">
        <v>6394.45561506434</v>
      </c>
      <c r="C40" s="0" t="n">
        <v>12273693</v>
      </c>
    </row>
    <row r="41" customFormat="false" ht="12.8" hidden="false" customHeight="false" outlineLevel="0" collapsed="false">
      <c r="A41" s="0" t="n">
        <v>88</v>
      </c>
      <c r="B41" s="0" t="n">
        <v>6459.43149373075</v>
      </c>
      <c r="C41" s="0" t="n">
        <v>12315237</v>
      </c>
    </row>
    <row r="42" customFormat="false" ht="12.8" hidden="false" customHeight="false" outlineLevel="0" collapsed="false">
      <c r="A42" s="0" t="n">
        <v>89</v>
      </c>
      <c r="B42" s="0" t="n">
        <v>6522.10238059872</v>
      </c>
      <c r="C42" s="0" t="n">
        <v>12329756</v>
      </c>
    </row>
    <row r="43" customFormat="false" ht="12.8" hidden="false" customHeight="false" outlineLevel="0" collapsed="false">
      <c r="A43" s="0" t="n">
        <v>90</v>
      </c>
      <c r="B43" s="0" t="n">
        <v>6536.98198808082</v>
      </c>
      <c r="C43" s="0" t="n">
        <v>12421287</v>
      </c>
    </row>
    <row r="44" customFormat="false" ht="12.8" hidden="false" customHeight="false" outlineLevel="0" collapsed="false">
      <c r="A44" s="0" t="n">
        <v>91</v>
      </c>
      <c r="B44" s="0" t="n">
        <v>6560.82053083787</v>
      </c>
      <c r="C44" s="0" t="n">
        <v>12497843</v>
      </c>
    </row>
    <row r="45" customFormat="false" ht="12.8" hidden="false" customHeight="false" outlineLevel="0" collapsed="false">
      <c r="A45" s="0" t="n">
        <v>92</v>
      </c>
      <c r="B45" s="0" t="n">
        <v>6595.64667027983</v>
      </c>
      <c r="C45" s="0" t="n">
        <v>12522112</v>
      </c>
    </row>
    <row r="46" customFormat="false" ht="12.8" hidden="false" customHeight="false" outlineLevel="0" collapsed="false">
      <c r="A46" s="0" t="n">
        <v>93</v>
      </c>
      <c r="B46" s="0" t="n">
        <v>6659.51158480004</v>
      </c>
      <c r="C46" s="0" t="n">
        <v>12583205</v>
      </c>
    </row>
    <row r="47" customFormat="false" ht="12.8" hidden="false" customHeight="false" outlineLevel="0" collapsed="false">
      <c r="A47" s="0" t="n">
        <v>94</v>
      </c>
      <c r="B47" s="0" t="n">
        <v>6721.0588979593</v>
      </c>
      <c r="C47" s="0" t="n">
        <v>12627159</v>
      </c>
    </row>
    <row r="48" customFormat="false" ht="12.8" hidden="false" customHeight="false" outlineLevel="0" collapsed="false">
      <c r="A48" s="0" t="n">
        <v>95</v>
      </c>
      <c r="B48" s="0" t="n">
        <v>6709.95366219579</v>
      </c>
      <c r="C48" s="0" t="n">
        <v>12704858</v>
      </c>
    </row>
    <row r="49" customFormat="false" ht="12.8" hidden="false" customHeight="false" outlineLevel="0" collapsed="false">
      <c r="A49" s="0" t="n">
        <v>96</v>
      </c>
      <c r="B49" s="0" t="n">
        <v>6760.28731422811</v>
      </c>
      <c r="C49" s="0" t="n">
        <v>12655474</v>
      </c>
    </row>
    <row r="50" customFormat="false" ht="12.8" hidden="false" customHeight="false" outlineLevel="0" collapsed="false">
      <c r="A50" s="0" t="n">
        <v>97</v>
      </c>
      <c r="B50" s="0" t="n">
        <v>6788.20049864169</v>
      </c>
      <c r="C50" s="0" t="n">
        <v>12769527</v>
      </c>
    </row>
    <row r="51" customFormat="false" ht="12.8" hidden="false" customHeight="false" outlineLevel="0" collapsed="false">
      <c r="A51" s="0" t="n">
        <v>98</v>
      </c>
      <c r="B51" s="0" t="n">
        <v>6797.56508671459</v>
      </c>
      <c r="C51" s="0" t="n">
        <v>12742827</v>
      </c>
    </row>
    <row r="52" customFormat="false" ht="12.8" hidden="false" customHeight="false" outlineLevel="0" collapsed="false">
      <c r="A52" s="0" t="n">
        <v>99</v>
      </c>
      <c r="B52" s="0" t="n">
        <v>6833.98209814246</v>
      </c>
      <c r="C52" s="0" t="n">
        <v>12849133</v>
      </c>
    </row>
    <row r="53" customFormat="false" ht="12.8" hidden="false" customHeight="false" outlineLevel="0" collapsed="false">
      <c r="A53" s="0" t="n">
        <v>100</v>
      </c>
      <c r="B53" s="0" t="n">
        <v>6858.82237137</v>
      </c>
      <c r="C53" s="0" t="n">
        <v>12828283</v>
      </c>
    </row>
    <row r="54" customFormat="false" ht="12.8" hidden="false" customHeight="false" outlineLevel="0" collapsed="false">
      <c r="A54" s="0" t="n">
        <v>101</v>
      </c>
      <c r="B54" s="0" t="n">
        <v>6880.83867277026</v>
      </c>
      <c r="C54" s="0" t="n">
        <v>12877618</v>
      </c>
    </row>
    <row r="55" customFormat="false" ht="12.8" hidden="false" customHeight="false" outlineLevel="0" collapsed="false">
      <c r="A55" s="0" t="n">
        <v>102</v>
      </c>
      <c r="B55" s="0" t="n">
        <v>6894.95221380351</v>
      </c>
      <c r="C55" s="0" t="n">
        <v>12946122</v>
      </c>
    </row>
    <row r="56" customFormat="false" ht="12.8" hidden="false" customHeight="false" outlineLevel="0" collapsed="false">
      <c r="A56" s="0" t="n">
        <v>103</v>
      </c>
      <c r="B56" s="0" t="n">
        <v>6926.13146006421</v>
      </c>
      <c r="C56" s="0" t="n">
        <v>13031411</v>
      </c>
    </row>
    <row r="57" customFormat="false" ht="12.8" hidden="false" customHeight="false" outlineLevel="0" collapsed="false">
      <c r="A57" s="0" t="n">
        <v>104</v>
      </c>
      <c r="B57" s="0" t="n">
        <v>6969.8789155494</v>
      </c>
      <c r="C57" s="0" t="n">
        <v>13001011</v>
      </c>
    </row>
    <row r="58" customFormat="false" ht="12.8" hidden="false" customHeight="false" outlineLevel="0" collapsed="false">
      <c r="A58" s="0" t="n">
        <v>105</v>
      </c>
      <c r="B58" s="0" t="n">
        <v>6986.21173239764</v>
      </c>
      <c r="C58" s="0" t="n">
        <v>13070653</v>
      </c>
    </row>
    <row r="59" customFormat="false" ht="12.8" hidden="false" customHeight="false" outlineLevel="0" collapsed="false">
      <c r="A59" s="0" t="n">
        <v>106</v>
      </c>
      <c r="B59" s="0" t="n">
        <v>7022.15822820774</v>
      </c>
      <c r="C59" s="0" t="n">
        <v>13097422</v>
      </c>
    </row>
    <row r="60" customFormat="false" ht="12.8" hidden="false" customHeight="false" outlineLevel="0" collapsed="false">
      <c r="A60" s="0" t="n">
        <v>107</v>
      </c>
      <c r="B60" s="0" t="n">
        <v>7056.03741941516</v>
      </c>
      <c r="C60" s="0" t="n">
        <v>13147073</v>
      </c>
    </row>
    <row r="61" customFormat="false" ht="12.8" hidden="false" customHeight="false" outlineLevel="0" collapsed="false">
      <c r="A61" s="0" t="n">
        <v>108</v>
      </c>
      <c r="B61" s="0" t="n">
        <v>7109.9382347543</v>
      </c>
      <c r="C61" s="0" t="n">
        <v>13191870</v>
      </c>
    </row>
    <row r="62" customFormat="false" ht="12.8" hidden="false" customHeight="false" outlineLevel="0" collapsed="false">
      <c r="A62" s="0" t="n">
        <v>109</v>
      </c>
      <c r="B62" s="0" t="n">
        <v>7138.05545169349</v>
      </c>
      <c r="C62" s="0" t="n">
        <v>13181981</v>
      </c>
    </row>
    <row r="63" customFormat="false" ht="12.8" hidden="false" customHeight="false" outlineLevel="0" collapsed="false">
      <c r="A63" s="0" t="n">
        <v>110</v>
      </c>
      <c r="B63" s="0" t="n">
        <v>7139.08833501002</v>
      </c>
      <c r="C63" s="0" t="n">
        <v>13277946</v>
      </c>
    </row>
    <row r="64" customFormat="false" ht="12.8" hidden="false" customHeight="false" outlineLevel="0" collapsed="false">
      <c r="A64" s="0" t="n">
        <v>111</v>
      </c>
      <c r="B64" s="0" t="n">
        <v>7173.14943655581</v>
      </c>
      <c r="C64" s="0" t="n">
        <v>13268231</v>
      </c>
    </row>
    <row r="65" customFormat="false" ht="12.8" hidden="false" customHeight="false" outlineLevel="0" collapsed="false">
      <c r="A65" s="0" t="n">
        <v>112</v>
      </c>
      <c r="B65" s="0" t="n">
        <v>7192.96289432265</v>
      </c>
      <c r="C65" s="0" t="n">
        <v>13283381</v>
      </c>
    </row>
    <row r="66" customFormat="false" ht="12.8" hidden="false" customHeight="false" outlineLevel="0" collapsed="false">
      <c r="A66" s="0" t="n">
        <v>113</v>
      </c>
      <c r="B66" s="0" t="n">
        <v>7228.34071193675</v>
      </c>
      <c r="C66" s="0" t="n">
        <v>13305854</v>
      </c>
    </row>
    <row r="67" customFormat="false" ht="12.8" hidden="false" customHeight="false" outlineLevel="0" collapsed="false">
      <c r="A67" s="0" t="n">
        <v>114</v>
      </c>
      <c r="B67" s="0" t="n">
        <v>7257.1677221275</v>
      </c>
      <c r="C67" s="0" t="n">
        <v>13322985</v>
      </c>
    </row>
    <row r="68" customFormat="false" ht="12.8" hidden="false" customHeight="false" outlineLevel="0" collapsed="false">
      <c r="A68" s="0" t="n">
        <v>115</v>
      </c>
      <c r="B68" s="0" t="n">
        <v>7262.43164820908</v>
      </c>
      <c r="C68" s="0" t="n">
        <v>13321636</v>
      </c>
    </row>
    <row r="69" customFormat="false" ht="12.8" hidden="false" customHeight="false" outlineLevel="0" collapsed="false">
      <c r="A69" s="0" t="n">
        <v>116</v>
      </c>
      <c r="B69" s="0" t="n">
        <v>7269.17648422622</v>
      </c>
      <c r="C69" s="0" t="n">
        <v>13309069</v>
      </c>
    </row>
    <row r="70" customFormat="false" ht="12.8" hidden="false" customHeight="false" outlineLevel="0" collapsed="false">
      <c r="A70" s="0" t="n">
        <v>117</v>
      </c>
      <c r="B70" s="0" t="n">
        <v>7273.68266820908</v>
      </c>
      <c r="C70" s="0" t="n">
        <v>13332411</v>
      </c>
    </row>
    <row r="71" customFormat="false" ht="12.8" hidden="false" customHeight="false" outlineLevel="0" collapsed="false">
      <c r="A71" s="0" t="n">
        <v>118</v>
      </c>
      <c r="B71" s="0" t="n">
        <v>7305.82308295055</v>
      </c>
      <c r="C71" s="0" t="n">
        <v>13332755</v>
      </c>
    </row>
    <row r="72" customFormat="false" ht="12.8" hidden="false" customHeight="false" outlineLevel="0" collapsed="false">
      <c r="A72" s="0" t="n">
        <v>119</v>
      </c>
      <c r="B72" s="0" t="n">
        <v>7335.10717636963</v>
      </c>
      <c r="C72" s="0" t="n">
        <v>13361878</v>
      </c>
    </row>
    <row r="73" customFormat="false" ht="12.8" hidden="false" customHeight="false" outlineLevel="0" collapsed="false">
      <c r="A73" s="0" t="n">
        <v>120</v>
      </c>
      <c r="B73" s="0" t="n">
        <v>7351.20505786211</v>
      </c>
      <c r="C73" s="0" t="n">
        <v>13425844</v>
      </c>
    </row>
    <row r="74" customFormat="false" ht="12.8" hidden="false" customHeight="false" outlineLevel="0" collapsed="false">
      <c r="A74" s="0" t="n">
        <v>121</v>
      </c>
      <c r="B74" s="0" t="n">
        <v>7385.43185519127</v>
      </c>
      <c r="C74" s="0" t="n">
        <v>13413248</v>
      </c>
    </row>
    <row r="75" customFormat="false" ht="12.8" hidden="false" customHeight="false" outlineLevel="0" collapsed="false">
      <c r="A75" s="0" t="n">
        <v>122</v>
      </c>
      <c r="B75" s="0" t="n">
        <v>7413.65958831064</v>
      </c>
      <c r="C75" s="0" t="n">
        <v>13466067</v>
      </c>
    </row>
    <row r="76" customFormat="false" ht="12.8" hidden="false" customHeight="false" outlineLevel="0" collapsed="false">
      <c r="A76" s="0" t="n">
        <v>123</v>
      </c>
      <c r="B76" s="0" t="n">
        <v>7424.74545065635</v>
      </c>
      <c r="C76" s="0" t="n">
        <v>13536868</v>
      </c>
    </row>
    <row r="77" customFormat="false" ht="12.8" hidden="false" customHeight="false" outlineLevel="0" collapsed="false">
      <c r="A77" s="0" t="n">
        <v>124</v>
      </c>
      <c r="B77" s="0" t="n">
        <v>7458.4542363757</v>
      </c>
      <c r="C77" s="0" t="n">
        <v>13549292</v>
      </c>
    </row>
    <row r="78" customFormat="false" ht="12.8" hidden="false" customHeight="false" outlineLevel="0" collapsed="false">
      <c r="A78" s="0" t="n">
        <v>125</v>
      </c>
      <c r="B78" s="0" t="n">
        <v>7504.38999947799</v>
      </c>
      <c r="C78" s="0" t="n">
        <v>13592369</v>
      </c>
    </row>
    <row r="79" customFormat="false" ht="12.8" hidden="false" customHeight="false" outlineLevel="0" collapsed="false">
      <c r="A79" s="0" t="n">
        <v>126</v>
      </c>
      <c r="B79" s="0" t="n">
        <v>7495.42905414746</v>
      </c>
      <c r="C79" s="0" t="n">
        <v>13586011</v>
      </c>
    </row>
    <row r="80" customFormat="false" ht="12.8" hidden="false" customHeight="false" outlineLevel="0" collapsed="false">
      <c r="A80" s="0" t="n">
        <v>127</v>
      </c>
      <c r="B80" s="0" t="n">
        <v>7511.32450025063</v>
      </c>
      <c r="C80" s="0" t="n">
        <v>13638247</v>
      </c>
    </row>
    <row r="81" customFormat="false" ht="12.8" hidden="false" customHeight="false" outlineLevel="0" collapsed="false">
      <c r="A81" s="0" t="n">
        <v>128</v>
      </c>
      <c r="B81" s="0" t="n">
        <v>7538.61388986591</v>
      </c>
      <c r="C81" s="0" t="n">
        <v>13663581</v>
      </c>
    </row>
    <row r="82" customFormat="false" ht="12.8" hidden="false" customHeight="false" outlineLevel="0" collapsed="false">
      <c r="A82" s="0" t="n">
        <v>129</v>
      </c>
      <c r="B82" s="0" t="n">
        <v>7535.13686183583</v>
      </c>
      <c r="C82" s="0" t="n">
        <v>13649619</v>
      </c>
    </row>
    <row r="83" customFormat="false" ht="12.8" hidden="false" customHeight="false" outlineLevel="0" collapsed="false">
      <c r="A83" s="0" t="n">
        <v>130</v>
      </c>
      <c r="B83" s="0" t="n">
        <v>7543.28737990553</v>
      </c>
      <c r="C83" s="0" t="n">
        <v>13652884</v>
      </c>
    </row>
    <row r="84" customFormat="false" ht="12.8" hidden="false" customHeight="false" outlineLevel="0" collapsed="false">
      <c r="A84" s="0" t="n">
        <v>131</v>
      </c>
      <c r="B84" s="0" t="n">
        <v>7579.32302966919</v>
      </c>
      <c r="C84" s="0" t="n">
        <v>13703598</v>
      </c>
    </row>
    <row r="85" customFormat="false" ht="12.8" hidden="false" customHeight="false" outlineLevel="0" collapsed="false">
      <c r="A85" s="0" t="n">
        <v>132</v>
      </c>
      <c r="B85" s="0" t="n">
        <v>7656.00174656203</v>
      </c>
      <c r="C85" s="0" t="n">
        <v>13724918</v>
      </c>
    </row>
    <row r="86" customFormat="false" ht="12.8" hidden="false" customHeight="false" outlineLevel="0" collapsed="false">
      <c r="A86" s="0" t="n">
        <v>133</v>
      </c>
      <c r="B86" s="0" t="n">
        <v>7682.63993618101</v>
      </c>
      <c r="C86" s="0" t="n">
        <v>13736232</v>
      </c>
    </row>
    <row r="87" customFormat="false" ht="12.8" hidden="false" customHeight="false" outlineLevel="0" collapsed="false">
      <c r="A87" s="0" t="n">
        <v>134</v>
      </c>
      <c r="B87" s="0" t="n">
        <v>7708.36372253246</v>
      </c>
      <c r="C87" s="0" t="n">
        <v>13759747</v>
      </c>
    </row>
    <row r="88" customFormat="false" ht="12.8" hidden="false" customHeight="false" outlineLevel="0" collapsed="false">
      <c r="A88" s="0" t="n">
        <v>135</v>
      </c>
      <c r="B88" s="0" t="n">
        <v>7722.59090813952</v>
      </c>
      <c r="C88" s="0" t="n">
        <v>13749338</v>
      </c>
    </row>
    <row r="89" customFormat="false" ht="12.8" hidden="false" customHeight="false" outlineLevel="0" collapsed="false">
      <c r="A89" s="0" t="n">
        <v>136</v>
      </c>
      <c r="B89" s="0" t="n">
        <v>7768.70229741383</v>
      </c>
      <c r="C89" s="0" t="n">
        <v>13816206</v>
      </c>
    </row>
    <row r="90" customFormat="false" ht="12.8" hidden="false" customHeight="false" outlineLevel="0" collapsed="false">
      <c r="A90" s="0" t="n">
        <v>137</v>
      </c>
      <c r="B90" s="0" t="n">
        <v>7806.17680429547</v>
      </c>
      <c r="C90" s="0" t="n">
        <v>13802809</v>
      </c>
    </row>
    <row r="91" customFormat="false" ht="12.8" hidden="false" customHeight="false" outlineLevel="0" collapsed="false">
      <c r="A91" s="0" t="n">
        <v>138</v>
      </c>
      <c r="B91" s="0" t="n">
        <v>7814.80071387418</v>
      </c>
      <c r="C91" s="0" t="n">
        <v>13863811</v>
      </c>
    </row>
    <row r="92" customFormat="false" ht="12.8" hidden="false" customHeight="false" outlineLevel="0" collapsed="false">
      <c r="A92" s="0" t="n">
        <v>139</v>
      </c>
      <c r="B92" s="0" t="n">
        <v>7820.37185125089</v>
      </c>
      <c r="C92" s="0" t="n">
        <v>13881064</v>
      </c>
    </row>
    <row r="93" customFormat="false" ht="12.8" hidden="false" customHeight="false" outlineLevel="0" collapsed="false">
      <c r="A93" s="0" t="n">
        <v>140</v>
      </c>
      <c r="B93" s="0" t="n">
        <v>7825.27229278219</v>
      </c>
      <c r="C93" s="0" t="n">
        <v>13880488</v>
      </c>
    </row>
    <row r="94" customFormat="false" ht="12.8" hidden="false" customHeight="false" outlineLevel="0" collapsed="false">
      <c r="A94" s="0" t="n">
        <v>141</v>
      </c>
      <c r="B94" s="0" t="n">
        <v>7845.22114442736</v>
      </c>
      <c r="C94" s="0" t="n">
        <v>13897694</v>
      </c>
    </row>
    <row r="95" customFormat="false" ht="12.8" hidden="false" customHeight="false" outlineLevel="0" collapsed="false">
      <c r="A95" s="0" t="n">
        <v>142</v>
      </c>
      <c r="B95" s="0" t="n">
        <v>7850.40885076297</v>
      </c>
      <c r="C95" s="0" t="n">
        <v>13906849</v>
      </c>
    </row>
    <row r="96" customFormat="false" ht="12.8" hidden="false" customHeight="false" outlineLevel="0" collapsed="false">
      <c r="A96" s="0" t="n">
        <v>143</v>
      </c>
      <c r="B96" s="0" t="n">
        <v>7898.90449163363</v>
      </c>
      <c r="C96" s="0" t="n">
        <v>13909357</v>
      </c>
    </row>
    <row r="97" customFormat="false" ht="12.8" hidden="false" customHeight="false" outlineLevel="0" collapsed="false">
      <c r="A97" s="0" t="n">
        <v>144</v>
      </c>
      <c r="B97" s="0" t="n">
        <v>7926.03311169351</v>
      </c>
      <c r="C97" s="0" t="n">
        <v>13944127</v>
      </c>
    </row>
    <row r="98" customFormat="false" ht="12.8" hidden="false" customHeight="false" outlineLevel="0" collapsed="false">
      <c r="A98" s="0" t="n">
        <v>145</v>
      </c>
      <c r="B98" s="0" t="n">
        <v>7943.22301805947</v>
      </c>
      <c r="C98" s="0" t="n">
        <v>13969613</v>
      </c>
    </row>
    <row r="99" customFormat="false" ht="12.8" hidden="false" customHeight="false" outlineLevel="0" collapsed="false">
      <c r="A99" s="0" t="n">
        <v>146</v>
      </c>
      <c r="B99" s="0" t="n">
        <v>7973.1594934492</v>
      </c>
      <c r="C99" s="0" t="n">
        <v>13972965</v>
      </c>
    </row>
    <row r="100" customFormat="false" ht="12.8" hidden="false" customHeight="false" outlineLevel="0" collapsed="false">
      <c r="A100" s="0" t="n">
        <v>147</v>
      </c>
      <c r="B100" s="0" t="n">
        <v>7978.91706262409</v>
      </c>
      <c r="C100" s="0" t="n">
        <v>14031520</v>
      </c>
    </row>
    <row r="101" customFormat="false" ht="12.8" hidden="false" customHeight="false" outlineLevel="0" collapsed="false">
      <c r="A101" s="0" t="n">
        <v>148</v>
      </c>
      <c r="B101" s="0" t="n">
        <v>8044.07734339606</v>
      </c>
      <c r="C101" s="0" t="n">
        <v>14013076</v>
      </c>
    </row>
    <row r="102" customFormat="false" ht="12.8" hidden="false" customHeight="false" outlineLevel="0" collapsed="false">
      <c r="A102" s="0" t="n">
        <v>149</v>
      </c>
      <c r="B102" s="0" t="n">
        <v>8051.60576055952</v>
      </c>
      <c r="C102" s="0" t="n">
        <v>14089507</v>
      </c>
    </row>
    <row r="103" customFormat="false" ht="12.8" hidden="false" customHeight="false" outlineLevel="0" collapsed="false">
      <c r="A103" s="0" t="n">
        <v>150</v>
      </c>
      <c r="B103" s="0" t="n">
        <v>8050.97935770069</v>
      </c>
      <c r="C103" s="0" t="n">
        <v>14087903</v>
      </c>
    </row>
    <row r="104" customFormat="false" ht="12.8" hidden="false" customHeight="false" outlineLevel="0" collapsed="false">
      <c r="A104" s="0" t="n">
        <v>151</v>
      </c>
      <c r="B104" s="0" t="n">
        <v>8072.45578157086</v>
      </c>
      <c r="C104" s="0" t="n">
        <v>14113652</v>
      </c>
    </row>
    <row r="105" customFormat="false" ht="12.8" hidden="false" customHeight="false" outlineLevel="0" collapsed="false">
      <c r="A105" s="0" t="n">
        <v>152</v>
      </c>
      <c r="B105" s="0" t="n">
        <v>8091.97372063426</v>
      </c>
      <c r="C105" s="0" t="n">
        <v>14136095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ColWidth="11.894531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213</v>
      </c>
      <c r="B1" s="0" t="s">
        <v>214</v>
      </c>
      <c r="C1" s="0" t="s">
        <v>215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5912.17402586897</v>
      </c>
      <c r="C22" s="0" t="n">
        <v>11604238</v>
      </c>
    </row>
    <row r="23" customFormat="false" ht="12.8" hidden="false" customHeight="false" outlineLevel="0" collapsed="false">
      <c r="A23" s="0" t="n">
        <v>70</v>
      </c>
      <c r="B23" s="0" t="n">
        <v>5826.25949621089</v>
      </c>
      <c r="C23" s="0" t="n">
        <v>11086969</v>
      </c>
    </row>
    <row r="24" customFormat="false" ht="12.8" hidden="false" customHeight="false" outlineLevel="0" collapsed="false">
      <c r="A24" s="0" t="n">
        <v>71</v>
      </c>
      <c r="B24" s="0" t="n">
        <v>5493.92553613486</v>
      </c>
      <c r="C24" s="0" t="n">
        <v>11690442</v>
      </c>
    </row>
    <row r="25" customFormat="false" ht="12.8" hidden="false" customHeight="false" outlineLevel="0" collapsed="false">
      <c r="A25" s="0" t="n">
        <v>72</v>
      </c>
      <c r="B25" s="0" t="n">
        <v>5561.10129876325</v>
      </c>
      <c r="C25" s="0" t="n">
        <v>11772552</v>
      </c>
    </row>
    <row r="26" customFormat="false" ht="12.8" hidden="false" customHeight="false" outlineLevel="0" collapsed="false">
      <c r="A26" s="0" t="n">
        <v>73</v>
      </c>
      <c r="B26" s="0" t="n">
        <v>5804.44323456463</v>
      </c>
      <c r="C26" s="0" t="n">
        <v>11798690</v>
      </c>
    </row>
    <row r="27" customFormat="false" ht="12.8" hidden="false" customHeight="false" outlineLevel="0" collapsed="false">
      <c r="A27" s="0" t="n">
        <v>74</v>
      </c>
      <c r="B27" s="0" t="n">
        <v>6042.30895902984</v>
      </c>
      <c r="C27" s="0" t="n">
        <v>11837375</v>
      </c>
    </row>
    <row r="28" customFormat="false" ht="12.8" hidden="false" customHeight="false" outlineLevel="0" collapsed="false">
      <c r="A28" s="0" t="n">
        <v>75</v>
      </c>
      <c r="B28" s="0" t="n">
        <v>6228.90492363105</v>
      </c>
      <c r="C28" s="0" t="n">
        <v>11883992</v>
      </c>
    </row>
    <row r="29" customFormat="false" ht="12.8" hidden="false" customHeight="false" outlineLevel="0" collapsed="false">
      <c r="A29" s="0" t="n">
        <v>76</v>
      </c>
      <c r="B29" s="0" t="n">
        <v>6443.47353710083</v>
      </c>
      <c r="C29" s="0" t="n">
        <v>11906964</v>
      </c>
    </row>
    <row r="30" customFormat="false" ht="12.8" hidden="false" customHeight="false" outlineLevel="0" collapsed="false">
      <c r="A30" s="0" t="n">
        <v>77</v>
      </c>
      <c r="B30" s="0" t="n">
        <v>6594.51537762767</v>
      </c>
      <c r="C30" s="0" t="n">
        <v>11948008</v>
      </c>
    </row>
    <row r="31" customFormat="false" ht="12.8" hidden="false" customHeight="false" outlineLevel="0" collapsed="false">
      <c r="A31" s="0" t="n">
        <v>78</v>
      </c>
      <c r="B31" s="0" t="n">
        <v>6677.97353987811</v>
      </c>
      <c r="C31" s="0" t="n">
        <v>12043148</v>
      </c>
    </row>
    <row r="32" customFormat="false" ht="12.8" hidden="false" customHeight="false" outlineLevel="0" collapsed="false">
      <c r="A32" s="0" t="n">
        <v>79</v>
      </c>
      <c r="B32" s="0" t="n">
        <v>6723.57979786997</v>
      </c>
      <c r="C32" s="0" t="n">
        <v>12110720</v>
      </c>
    </row>
    <row r="33" customFormat="false" ht="12.8" hidden="false" customHeight="false" outlineLevel="0" collapsed="false">
      <c r="A33" s="0" t="n">
        <v>80</v>
      </c>
      <c r="B33" s="0" t="n">
        <v>6795.42462104198</v>
      </c>
      <c r="C33" s="0" t="n">
        <v>12137431</v>
      </c>
    </row>
    <row r="34" customFormat="false" ht="12.8" hidden="false" customHeight="false" outlineLevel="0" collapsed="false">
      <c r="A34" s="0" t="n">
        <v>81</v>
      </c>
      <c r="B34" s="0" t="n">
        <v>6836.31753762888</v>
      </c>
      <c r="C34" s="0" t="n">
        <v>12231976</v>
      </c>
    </row>
    <row r="35" customFormat="false" ht="12.8" hidden="false" customHeight="false" outlineLevel="0" collapsed="false">
      <c r="A35" s="0" t="n">
        <v>82</v>
      </c>
      <c r="B35" s="0" t="n">
        <v>6859.88813978302</v>
      </c>
      <c r="C35" s="0" t="n">
        <v>12308823</v>
      </c>
    </row>
    <row r="36" customFormat="false" ht="12.8" hidden="false" customHeight="false" outlineLevel="0" collapsed="false">
      <c r="A36" s="0" t="n">
        <v>83</v>
      </c>
      <c r="B36" s="0" t="n">
        <v>6889.64438586857</v>
      </c>
      <c r="C36" s="0" t="n">
        <v>12305202</v>
      </c>
    </row>
    <row r="37" customFormat="false" ht="12.8" hidden="false" customHeight="false" outlineLevel="0" collapsed="false">
      <c r="A37" s="0" t="n">
        <v>84</v>
      </c>
      <c r="B37" s="0" t="n">
        <v>6915.67881255117</v>
      </c>
      <c r="C37" s="0" t="n">
        <v>12354465</v>
      </c>
    </row>
    <row r="38" customFormat="false" ht="12.8" hidden="false" customHeight="false" outlineLevel="0" collapsed="false">
      <c r="A38" s="0" t="n">
        <v>85</v>
      </c>
      <c r="B38" s="0" t="n">
        <v>6914.25126512739</v>
      </c>
      <c r="C38" s="0" t="n">
        <v>12414434</v>
      </c>
    </row>
    <row r="39" customFormat="false" ht="12.8" hidden="false" customHeight="false" outlineLevel="0" collapsed="false">
      <c r="A39" s="0" t="n">
        <v>86</v>
      </c>
      <c r="B39" s="0" t="n">
        <v>6973.98565500147</v>
      </c>
      <c r="C39" s="0" t="n">
        <v>12437394</v>
      </c>
    </row>
    <row r="40" customFormat="false" ht="12.8" hidden="false" customHeight="false" outlineLevel="0" collapsed="false">
      <c r="A40" s="0" t="n">
        <v>87</v>
      </c>
      <c r="B40" s="0" t="n">
        <v>6994.4045295907</v>
      </c>
      <c r="C40" s="0" t="n">
        <v>12479524</v>
      </c>
    </row>
    <row r="41" customFormat="false" ht="12.8" hidden="false" customHeight="false" outlineLevel="0" collapsed="false">
      <c r="A41" s="0" t="n">
        <v>88</v>
      </c>
      <c r="B41" s="0" t="n">
        <v>7053.10245948648</v>
      </c>
      <c r="C41" s="0" t="n">
        <v>12481064</v>
      </c>
    </row>
    <row r="42" customFormat="false" ht="12.8" hidden="false" customHeight="false" outlineLevel="0" collapsed="false">
      <c r="A42" s="0" t="n">
        <v>89</v>
      </c>
      <c r="B42" s="0" t="n">
        <v>7104.16080289786</v>
      </c>
      <c r="C42" s="0" t="n">
        <v>12529322</v>
      </c>
    </row>
    <row r="43" customFormat="false" ht="12.8" hidden="false" customHeight="false" outlineLevel="0" collapsed="false">
      <c r="A43" s="0" t="n">
        <v>90</v>
      </c>
      <c r="B43" s="0" t="n">
        <v>7142.28617522696</v>
      </c>
      <c r="C43" s="0" t="n">
        <v>12559498</v>
      </c>
    </row>
    <row r="44" customFormat="false" ht="12.8" hidden="false" customHeight="false" outlineLevel="0" collapsed="false">
      <c r="A44" s="0" t="n">
        <v>91</v>
      </c>
      <c r="B44" s="0" t="n">
        <v>7208.97408396167</v>
      </c>
      <c r="C44" s="0" t="n">
        <v>12624760</v>
      </c>
    </row>
    <row r="45" customFormat="false" ht="12.8" hidden="false" customHeight="false" outlineLevel="0" collapsed="false">
      <c r="A45" s="0" t="n">
        <v>92</v>
      </c>
      <c r="B45" s="0" t="n">
        <v>7203.69963989719</v>
      </c>
      <c r="C45" s="0" t="n">
        <v>12684386</v>
      </c>
    </row>
    <row r="46" customFormat="false" ht="12.8" hidden="false" customHeight="false" outlineLevel="0" collapsed="false">
      <c r="A46" s="0" t="n">
        <v>93</v>
      </c>
      <c r="B46" s="0" t="n">
        <v>7243.39508030427</v>
      </c>
      <c r="C46" s="0" t="n">
        <v>12702319</v>
      </c>
    </row>
    <row r="47" customFormat="false" ht="12.8" hidden="false" customHeight="false" outlineLevel="0" collapsed="false">
      <c r="A47" s="0" t="n">
        <v>94</v>
      </c>
      <c r="B47" s="0" t="n">
        <v>7271.26088073757</v>
      </c>
      <c r="C47" s="0" t="n">
        <v>12753693</v>
      </c>
    </row>
    <row r="48" customFormat="false" ht="12.8" hidden="false" customHeight="false" outlineLevel="0" collapsed="false">
      <c r="A48" s="0" t="n">
        <v>95</v>
      </c>
      <c r="B48" s="0" t="n">
        <v>7322.48843264327</v>
      </c>
      <c r="C48" s="0" t="n">
        <v>12855488</v>
      </c>
    </row>
    <row r="49" customFormat="false" ht="12.8" hidden="false" customHeight="false" outlineLevel="0" collapsed="false">
      <c r="A49" s="0" t="n">
        <v>96</v>
      </c>
      <c r="B49" s="0" t="n">
        <v>7377.08323611971</v>
      </c>
      <c r="C49" s="0" t="n">
        <v>12865570</v>
      </c>
    </row>
    <row r="50" customFormat="false" ht="12.8" hidden="false" customHeight="false" outlineLevel="0" collapsed="false">
      <c r="A50" s="0" t="n">
        <v>97</v>
      </c>
      <c r="B50" s="0" t="n">
        <v>7377.00688026736</v>
      </c>
      <c r="C50" s="0" t="n">
        <v>12970087</v>
      </c>
    </row>
    <row r="51" customFormat="false" ht="12.8" hidden="false" customHeight="false" outlineLevel="0" collapsed="false">
      <c r="A51" s="0" t="n">
        <v>98</v>
      </c>
      <c r="B51" s="0" t="n">
        <v>7436.20128910951</v>
      </c>
      <c r="C51" s="0" t="n">
        <v>13009738</v>
      </c>
    </row>
    <row r="52" customFormat="false" ht="12.8" hidden="false" customHeight="false" outlineLevel="0" collapsed="false">
      <c r="A52" s="0" t="n">
        <v>99</v>
      </c>
      <c r="B52" s="0" t="n">
        <v>7479.61207825754</v>
      </c>
      <c r="C52" s="0" t="n">
        <v>13087561</v>
      </c>
    </row>
    <row r="53" customFormat="false" ht="12.8" hidden="false" customHeight="false" outlineLevel="0" collapsed="false">
      <c r="A53" s="0" t="n">
        <v>100</v>
      </c>
      <c r="B53" s="0" t="n">
        <v>7524.88017475028</v>
      </c>
      <c r="C53" s="0" t="n">
        <v>13082949</v>
      </c>
    </row>
    <row r="54" customFormat="false" ht="12.8" hidden="false" customHeight="false" outlineLevel="0" collapsed="false">
      <c r="A54" s="0" t="n">
        <v>101</v>
      </c>
      <c r="B54" s="0" t="n">
        <v>7582.92229364349</v>
      </c>
      <c r="C54" s="0" t="n">
        <v>13107389</v>
      </c>
    </row>
    <row r="55" customFormat="false" ht="12.8" hidden="false" customHeight="false" outlineLevel="0" collapsed="false">
      <c r="A55" s="0" t="n">
        <v>102</v>
      </c>
      <c r="B55" s="0" t="n">
        <v>7629.63328460781</v>
      </c>
      <c r="C55" s="0" t="n">
        <v>13199191</v>
      </c>
    </row>
    <row r="56" customFormat="false" ht="12.8" hidden="false" customHeight="false" outlineLevel="0" collapsed="false">
      <c r="A56" s="0" t="n">
        <v>103</v>
      </c>
      <c r="B56" s="0" t="n">
        <v>7644.09739278853</v>
      </c>
      <c r="C56" s="0" t="n">
        <v>13284939</v>
      </c>
    </row>
    <row r="57" customFormat="false" ht="12.8" hidden="false" customHeight="false" outlineLevel="0" collapsed="false">
      <c r="A57" s="0" t="n">
        <v>104</v>
      </c>
      <c r="B57" s="0" t="n">
        <v>7689.33237726289</v>
      </c>
      <c r="C57" s="0" t="n">
        <v>13232017</v>
      </c>
    </row>
    <row r="58" customFormat="false" ht="12.8" hidden="false" customHeight="false" outlineLevel="0" collapsed="false">
      <c r="A58" s="0" t="n">
        <v>105</v>
      </c>
      <c r="B58" s="0" t="n">
        <v>7731.30993227991</v>
      </c>
      <c r="C58" s="0" t="n">
        <v>13287652</v>
      </c>
    </row>
    <row r="59" customFormat="false" ht="12.8" hidden="false" customHeight="false" outlineLevel="0" collapsed="false">
      <c r="A59" s="0" t="n">
        <v>106</v>
      </c>
      <c r="B59" s="0" t="n">
        <v>7751.67210707598</v>
      </c>
      <c r="C59" s="0" t="n">
        <v>13345913</v>
      </c>
    </row>
    <row r="60" customFormat="false" ht="12.8" hidden="false" customHeight="false" outlineLevel="0" collapsed="false">
      <c r="A60" s="0" t="n">
        <v>107</v>
      </c>
      <c r="B60" s="0" t="n">
        <v>7780.70274975516</v>
      </c>
      <c r="C60" s="0" t="n">
        <v>13396630</v>
      </c>
    </row>
    <row r="61" customFormat="false" ht="12.8" hidden="false" customHeight="false" outlineLevel="0" collapsed="false">
      <c r="A61" s="0" t="n">
        <v>108</v>
      </c>
      <c r="B61" s="0" t="n">
        <v>7787.93897045507</v>
      </c>
      <c r="C61" s="0" t="n">
        <v>13437965</v>
      </c>
    </row>
    <row r="62" customFormat="false" ht="12.8" hidden="false" customHeight="false" outlineLevel="0" collapsed="false">
      <c r="A62" s="0" t="n">
        <v>109</v>
      </c>
      <c r="B62" s="0" t="n">
        <v>7827.63462459787</v>
      </c>
      <c r="C62" s="0" t="n">
        <v>13526857</v>
      </c>
    </row>
    <row r="63" customFormat="false" ht="12.8" hidden="false" customHeight="false" outlineLevel="0" collapsed="false">
      <c r="A63" s="0" t="n">
        <v>110</v>
      </c>
      <c r="B63" s="0" t="n">
        <v>7826.63679819942</v>
      </c>
      <c r="C63" s="0" t="n">
        <v>13551265</v>
      </c>
    </row>
    <row r="64" customFormat="false" ht="12.8" hidden="false" customHeight="false" outlineLevel="0" collapsed="false">
      <c r="A64" s="0" t="n">
        <v>111</v>
      </c>
      <c r="B64" s="0" t="n">
        <v>7865.34261068179</v>
      </c>
      <c r="C64" s="0" t="n">
        <v>13576284</v>
      </c>
    </row>
    <row r="65" customFormat="false" ht="12.8" hidden="false" customHeight="false" outlineLevel="0" collapsed="false">
      <c r="A65" s="0" t="n">
        <v>112</v>
      </c>
      <c r="B65" s="0" t="n">
        <v>7916.64979070829</v>
      </c>
      <c r="C65" s="0" t="n">
        <v>13642106</v>
      </c>
    </row>
    <row r="66" customFormat="false" ht="12.8" hidden="false" customHeight="false" outlineLevel="0" collapsed="false">
      <c r="A66" s="0" t="n">
        <v>113</v>
      </c>
      <c r="B66" s="0" t="n">
        <v>7952.22353079595</v>
      </c>
      <c r="C66" s="0" t="n">
        <v>13649426</v>
      </c>
    </row>
    <row r="67" customFormat="false" ht="12.8" hidden="false" customHeight="false" outlineLevel="0" collapsed="false">
      <c r="A67" s="0" t="n">
        <v>114</v>
      </c>
      <c r="B67" s="0" t="n">
        <v>8009.64877238205</v>
      </c>
      <c r="C67" s="0" t="n">
        <v>13649091</v>
      </c>
    </row>
    <row r="68" customFormat="false" ht="12.8" hidden="false" customHeight="false" outlineLevel="0" collapsed="false">
      <c r="A68" s="0" t="n">
        <v>115</v>
      </c>
      <c r="B68" s="0" t="n">
        <v>8014.66426011753</v>
      </c>
      <c r="C68" s="0" t="n">
        <v>13714623</v>
      </c>
    </row>
    <row r="69" customFormat="false" ht="12.8" hidden="false" customHeight="false" outlineLevel="0" collapsed="false">
      <c r="A69" s="0" t="n">
        <v>116</v>
      </c>
      <c r="B69" s="0" t="n">
        <v>8019.68676386547</v>
      </c>
      <c r="C69" s="0" t="n">
        <v>13780637</v>
      </c>
    </row>
    <row r="70" customFormat="false" ht="12.8" hidden="false" customHeight="false" outlineLevel="0" collapsed="false">
      <c r="A70" s="0" t="n">
        <v>117</v>
      </c>
      <c r="B70" s="0" t="n">
        <v>8076.44399967589</v>
      </c>
      <c r="C70" s="0" t="n">
        <v>13775444</v>
      </c>
    </row>
    <row r="71" customFormat="false" ht="12.8" hidden="false" customHeight="false" outlineLevel="0" collapsed="false">
      <c r="A71" s="0" t="n">
        <v>118</v>
      </c>
      <c r="B71" s="0" t="n">
        <v>8097.13282041745</v>
      </c>
      <c r="C71" s="0" t="n">
        <v>13821767</v>
      </c>
    </row>
    <row r="72" customFormat="false" ht="12.8" hidden="false" customHeight="false" outlineLevel="0" collapsed="false">
      <c r="A72" s="0" t="n">
        <v>119</v>
      </c>
      <c r="B72" s="0" t="n">
        <v>8155.90162589689</v>
      </c>
      <c r="C72" s="0" t="n">
        <v>13892516</v>
      </c>
    </row>
    <row r="73" customFormat="false" ht="12.8" hidden="false" customHeight="false" outlineLevel="0" collapsed="false">
      <c r="A73" s="0" t="n">
        <v>120</v>
      </c>
      <c r="B73" s="0" t="n">
        <v>8172.08707763362</v>
      </c>
      <c r="C73" s="0" t="n">
        <v>13924644</v>
      </c>
    </row>
    <row r="74" customFormat="false" ht="12.8" hidden="false" customHeight="false" outlineLevel="0" collapsed="false">
      <c r="A74" s="0" t="n">
        <v>121</v>
      </c>
      <c r="B74" s="0" t="n">
        <v>8222.58111653207</v>
      </c>
      <c r="C74" s="0" t="n">
        <v>13902002</v>
      </c>
    </row>
    <row r="75" customFormat="false" ht="12.8" hidden="false" customHeight="false" outlineLevel="0" collapsed="false">
      <c r="A75" s="0" t="n">
        <v>122</v>
      </c>
      <c r="B75" s="0" t="n">
        <v>8239.57188403018</v>
      </c>
      <c r="C75" s="0" t="n">
        <v>13921772</v>
      </c>
    </row>
    <row r="76" customFormat="false" ht="12.8" hidden="false" customHeight="false" outlineLevel="0" collapsed="false">
      <c r="A76" s="0" t="n">
        <v>123</v>
      </c>
      <c r="B76" s="0" t="n">
        <v>8314.23955941067</v>
      </c>
      <c r="C76" s="0" t="n">
        <v>13929215</v>
      </c>
    </row>
    <row r="77" customFormat="false" ht="12.8" hidden="false" customHeight="false" outlineLevel="0" collapsed="false">
      <c r="A77" s="0" t="n">
        <v>124</v>
      </c>
      <c r="B77" s="0" t="n">
        <v>8350.59726862695</v>
      </c>
      <c r="C77" s="0" t="n">
        <v>13973876</v>
      </c>
    </row>
    <row r="78" customFormat="false" ht="12.8" hidden="false" customHeight="false" outlineLevel="0" collapsed="false">
      <c r="A78" s="0" t="n">
        <v>125</v>
      </c>
      <c r="B78" s="0" t="n">
        <v>8380.46047228346</v>
      </c>
      <c r="C78" s="0" t="n">
        <v>14015598</v>
      </c>
    </row>
    <row r="79" customFormat="false" ht="12.8" hidden="false" customHeight="false" outlineLevel="0" collapsed="false">
      <c r="A79" s="0" t="n">
        <v>126</v>
      </c>
      <c r="B79" s="0" t="n">
        <v>8425.98191150805</v>
      </c>
      <c r="C79" s="0" t="n">
        <v>14122118</v>
      </c>
    </row>
    <row r="80" customFormat="false" ht="12.8" hidden="false" customHeight="false" outlineLevel="0" collapsed="false">
      <c r="A80" s="0" t="n">
        <v>127</v>
      </c>
      <c r="B80" s="0" t="n">
        <v>8447.14716153145</v>
      </c>
      <c r="C80" s="0" t="n">
        <v>14171667</v>
      </c>
    </row>
    <row r="81" customFormat="false" ht="12.8" hidden="false" customHeight="false" outlineLevel="0" collapsed="false">
      <c r="A81" s="0" t="n">
        <v>128</v>
      </c>
      <c r="B81" s="0" t="n">
        <v>8486.08162518468</v>
      </c>
      <c r="C81" s="0" t="n">
        <v>14215604</v>
      </c>
    </row>
    <row r="82" customFormat="false" ht="12.8" hidden="false" customHeight="false" outlineLevel="0" collapsed="false">
      <c r="A82" s="0" t="n">
        <v>129</v>
      </c>
      <c r="B82" s="0" t="n">
        <v>8507.10015404666</v>
      </c>
      <c r="C82" s="0" t="n">
        <v>14242998</v>
      </c>
    </row>
    <row r="83" customFormat="false" ht="12.8" hidden="false" customHeight="false" outlineLevel="0" collapsed="false">
      <c r="A83" s="0" t="n">
        <v>130</v>
      </c>
      <c r="B83" s="0" t="n">
        <v>8543.6460686264</v>
      </c>
      <c r="C83" s="0" t="n">
        <v>14230892</v>
      </c>
    </row>
    <row r="84" customFormat="false" ht="12.8" hidden="false" customHeight="false" outlineLevel="0" collapsed="false">
      <c r="A84" s="0" t="n">
        <v>131</v>
      </c>
      <c r="B84" s="0" t="n">
        <v>8576.97086707151</v>
      </c>
      <c r="C84" s="0" t="n">
        <v>14269645</v>
      </c>
    </row>
    <row r="85" customFormat="false" ht="12.8" hidden="false" customHeight="false" outlineLevel="0" collapsed="false">
      <c r="A85" s="0" t="n">
        <v>132</v>
      </c>
      <c r="B85" s="0" t="n">
        <v>8594.7873129932</v>
      </c>
      <c r="C85" s="0" t="n">
        <v>14309467</v>
      </c>
    </row>
    <row r="86" customFormat="false" ht="12.8" hidden="false" customHeight="false" outlineLevel="0" collapsed="false">
      <c r="A86" s="0" t="n">
        <v>133</v>
      </c>
      <c r="B86" s="0" t="n">
        <v>8622.57697475292</v>
      </c>
      <c r="C86" s="0" t="n">
        <v>14347768</v>
      </c>
    </row>
    <row r="87" customFormat="false" ht="12.8" hidden="false" customHeight="false" outlineLevel="0" collapsed="false">
      <c r="A87" s="0" t="n">
        <v>134</v>
      </c>
      <c r="B87" s="0" t="n">
        <v>8659.87001088172</v>
      </c>
      <c r="C87" s="0" t="n">
        <v>14397340</v>
      </c>
    </row>
    <row r="88" customFormat="false" ht="12.8" hidden="false" customHeight="false" outlineLevel="0" collapsed="false">
      <c r="A88" s="0" t="n">
        <v>135</v>
      </c>
      <c r="B88" s="0" t="n">
        <v>8699.74039571598</v>
      </c>
      <c r="C88" s="0" t="n">
        <v>14442275</v>
      </c>
    </row>
    <row r="89" customFormat="false" ht="12.8" hidden="false" customHeight="false" outlineLevel="0" collapsed="false">
      <c r="A89" s="0" t="n">
        <v>136</v>
      </c>
      <c r="B89" s="0" t="n">
        <v>8735.40125778342</v>
      </c>
      <c r="C89" s="0" t="n">
        <v>14498837</v>
      </c>
    </row>
    <row r="90" customFormat="false" ht="12.8" hidden="false" customHeight="false" outlineLevel="0" collapsed="false">
      <c r="A90" s="0" t="n">
        <v>137</v>
      </c>
      <c r="B90" s="0" t="n">
        <v>8793.64872572642</v>
      </c>
      <c r="C90" s="0" t="n">
        <v>14534133</v>
      </c>
    </row>
    <row r="91" customFormat="false" ht="12.8" hidden="false" customHeight="false" outlineLevel="0" collapsed="false">
      <c r="A91" s="0" t="n">
        <v>138</v>
      </c>
      <c r="B91" s="0" t="n">
        <v>8819.6797355067</v>
      </c>
      <c r="C91" s="0" t="n">
        <v>14516422</v>
      </c>
    </row>
    <row r="92" customFormat="false" ht="12.8" hidden="false" customHeight="false" outlineLevel="0" collapsed="false">
      <c r="A92" s="0" t="n">
        <v>139</v>
      </c>
      <c r="B92" s="0" t="n">
        <v>8849.47305200126</v>
      </c>
      <c r="C92" s="0" t="n">
        <v>14525150</v>
      </c>
    </row>
    <row r="93" customFormat="false" ht="12.8" hidden="false" customHeight="false" outlineLevel="0" collapsed="false">
      <c r="A93" s="0" t="n">
        <v>140</v>
      </c>
      <c r="B93" s="0" t="n">
        <v>8895.31658941637</v>
      </c>
      <c r="C93" s="0" t="n">
        <v>14562210</v>
      </c>
    </row>
    <row r="94" customFormat="false" ht="12.8" hidden="false" customHeight="false" outlineLevel="0" collapsed="false">
      <c r="A94" s="0" t="n">
        <v>141</v>
      </c>
      <c r="B94" s="0" t="n">
        <v>8901.8972934726</v>
      </c>
      <c r="C94" s="0" t="n">
        <v>14651816</v>
      </c>
    </row>
    <row r="95" customFormat="false" ht="12.8" hidden="false" customHeight="false" outlineLevel="0" collapsed="false">
      <c r="A95" s="0" t="n">
        <v>142</v>
      </c>
      <c r="B95" s="0" t="n">
        <v>8952.19269619894</v>
      </c>
      <c r="C95" s="0" t="n">
        <v>14669950</v>
      </c>
    </row>
    <row r="96" customFormat="false" ht="12.8" hidden="false" customHeight="false" outlineLevel="0" collapsed="false">
      <c r="A96" s="0" t="n">
        <v>143</v>
      </c>
      <c r="B96" s="0" t="n">
        <v>8998.67955465617</v>
      </c>
      <c r="C96" s="0" t="n">
        <v>14673503</v>
      </c>
    </row>
    <row r="97" customFormat="false" ht="12.8" hidden="false" customHeight="false" outlineLevel="0" collapsed="false">
      <c r="A97" s="0" t="n">
        <v>144</v>
      </c>
      <c r="B97" s="0" t="n">
        <v>9006.69943771463</v>
      </c>
      <c r="C97" s="0" t="n">
        <v>14733250</v>
      </c>
    </row>
    <row r="98" customFormat="false" ht="12.8" hidden="false" customHeight="false" outlineLevel="0" collapsed="false">
      <c r="A98" s="0" t="n">
        <v>145</v>
      </c>
      <c r="B98" s="0" t="n">
        <v>9043.58707600078</v>
      </c>
      <c r="C98" s="0" t="n">
        <v>14764855</v>
      </c>
    </row>
    <row r="99" customFormat="false" ht="12.8" hidden="false" customHeight="false" outlineLevel="0" collapsed="false">
      <c r="A99" s="0" t="n">
        <v>146</v>
      </c>
      <c r="B99" s="0" t="n">
        <v>9078.38130831232</v>
      </c>
      <c r="C99" s="0" t="n">
        <v>14737720</v>
      </c>
    </row>
    <row r="100" customFormat="false" ht="12.8" hidden="false" customHeight="false" outlineLevel="0" collapsed="false">
      <c r="A100" s="0" t="n">
        <v>147</v>
      </c>
      <c r="B100" s="0" t="n">
        <v>9095.47339301808</v>
      </c>
      <c r="C100" s="0" t="n">
        <v>14766698</v>
      </c>
    </row>
    <row r="101" customFormat="false" ht="12.8" hidden="false" customHeight="false" outlineLevel="0" collapsed="false">
      <c r="A101" s="0" t="n">
        <v>148</v>
      </c>
      <c r="B101" s="0" t="n">
        <v>9158.72111389294</v>
      </c>
      <c r="C101" s="0" t="n">
        <v>14801024</v>
      </c>
    </row>
    <row r="102" customFormat="false" ht="12.8" hidden="false" customHeight="false" outlineLevel="0" collapsed="false">
      <c r="A102" s="0" t="n">
        <v>149</v>
      </c>
      <c r="B102" s="0" t="n">
        <v>9190.0802014714</v>
      </c>
      <c r="C102" s="0" t="n">
        <v>14829952</v>
      </c>
    </row>
    <row r="103" customFormat="false" ht="12.8" hidden="false" customHeight="false" outlineLevel="0" collapsed="false">
      <c r="A103" s="0" t="n">
        <v>150</v>
      </c>
      <c r="B103" s="0" t="n">
        <v>9188.25276794032</v>
      </c>
      <c r="C103" s="0" t="n">
        <v>14881076</v>
      </c>
    </row>
    <row r="104" customFormat="false" ht="12.8" hidden="false" customHeight="false" outlineLevel="0" collapsed="false">
      <c r="A104" s="0" t="n">
        <v>151</v>
      </c>
      <c r="B104" s="0" t="n">
        <v>9247.25029408955</v>
      </c>
      <c r="C104" s="0" t="n">
        <v>14880038</v>
      </c>
    </row>
    <row r="105" customFormat="false" ht="12.8" hidden="false" customHeight="false" outlineLevel="0" collapsed="false">
      <c r="A105" s="0" t="n">
        <v>152</v>
      </c>
      <c r="B105" s="0" t="n">
        <v>9283.81065060817</v>
      </c>
      <c r="C105" s="0" t="n">
        <v>14914727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81" colorId="64" zoomScale="75" zoomScaleNormal="75" zoomScalePageLayoutView="100" workbookViewId="0">
      <selection pane="topLeft" activeCell="A1" activeCellId="0" sqref="A1"/>
    </sheetView>
  </sheetViews>
  <sheetFormatPr defaultColWidth="11.894531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213</v>
      </c>
      <c r="B1" s="0" t="s">
        <v>214</v>
      </c>
      <c r="C1" s="0" t="s">
        <v>215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5912.17402586897</v>
      </c>
      <c r="C22" s="0" t="n">
        <v>11604238</v>
      </c>
    </row>
    <row r="23" customFormat="false" ht="12.8" hidden="false" customHeight="false" outlineLevel="0" collapsed="false">
      <c r="A23" s="0" t="n">
        <v>70</v>
      </c>
      <c r="B23" s="0" t="n">
        <v>5803.64800906552</v>
      </c>
      <c r="C23" s="0" t="n">
        <v>11086969</v>
      </c>
    </row>
    <row r="24" customFormat="false" ht="12.8" hidden="false" customHeight="false" outlineLevel="0" collapsed="false">
      <c r="A24" s="0" t="n">
        <v>71</v>
      </c>
      <c r="B24" s="0" t="n">
        <v>5308.70006591044</v>
      </c>
      <c r="C24" s="0" t="n">
        <v>11690442</v>
      </c>
    </row>
    <row r="25" customFormat="false" ht="12.8" hidden="false" customHeight="false" outlineLevel="0" collapsed="false">
      <c r="A25" s="0" t="n">
        <v>72</v>
      </c>
      <c r="B25" s="0" t="n">
        <v>5188.99870753373</v>
      </c>
      <c r="C25" s="0" t="n">
        <v>11743921</v>
      </c>
    </row>
    <row r="26" customFormat="false" ht="12.8" hidden="false" customHeight="false" outlineLevel="0" collapsed="false">
      <c r="A26" s="0" t="n">
        <v>73</v>
      </c>
      <c r="B26" s="0" t="n">
        <v>5277.83880164034</v>
      </c>
      <c r="C26" s="0" t="n">
        <v>11763740</v>
      </c>
    </row>
    <row r="27" customFormat="false" ht="12.8" hidden="false" customHeight="false" outlineLevel="0" collapsed="false">
      <c r="A27" s="0" t="n">
        <v>74</v>
      </c>
      <c r="B27" s="0" t="n">
        <v>5371.35900420139</v>
      </c>
      <c r="C27" s="0" t="n">
        <v>11794418</v>
      </c>
    </row>
    <row r="28" customFormat="false" ht="12.8" hidden="false" customHeight="false" outlineLevel="0" collapsed="false">
      <c r="A28" s="0" t="n">
        <v>75</v>
      </c>
      <c r="B28" s="0" t="n">
        <v>5409.77961612414</v>
      </c>
      <c r="C28" s="0" t="n">
        <v>11813510</v>
      </c>
    </row>
    <row r="29" customFormat="false" ht="12.8" hidden="false" customHeight="false" outlineLevel="0" collapsed="false">
      <c r="A29" s="0" t="n">
        <v>76</v>
      </c>
      <c r="B29" s="0" t="n">
        <v>5466.02087310804</v>
      </c>
      <c r="C29" s="0" t="n">
        <v>11817678</v>
      </c>
    </row>
    <row r="30" customFormat="false" ht="12.8" hidden="false" customHeight="false" outlineLevel="0" collapsed="false">
      <c r="A30" s="0" t="n">
        <v>77</v>
      </c>
      <c r="B30" s="0" t="n">
        <v>5493.35248958259</v>
      </c>
      <c r="C30" s="0" t="n">
        <v>11878971</v>
      </c>
    </row>
    <row r="31" customFormat="false" ht="12.8" hidden="false" customHeight="false" outlineLevel="0" collapsed="false">
      <c r="A31" s="0" t="n">
        <v>78</v>
      </c>
      <c r="B31" s="0" t="n">
        <v>5490.63926496176</v>
      </c>
      <c r="C31" s="0" t="n">
        <v>11930105</v>
      </c>
    </row>
    <row r="32" customFormat="false" ht="12.8" hidden="false" customHeight="false" outlineLevel="0" collapsed="false">
      <c r="A32" s="0" t="n">
        <v>79</v>
      </c>
      <c r="B32" s="0" t="n">
        <v>5521.65658437033</v>
      </c>
      <c r="C32" s="0" t="n">
        <v>11965916</v>
      </c>
    </row>
    <row r="33" customFormat="false" ht="12.8" hidden="false" customHeight="false" outlineLevel="0" collapsed="false">
      <c r="A33" s="0" t="n">
        <v>80</v>
      </c>
      <c r="B33" s="0" t="n">
        <v>5529.4205442549</v>
      </c>
      <c r="C33" s="0" t="n">
        <v>12040260</v>
      </c>
    </row>
    <row r="34" customFormat="false" ht="12.8" hidden="false" customHeight="false" outlineLevel="0" collapsed="false">
      <c r="A34" s="0" t="n">
        <v>81</v>
      </c>
      <c r="B34" s="0" t="n">
        <v>5573.29793392239</v>
      </c>
      <c r="C34" s="0" t="n">
        <v>12023048</v>
      </c>
    </row>
    <row r="35" customFormat="false" ht="12.8" hidden="false" customHeight="false" outlineLevel="0" collapsed="false">
      <c r="A35" s="0" t="n">
        <v>82</v>
      </c>
      <c r="B35" s="0" t="n">
        <v>5584.94960411863</v>
      </c>
      <c r="C35" s="0" t="n">
        <v>12009254</v>
      </c>
    </row>
    <row r="36" customFormat="false" ht="12.8" hidden="false" customHeight="false" outlineLevel="0" collapsed="false">
      <c r="A36" s="0" t="n">
        <v>83</v>
      </c>
      <c r="B36" s="0" t="n">
        <v>5625.47812484897</v>
      </c>
      <c r="C36" s="0" t="n">
        <v>12110055</v>
      </c>
    </row>
    <row r="37" customFormat="false" ht="12.8" hidden="false" customHeight="false" outlineLevel="0" collapsed="false">
      <c r="A37" s="0" t="n">
        <v>84</v>
      </c>
      <c r="B37" s="0" t="n">
        <v>5675.10511977746</v>
      </c>
      <c r="C37" s="0" t="n">
        <v>12122815</v>
      </c>
    </row>
    <row r="38" customFormat="false" ht="12.8" hidden="false" customHeight="false" outlineLevel="0" collapsed="false">
      <c r="A38" s="0" t="n">
        <v>85</v>
      </c>
      <c r="B38" s="0" t="n">
        <v>5681.41305132714</v>
      </c>
      <c r="C38" s="0" t="n">
        <v>12133217</v>
      </c>
    </row>
    <row r="39" customFormat="false" ht="12.8" hidden="false" customHeight="false" outlineLevel="0" collapsed="false">
      <c r="A39" s="0" t="n">
        <v>86</v>
      </c>
      <c r="B39" s="0" t="n">
        <v>5711.87190465128</v>
      </c>
      <c r="C39" s="0" t="n">
        <v>12155831</v>
      </c>
    </row>
    <row r="40" customFormat="false" ht="12.8" hidden="false" customHeight="false" outlineLevel="0" collapsed="false">
      <c r="A40" s="0" t="n">
        <v>87</v>
      </c>
      <c r="B40" s="0" t="n">
        <v>5752.46155416942</v>
      </c>
      <c r="C40" s="0" t="n">
        <v>12166481</v>
      </c>
    </row>
    <row r="41" customFormat="false" ht="12.8" hidden="false" customHeight="false" outlineLevel="0" collapsed="false">
      <c r="A41" s="0" t="n">
        <v>88</v>
      </c>
      <c r="B41" s="0" t="n">
        <v>5800.10808453303</v>
      </c>
      <c r="C41" s="0" t="n">
        <v>12176039</v>
      </c>
    </row>
    <row r="42" customFormat="false" ht="12.8" hidden="false" customHeight="false" outlineLevel="0" collapsed="false">
      <c r="A42" s="0" t="n">
        <v>89</v>
      </c>
      <c r="B42" s="0" t="n">
        <v>5838.62569298392</v>
      </c>
      <c r="C42" s="0" t="n">
        <v>12258460</v>
      </c>
    </row>
    <row r="43" customFormat="false" ht="12.8" hidden="false" customHeight="false" outlineLevel="0" collapsed="false">
      <c r="A43" s="0" t="n">
        <v>90</v>
      </c>
      <c r="B43" s="0" t="n">
        <v>5876.54509532075</v>
      </c>
      <c r="C43" s="0" t="n">
        <v>12268146</v>
      </c>
    </row>
    <row r="44" customFormat="false" ht="12.8" hidden="false" customHeight="false" outlineLevel="0" collapsed="false">
      <c r="A44" s="0" t="n">
        <v>91</v>
      </c>
      <c r="B44" s="0" t="n">
        <v>5903.14141945244</v>
      </c>
      <c r="C44" s="0" t="n">
        <v>12308575</v>
      </c>
    </row>
    <row r="45" customFormat="false" ht="12.8" hidden="false" customHeight="false" outlineLevel="0" collapsed="false">
      <c r="A45" s="0" t="n">
        <v>92</v>
      </c>
      <c r="B45" s="0" t="n">
        <v>5971.89233293297</v>
      </c>
      <c r="C45" s="0" t="n">
        <v>12308145</v>
      </c>
    </row>
    <row r="46" customFormat="false" ht="12.8" hidden="false" customHeight="false" outlineLevel="0" collapsed="false">
      <c r="A46" s="0" t="n">
        <v>93</v>
      </c>
      <c r="B46" s="0" t="n">
        <v>6004.90142491883</v>
      </c>
      <c r="C46" s="0" t="n">
        <v>12330836</v>
      </c>
    </row>
    <row r="47" customFormat="false" ht="12.8" hidden="false" customHeight="false" outlineLevel="0" collapsed="false">
      <c r="A47" s="0" t="n">
        <v>94</v>
      </c>
      <c r="B47" s="0" t="n">
        <v>6046.07969485185</v>
      </c>
      <c r="C47" s="0" t="n">
        <v>12374770</v>
      </c>
    </row>
    <row r="48" customFormat="false" ht="12.8" hidden="false" customHeight="false" outlineLevel="0" collapsed="false">
      <c r="A48" s="0" t="n">
        <v>95</v>
      </c>
      <c r="B48" s="0" t="n">
        <v>6075.30830931997</v>
      </c>
      <c r="C48" s="0" t="n">
        <v>12432877</v>
      </c>
    </row>
    <row r="49" customFormat="false" ht="12.8" hidden="false" customHeight="false" outlineLevel="0" collapsed="false">
      <c r="A49" s="0" t="n">
        <v>96</v>
      </c>
      <c r="B49" s="0" t="n">
        <v>6107.29637000696</v>
      </c>
      <c r="C49" s="0" t="n">
        <v>12454163</v>
      </c>
    </row>
    <row r="50" customFormat="false" ht="12.8" hidden="false" customHeight="false" outlineLevel="0" collapsed="false">
      <c r="A50" s="0" t="n">
        <v>97</v>
      </c>
      <c r="B50" s="0" t="n">
        <v>6141.82881003363</v>
      </c>
      <c r="C50" s="0" t="n">
        <v>12486303</v>
      </c>
    </row>
    <row r="51" customFormat="false" ht="12.8" hidden="false" customHeight="false" outlineLevel="0" collapsed="false">
      <c r="A51" s="0" t="n">
        <v>98</v>
      </c>
      <c r="B51" s="0" t="n">
        <v>6193.40826504597</v>
      </c>
      <c r="C51" s="0" t="n">
        <v>12517761</v>
      </c>
    </row>
    <row r="52" customFormat="false" ht="12.8" hidden="false" customHeight="false" outlineLevel="0" collapsed="false">
      <c r="A52" s="0" t="n">
        <v>99</v>
      </c>
      <c r="B52" s="0" t="n">
        <v>6234.23434256397</v>
      </c>
      <c r="C52" s="0" t="n">
        <v>12560457</v>
      </c>
    </row>
    <row r="53" customFormat="false" ht="12.8" hidden="false" customHeight="false" outlineLevel="0" collapsed="false">
      <c r="A53" s="0" t="n">
        <v>100</v>
      </c>
      <c r="B53" s="0" t="n">
        <v>6282.23739091697</v>
      </c>
      <c r="C53" s="0" t="n">
        <v>12595638</v>
      </c>
    </row>
    <row r="54" customFormat="false" ht="12.8" hidden="false" customHeight="false" outlineLevel="0" collapsed="false">
      <c r="A54" s="0" t="n">
        <v>101</v>
      </c>
      <c r="B54" s="0" t="n">
        <v>6327.46890704046</v>
      </c>
      <c r="C54" s="0" t="n">
        <v>12625917</v>
      </c>
    </row>
    <row r="55" customFormat="false" ht="12.8" hidden="false" customHeight="false" outlineLevel="0" collapsed="false">
      <c r="A55" s="0" t="n">
        <v>102</v>
      </c>
      <c r="B55" s="0" t="n">
        <v>6345.55612940582</v>
      </c>
      <c r="C55" s="0" t="n">
        <v>12668588</v>
      </c>
    </row>
    <row r="56" customFormat="false" ht="12.8" hidden="false" customHeight="false" outlineLevel="0" collapsed="false">
      <c r="A56" s="0" t="n">
        <v>103</v>
      </c>
      <c r="B56" s="0" t="n">
        <v>6359.16832611942</v>
      </c>
      <c r="C56" s="0" t="n">
        <v>12673747</v>
      </c>
    </row>
    <row r="57" customFormat="false" ht="12.8" hidden="false" customHeight="false" outlineLevel="0" collapsed="false">
      <c r="A57" s="0" t="n">
        <v>104</v>
      </c>
      <c r="B57" s="0" t="n">
        <v>6359.28345008617</v>
      </c>
      <c r="C57" s="0" t="n">
        <v>12681966</v>
      </c>
    </row>
    <row r="58" customFormat="false" ht="12.8" hidden="false" customHeight="false" outlineLevel="0" collapsed="false">
      <c r="A58" s="0" t="n">
        <v>105</v>
      </c>
      <c r="B58" s="0" t="n">
        <v>6375.37251944991</v>
      </c>
      <c r="C58" s="0" t="n">
        <v>12697166</v>
      </c>
    </row>
    <row r="59" customFormat="false" ht="12.8" hidden="false" customHeight="false" outlineLevel="0" collapsed="false">
      <c r="A59" s="0" t="n">
        <v>106</v>
      </c>
      <c r="B59" s="0" t="n">
        <v>6394.77274772611</v>
      </c>
      <c r="C59" s="0" t="n">
        <v>12724233</v>
      </c>
    </row>
    <row r="60" customFormat="false" ht="12.8" hidden="false" customHeight="false" outlineLevel="0" collapsed="false">
      <c r="A60" s="0" t="n">
        <v>107</v>
      </c>
      <c r="B60" s="0" t="n">
        <v>6412.37405519835</v>
      </c>
      <c r="C60" s="0" t="n">
        <v>12728539</v>
      </c>
    </row>
    <row r="61" customFormat="false" ht="12.8" hidden="false" customHeight="false" outlineLevel="0" collapsed="false">
      <c r="A61" s="0" t="n">
        <v>108</v>
      </c>
      <c r="B61" s="0" t="n">
        <v>6433.24238931882</v>
      </c>
      <c r="C61" s="0" t="n">
        <v>12785798</v>
      </c>
    </row>
    <row r="62" customFormat="false" ht="12.8" hidden="false" customHeight="false" outlineLevel="0" collapsed="false">
      <c r="A62" s="0" t="n">
        <v>109</v>
      </c>
      <c r="B62" s="0" t="n">
        <v>6459.95516865334</v>
      </c>
      <c r="C62" s="0" t="n">
        <v>12795292</v>
      </c>
    </row>
    <row r="63" customFormat="false" ht="12.8" hidden="false" customHeight="false" outlineLevel="0" collapsed="false">
      <c r="A63" s="0" t="n">
        <v>110</v>
      </c>
      <c r="B63" s="0" t="n">
        <v>6422.29650061915</v>
      </c>
      <c r="C63" s="0" t="n">
        <v>12797441</v>
      </c>
    </row>
    <row r="64" customFormat="false" ht="12.8" hidden="false" customHeight="false" outlineLevel="0" collapsed="false">
      <c r="A64" s="0" t="n">
        <v>111</v>
      </c>
      <c r="B64" s="0" t="n">
        <v>6418.85050888694</v>
      </c>
      <c r="C64" s="0" t="n">
        <v>12800190</v>
      </c>
    </row>
    <row r="65" customFormat="false" ht="12.8" hidden="false" customHeight="false" outlineLevel="0" collapsed="false">
      <c r="A65" s="0" t="n">
        <v>112</v>
      </c>
      <c r="B65" s="0" t="n">
        <v>6448.70651023122</v>
      </c>
      <c r="C65" s="0" t="n">
        <v>12820036</v>
      </c>
    </row>
    <row r="66" customFormat="false" ht="12.8" hidden="false" customHeight="false" outlineLevel="0" collapsed="false">
      <c r="A66" s="0" t="n">
        <v>113</v>
      </c>
      <c r="B66" s="0" t="n">
        <v>6472.19281337515</v>
      </c>
      <c r="C66" s="0" t="n">
        <v>12844613</v>
      </c>
    </row>
    <row r="67" customFormat="false" ht="12.8" hidden="false" customHeight="false" outlineLevel="0" collapsed="false">
      <c r="A67" s="0" t="n">
        <v>114</v>
      </c>
      <c r="B67" s="0" t="n">
        <v>6466.95830744549</v>
      </c>
      <c r="C67" s="0" t="n">
        <v>12825948</v>
      </c>
    </row>
    <row r="68" customFormat="false" ht="12.8" hidden="false" customHeight="false" outlineLevel="0" collapsed="false">
      <c r="A68" s="0" t="n">
        <v>115</v>
      </c>
      <c r="B68" s="0" t="n">
        <v>6451.55794888154</v>
      </c>
      <c r="C68" s="0" t="n">
        <v>12832253</v>
      </c>
    </row>
    <row r="69" customFormat="false" ht="12.8" hidden="false" customHeight="false" outlineLevel="0" collapsed="false">
      <c r="A69" s="0" t="n">
        <v>116</v>
      </c>
      <c r="B69" s="0" t="n">
        <v>6442.18697710296</v>
      </c>
      <c r="C69" s="0" t="n">
        <v>12846732</v>
      </c>
    </row>
    <row r="70" customFormat="false" ht="12.8" hidden="false" customHeight="false" outlineLevel="0" collapsed="false">
      <c r="A70" s="0" t="n">
        <v>117</v>
      </c>
      <c r="B70" s="0" t="n">
        <v>6488.68794087682</v>
      </c>
      <c r="C70" s="0" t="n">
        <v>12782999</v>
      </c>
    </row>
    <row r="71" customFormat="false" ht="12.8" hidden="false" customHeight="false" outlineLevel="0" collapsed="false">
      <c r="A71" s="0" t="n">
        <v>118</v>
      </c>
      <c r="B71" s="0" t="n">
        <v>6451.81519922352</v>
      </c>
      <c r="C71" s="0" t="n">
        <v>12872479</v>
      </c>
    </row>
    <row r="72" customFormat="false" ht="12.8" hidden="false" customHeight="false" outlineLevel="0" collapsed="false">
      <c r="A72" s="0" t="n">
        <v>119</v>
      </c>
      <c r="B72" s="0" t="n">
        <v>6481.61164988545</v>
      </c>
      <c r="C72" s="0" t="n">
        <v>12885611</v>
      </c>
    </row>
    <row r="73" customFormat="false" ht="12.8" hidden="false" customHeight="false" outlineLevel="0" collapsed="false">
      <c r="A73" s="0" t="n">
        <v>120</v>
      </c>
      <c r="B73" s="0" t="n">
        <v>6493.14322103393</v>
      </c>
      <c r="C73" s="0" t="n">
        <v>12891465</v>
      </c>
    </row>
    <row r="74" customFormat="false" ht="12.8" hidden="false" customHeight="false" outlineLevel="0" collapsed="false">
      <c r="A74" s="0" t="n">
        <v>121</v>
      </c>
      <c r="B74" s="0" t="n">
        <v>6499.94190566845</v>
      </c>
      <c r="C74" s="0" t="n">
        <v>12910405</v>
      </c>
    </row>
    <row r="75" customFormat="false" ht="12.8" hidden="false" customHeight="false" outlineLevel="0" collapsed="false">
      <c r="A75" s="0" t="n">
        <v>122</v>
      </c>
      <c r="B75" s="0" t="n">
        <v>6492.60586645349</v>
      </c>
      <c r="C75" s="0" t="n">
        <v>12955656</v>
      </c>
    </row>
    <row r="76" customFormat="false" ht="12.8" hidden="false" customHeight="false" outlineLevel="0" collapsed="false">
      <c r="A76" s="0" t="n">
        <v>123</v>
      </c>
      <c r="B76" s="0" t="n">
        <v>6524.49293322669</v>
      </c>
      <c r="C76" s="0" t="n">
        <v>12936973</v>
      </c>
    </row>
    <row r="77" customFormat="false" ht="12.8" hidden="false" customHeight="false" outlineLevel="0" collapsed="false">
      <c r="A77" s="0" t="n">
        <v>124</v>
      </c>
      <c r="B77" s="0" t="n">
        <v>6527.17798018268</v>
      </c>
      <c r="C77" s="0" t="n">
        <v>12997810</v>
      </c>
    </row>
    <row r="78" customFormat="false" ht="12.8" hidden="false" customHeight="false" outlineLevel="0" collapsed="false">
      <c r="A78" s="0" t="n">
        <v>125</v>
      </c>
      <c r="B78" s="0" t="n">
        <v>6543.02227148532</v>
      </c>
      <c r="C78" s="0" t="n">
        <v>12967622</v>
      </c>
    </row>
    <row r="79" customFormat="false" ht="12.8" hidden="false" customHeight="false" outlineLevel="0" collapsed="false">
      <c r="A79" s="0" t="n">
        <v>126</v>
      </c>
      <c r="B79" s="0" t="n">
        <v>6542.59340403551</v>
      </c>
      <c r="C79" s="0" t="n">
        <v>12975834</v>
      </c>
    </row>
    <row r="80" customFormat="false" ht="12.8" hidden="false" customHeight="false" outlineLevel="0" collapsed="false">
      <c r="A80" s="0" t="n">
        <v>127</v>
      </c>
      <c r="B80" s="0" t="n">
        <v>6524.21756450593</v>
      </c>
      <c r="C80" s="0" t="n">
        <v>13010475</v>
      </c>
    </row>
    <row r="81" customFormat="false" ht="12.8" hidden="false" customHeight="false" outlineLevel="0" collapsed="false">
      <c r="A81" s="0" t="n">
        <v>128</v>
      </c>
      <c r="B81" s="0" t="n">
        <v>6553.91742293061</v>
      </c>
      <c r="C81" s="0" t="n">
        <v>12955571</v>
      </c>
    </row>
    <row r="82" customFormat="false" ht="12.8" hidden="false" customHeight="false" outlineLevel="0" collapsed="false">
      <c r="A82" s="0" t="n">
        <v>129</v>
      </c>
      <c r="B82" s="0" t="n">
        <v>6558.39156634329</v>
      </c>
      <c r="C82" s="0" t="n">
        <v>12962990</v>
      </c>
    </row>
    <row r="83" customFormat="false" ht="12.8" hidden="false" customHeight="false" outlineLevel="0" collapsed="false">
      <c r="A83" s="0" t="n">
        <v>130</v>
      </c>
      <c r="B83" s="0" t="n">
        <v>6567.0664073244</v>
      </c>
      <c r="C83" s="0" t="n">
        <v>13011192</v>
      </c>
    </row>
    <row r="84" customFormat="false" ht="12.8" hidden="false" customHeight="false" outlineLevel="0" collapsed="false">
      <c r="A84" s="0" t="n">
        <v>131</v>
      </c>
      <c r="B84" s="0" t="n">
        <v>6580.77720816073</v>
      </c>
      <c r="C84" s="0" t="n">
        <v>13025609</v>
      </c>
    </row>
    <row r="85" customFormat="false" ht="12.8" hidden="false" customHeight="false" outlineLevel="0" collapsed="false">
      <c r="A85" s="0" t="n">
        <v>132</v>
      </c>
      <c r="B85" s="0" t="n">
        <v>6565.05513142319</v>
      </c>
      <c r="C85" s="0" t="n">
        <v>12979954</v>
      </c>
    </row>
    <row r="86" customFormat="false" ht="12.8" hidden="false" customHeight="false" outlineLevel="0" collapsed="false">
      <c r="A86" s="0" t="n">
        <v>133</v>
      </c>
      <c r="B86" s="0" t="n">
        <v>6582.92146254046</v>
      </c>
      <c r="C86" s="0" t="n">
        <v>13044360</v>
      </c>
    </row>
    <row r="87" customFormat="false" ht="12.8" hidden="false" customHeight="false" outlineLevel="0" collapsed="false">
      <c r="A87" s="0" t="n">
        <v>134</v>
      </c>
      <c r="B87" s="0" t="n">
        <v>6564.92104347117</v>
      </c>
      <c r="C87" s="0" t="n">
        <v>13053893</v>
      </c>
    </row>
    <row r="88" customFormat="false" ht="12.8" hidden="false" customHeight="false" outlineLevel="0" collapsed="false">
      <c r="A88" s="0" t="n">
        <v>135</v>
      </c>
      <c r="B88" s="0" t="n">
        <v>6577.54774249155</v>
      </c>
      <c r="C88" s="0" t="n">
        <v>13045945</v>
      </c>
    </row>
    <row r="89" customFormat="false" ht="12.8" hidden="false" customHeight="false" outlineLevel="0" collapsed="false">
      <c r="A89" s="0" t="n">
        <v>136</v>
      </c>
      <c r="B89" s="0" t="n">
        <v>6595.23138700062</v>
      </c>
      <c r="C89" s="0" t="n">
        <v>13021737</v>
      </c>
    </row>
    <row r="90" customFormat="false" ht="12.8" hidden="false" customHeight="false" outlineLevel="0" collapsed="false">
      <c r="A90" s="0" t="n">
        <v>137</v>
      </c>
      <c r="B90" s="0" t="n">
        <v>6618.32999564061</v>
      </c>
      <c r="C90" s="0" t="n">
        <v>13054295</v>
      </c>
    </row>
    <row r="91" customFormat="false" ht="12.8" hidden="false" customHeight="false" outlineLevel="0" collapsed="false">
      <c r="A91" s="0" t="n">
        <v>138</v>
      </c>
      <c r="B91" s="0" t="n">
        <v>6615.5318189882</v>
      </c>
      <c r="C91" s="0" t="n">
        <v>13084816</v>
      </c>
    </row>
    <row r="92" customFormat="false" ht="12.8" hidden="false" customHeight="false" outlineLevel="0" collapsed="false">
      <c r="A92" s="0" t="n">
        <v>139</v>
      </c>
      <c r="B92" s="0" t="n">
        <v>6638.72361322864</v>
      </c>
      <c r="C92" s="0" t="n">
        <v>13133220</v>
      </c>
    </row>
    <row r="93" customFormat="false" ht="12.8" hidden="false" customHeight="false" outlineLevel="0" collapsed="false">
      <c r="A93" s="0" t="n">
        <v>140</v>
      </c>
      <c r="B93" s="0" t="n">
        <v>6643.91348067986</v>
      </c>
      <c r="C93" s="0" t="n">
        <v>13185257</v>
      </c>
    </row>
    <row r="94" customFormat="false" ht="12.8" hidden="false" customHeight="false" outlineLevel="0" collapsed="false">
      <c r="A94" s="0" t="n">
        <v>141</v>
      </c>
      <c r="B94" s="0" t="n">
        <v>6653.07209539109</v>
      </c>
      <c r="C94" s="0" t="n">
        <v>13181389</v>
      </c>
    </row>
    <row r="95" customFormat="false" ht="12.8" hidden="false" customHeight="false" outlineLevel="0" collapsed="false">
      <c r="A95" s="0" t="n">
        <v>142</v>
      </c>
      <c r="B95" s="0" t="n">
        <v>6634.67090578924</v>
      </c>
      <c r="C95" s="0" t="n">
        <v>13197731</v>
      </c>
    </row>
    <row r="96" customFormat="false" ht="12.8" hidden="false" customHeight="false" outlineLevel="0" collapsed="false">
      <c r="A96" s="0" t="n">
        <v>143</v>
      </c>
      <c r="B96" s="0" t="n">
        <v>6650.70782109887</v>
      </c>
      <c r="C96" s="0" t="n">
        <v>13210872</v>
      </c>
    </row>
    <row r="97" customFormat="false" ht="12.8" hidden="false" customHeight="false" outlineLevel="0" collapsed="false">
      <c r="A97" s="0" t="n">
        <v>144</v>
      </c>
      <c r="B97" s="0" t="n">
        <v>6668.20544057728</v>
      </c>
      <c r="C97" s="0" t="n">
        <v>13190718</v>
      </c>
    </row>
    <row r="98" customFormat="false" ht="12.8" hidden="false" customHeight="false" outlineLevel="0" collapsed="false">
      <c r="A98" s="0" t="n">
        <v>145</v>
      </c>
      <c r="B98" s="0" t="n">
        <v>6675.79715262426</v>
      </c>
      <c r="C98" s="0" t="n">
        <v>13175520</v>
      </c>
    </row>
    <row r="99" customFormat="false" ht="12.8" hidden="false" customHeight="false" outlineLevel="0" collapsed="false">
      <c r="A99" s="0" t="n">
        <v>146</v>
      </c>
      <c r="B99" s="0" t="n">
        <v>6691.4740549135</v>
      </c>
      <c r="C99" s="0" t="n">
        <v>13149811</v>
      </c>
    </row>
    <row r="100" customFormat="false" ht="12.8" hidden="false" customHeight="false" outlineLevel="0" collapsed="false">
      <c r="A100" s="0" t="n">
        <v>147</v>
      </c>
      <c r="B100" s="0" t="n">
        <v>6705.1393511876</v>
      </c>
      <c r="C100" s="0" t="n">
        <v>13238482</v>
      </c>
    </row>
    <row r="101" customFormat="false" ht="12.8" hidden="false" customHeight="false" outlineLevel="0" collapsed="false">
      <c r="A101" s="0" t="n">
        <v>148</v>
      </c>
      <c r="B101" s="0" t="n">
        <v>6695.02509951185</v>
      </c>
      <c r="C101" s="0" t="n">
        <v>13211260</v>
      </c>
    </row>
    <row r="102" customFormat="false" ht="12.8" hidden="false" customHeight="false" outlineLevel="0" collapsed="false">
      <c r="A102" s="0" t="n">
        <v>149</v>
      </c>
      <c r="B102" s="0" t="n">
        <v>6677.59665048554</v>
      </c>
      <c r="C102" s="0" t="n">
        <v>13232318</v>
      </c>
    </row>
    <row r="103" customFormat="false" ht="12.8" hidden="false" customHeight="false" outlineLevel="0" collapsed="false">
      <c r="A103" s="0" t="n">
        <v>150</v>
      </c>
      <c r="B103" s="0" t="n">
        <v>6693.65951698091</v>
      </c>
      <c r="C103" s="0" t="n">
        <v>13260659</v>
      </c>
    </row>
    <row r="104" customFormat="false" ht="12.8" hidden="false" customHeight="false" outlineLevel="0" collapsed="false">
      <c r="A104" s="0" t="n">
        <v>151</v>
      </c>
      <c r="B104" s="0" t="n">
        <v>6703.02542993785</v>
      </c>
      <c r="C104" s="0" t="n">
        <v>13250968</v>
      </c>
    </row>
    <row r="105" customFormat="false" ht="12.8" hidden="false" customHeight="false" outlineLevel="0" collapsed="false">
      <c r="A105" s="0" t="n">
        <v>152</v>
      </c>
      <c r="B105" s="0" t="n">
        <v>6717.79626417769</v>
      </c>
      <c r="C105" s="0" t="n">
        <v>13179333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1.78515625" defaultRowHeight="13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6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9</v>
      </c>
      <c r="C3" s="19" t="s">
        <v>10</v>
      </c>
      <c r="D3" s="18" t="s">
        <v>11</v>
      </c>
      <c r="E3" s="19" t="s">
        <v>12</v>
      </c>
      <c r="F3" s="18" t="s">
        <v>13</v>
      </c>
      <c r="G3" s="19" t="s">
        <v>14</v>
      </c>
    </row>
    <row r="4" customFormat="false" ht="15.75" hidden="false" customHeight="true" outlineLevel="0" collapsed="false">
      <c r="A4" s="20" t="s">
        <v>15</v>
      </c>
      <c r="B4" s="21" t="n">
        <v>140.098738211235</v>
      </c>
      <c r="C4" s="21"/>
      <c r="D4" s="21" t="n">
        <v>34.2274371921194</v>
      </c>
      <c r="E4" s="22"/>
      <c r="F4" s="21" t="n">
        <v>22285.48</v>
      </c>
      <c r="G4" s="21"/>
      <c r="I4" s="20" t="s">
        <v>15</v>
      </c>
    </row>
    <row r="5" customFormat="false" ht="15.75" hidden="false" customHeight="true" outlineLevel="0" collapsed="false">
      <c r="A5" s="23" t="s">
        <v>16</v>
      </c>
      <c r="B5" s="24" t="n">
        <v>160.068352461803</v>
      </c>
      <c r="C5" s="25" t="n">
        <f aca="false">(B5/B4)^(1/3)-1</f>
        <v>0.0454190675890749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17</v>
      </c>
    </row>
    <row r="6" customFormat="false" ht="15.75" hidden="false" customHeight="true" outlineLevel="0" collapsed="false">
      <c r="A6" s="20" t="s">
        <v>18</v>
      </c>
      <c r="B6" s="21" t="n">
        <v>148.602569990504</v>
      </c>
      <c r="C6" s="22" t="n">
        <f aca="false">(B6/B5)^(1/3)-1</f>
        <v>-0.0244707811642623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19</v>
      </c>
      <c r="J6" s="18" t="s">
        <v>9</v>
      </c>
      <c r="K6" s="18" t="s">
        <v>20</v>
      </c>
      <c r="L6" s="18" t="s">
        <v>21</v>
      </c>
    </row>
    <row r="7" customFormat="false" ht="15.75" hidden="false" customHeight="true" outlineLevel="0" collapsed="false">
      <c r="A7" s="26" t="s">
        <v>22</v>
      </c>
      <c r="B7" s="24" t="n">
        <v>149.299297546255</v>
      </c>
      <c r="C7" s="25" t="n">
        <f aca="false">(B7/B6)^(1/3)-1</f>
        <v>0.00156040708058436</v>
      </c>
      <c r="D7" s="24" t="n">
        <v>40.2405100148553</v>
      </c>
      <c r="E7" s="25" t="n">
        <f aca="false">(D9/D8)^(1/3)-1</f>
        <v>0.0284809714113083</v>
      </c>
      <c r="F7" s="24" t="n">
        <v>26301.42</v>
      </c>
      <c r="G7" s="25" t="n">
        <f aca="false">(F7/F6)^(1/3)-1</f>
        <v>0.0152172626749443</v>
      </c>
      <c r="I7" s="26" t="s">
        <v>23</v>
      </c>
      <c r="J7" s="13" t="n">
        <f aca="false">B7*100/$B$16</f>
        <v>114.922401124344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24</v>
      </c>
      <c r="B8" s="21" t="n">
        <v>145.855426145987</v>
      </c>
      <c r="C8" s="22" t="n">
        <f aca="false">(B8/B7)^(1/3)-1</f>
        <v>-0.0077488550644208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24</v>
      </c>
      <c r="J8" s="13" t="n">
        <f aca="false">B8*100/$B$16</f>
        <v>112.271498025757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16</v>
      </c>
      <c r="B9" s="24" t="n">
        <v>153.975527666811</v>
      </c>
      <c r="C9" s="25" t="n">
        <f aca="false">(B9/B8)^(1/3)-1</f>
        <v>0.0182233142791355</v>
      </c>
      <c r="D9" s="24" t="n">
        <v>46.6926648443866</v>
      </c>
      <c r="E9" s="25" t="n">
        <f aca="false">(D9/D8)^(1/3)-1</f>
        <v>0.0284809714113083</v>
      </c>
      <c r="F9" s="24" t="n">
        <v>29598.12</v>
      </c>
      <c r="G9" s="25" t="n">
        <f aca="false">(F9/F8)^(1/3)-1</f>
        <v>0.0177989343739675</v>
      </c>
      <c r="I9" s="23" t="s">
        <v>25</v>
      </c>
      <c r="J9" s="13" t="n">
        <f aca="false">B9*100/$B$16</f>
        <v>118.521906296147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18</v>
      </c>
      <c r="B10" s="21" t="n">
        <v>143.178047979014</v>
      </c>
      <c r="C10" s="22" t="n">
        <f aca="false">(B10/B9)^(1/3)-1</f>
        <v>-0.0239436032312978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26</v>
      </c>
      <c r="J10" s="13" t="n">
        <f aca="false">B10*100/$B$16</f>
        <v>110.210599329491</v>
      </c>
      <c r="K10" s="13" t="n">
        <f aca="false">D10*100/$D$16</f>
        <v>54.0787068628366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22</v>
      </c>
      <c r="B11" s="24" t="n">
        <v>140.217126199873</v>
      </c>
      <c r="C11" s="25" t="n">
        <f aca="false">(B11/B10)^(1/3)-1</f>
        <v>-0.00694140435244217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27</v>
      </c>
      <c r="J11" s="13" t="n">
        <f aca="false">B11*100/$B$16</f>
        <v>107.931444330153</v>
      </c>
      <c r="K11" s="13" t="n">
        <f aca="false">D11*100/$D$16</f>
        <v>60.3025021968473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28</v>
      </c>
      <c r="B12" s="21" t="n">
        <v>137.345656545759</v>
      </c>
      <c r="C12" s="22" t="n">
        <f aca="false">(B12/B11)^(1/3)-1</f>
        <v>-0.00687338079869237</v>
      </c>
      <c r="D12" s="21" t="n">
        <v>66.4111454665113</v>
      </c>
      <c r="E12" s="22" t="n">
        <f aca="false">(D12/D11)^(1/3)-1</f>
        <v>0.0378127572782894</v>
      </c>
      <c r="F12" s="21" t="n">
        <v>38884.43</v>
      </c>
      <c r="G12" s="22" t="n">
        <f aca="false">(F12/F11)^(1/3)-1</f>
        <v>0.0423017322187613</v>
      </c>
      <c r="I12" s="20" t="s">
        <v>28</v>
      </c>
      <c r="J12" s="13" t="n">
        <f aca="false">B12*100/$B$16</f>
        <v>105.721144664783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16</v>
      </c>
      <c r="B13" s="24" t="n">
        <v>153.978756285129</v>
      </c>
      <c r="C13" s="25" t="n">
        <f aca="false">(B13/B12)^(1/3)-1</f>
        <v>0.0388399099021157</v>
      </c>
      <c r="D13" s="24" t="n">
        <v>72.7247107047078</v>
      </c>
      <c r="E13" s="25" t="n">
        <f aca="false">(D13/D12)^(1/3)-1</f>
        <v>0.0307349693063794</v>
      </c>
      <c r="F13" s="24" t="n">
        <v>41584.2</v>
      </c>
      <c r="G13" s="25" t="n">
        <f aca="false">(F13/F12)^(1/3)-1</f>
        <v>0.0226276661381219</v>
      </c>
      <c r="I13" s="26" t="s">
        <v>29</v>
      </c>
      <c r="J13" s="13" t="n">
        <f aca="false">B13*100/$B$16</f>
        <v>118.524391509242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18</v>
      </c>
      <c r="B14" s="21" t="n">
        <v>140.661955719863</v>
      </c>
      <c r="C14" s="22" t="n">
        <f aca="false">(B14/B13)^(1/3)-1</f>
        <v>-0.029701675765235</v>
      </c>
      <c r="D14" s="21" t="n">
        <v>81.8091971509488</v>
      </c>
      <c r="E14" s="22" t="n">
        <f aca="false">(D14/D13)^(1/3)-1</f>
        <v>0.0400160528698508</v>
      </c>
      <c r="F14" s="21" t="n">
        <v>45485.23</v>
      </c>
      <c r="G14" s="22" t="n">
        <f aca="false">(F14/F13)^(1/3)-1</f>
        <v>0.0303402870757792</v>
      </c>
      <c r="I14" s="20" t="s">
        <v>30</v>
      </c>
      <c r="J14" s="13" t="n">
        <f aca="false">B14*100/$B$16</f>
        <v>108.273849668748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22</v>
      </c>
      <c r="B15" s="24" t="n">
        <v>138.624857534016</v>
      </c>
      <c r="C15" s="25" t="n">
        <f aca="false">(B15/B14)^(1/3)-1</f>
        <v>-0.00485090175507719</v>
      </c>
      <c r="D15" s="24" t="n">
        <v>91.396965668282</v>
      </c>
      <c r="E15" s="25" t="n">
        <f aca="false">(D15/D14)^(1/3)-1</f>
        <v>0.0376316630457985</v>
      </c>
      <c r="F15" s="24" t="n">
        <v>49574.33</v>
      </c>
      <c r="G15" s="25" t="n">
        <f aca="false">(F15/F14)^(1/3)-1</f>
        <v>0.0291108399052935</v>
      </c>
      <c r="I15" s="26" t="s">
        <v>31</v>
      </c>
      <c r="J15" s="13" t="n">
        <f aca="false">B15*100/$B$16</f>
        <v>106.70580334374</v>
      </c>
      <c r="K15" s="13" t="n">
        <f aca="false">D15*100/$D$16</f>
        <v>92.7647876053628</v>
      </c>
      <c r="L15" s="13" t="n">
        <f aca="false">100*F15*100/D15/($F$16*100/$D$16)</f>
        <v>93.9655435739437</v>
      </c>
    </row>
    <row r="16" customFormat="false" ht="12.8" hidden="false" customHeight="false" outlineLevel="0" collapsed="false">
      <c r="A16" s="20" t="s">
        <v>32</v>
      </c>
      <c r="B16" s="21" t="n">
        <v>129.913137983182</v>
      </c>
      <c r="C16" s="22" t="n">
        <f aca="false">(B16/B15)^(1/3)-1</f>
        <v>-0.0214027595861701</v>
      </c>
      <c r="D16" s="21" t="n">
        <v>98.5254944549653</v>
      </c>
      <c r="E16" s="22" t="n">
        <f aca="false">(D16/D15)^(1/3)-1</f>
        <v>0.0253503448429657</v>
      </c>
      <c r="F16" s="21" t="n">
        <v>56872.86</v>
      </c>
      <c r="G16" s="22" t="n">
        <f aca="false">(F16/F15)^(1/3)-1</f>
        <v>0.0468458563330718</v>
      </c>
      <c r="I16" s="20" t="s">
        <v>32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16</v>
      </c>
      <c r="B17" s="27" t="n">
        <v>121.793348643799</v>
      </c>
      <c r="C17" s="28" t="n">
        <f aca="false">(B17/B16)^(1/3)-1</f>
        <v>-0.0212836742248718</v>
      </c>
      <c r="D17" s="27" t="n">
        <v>103.370505503761</v>
      </c>
      <c r="E17" s="28" t="n">
        <f aca="false">(D17/D16)^(1/3)-1</f>
        <v>0.0161301530908897</v>
      </c>
      <c r="F17" s="27" t="n">
        <v>57057.9</v>
      </c>
      <c r="G17" s="28" t="n">
        <f aca="false">(F17/F16)^(1/3)-1</f>
        <v>0.00108335025160944</v>
      </c>
      <c r="I17" s="27" t="s">
        <v>33</v>
      </c>
      <c r="J17" s="13" t="n">
        <f aca="false">B17*100/$B$16</f>
        <v>93.7498320297412</v>
      </c>
      <c r="K17" s="13" t="n">
        <f aca="false">D17*100/$D$16</f>
        <v>104.917520156177</v>
      </c>
      <c r="L17" s="13" t="n">
        <f aca="false">100*F17*100/D17/($F$16*100/$D$16)</f>
        <v>95.6230733890959</v>
      </c>
    </row>
    <row r="18" customFormat="false" ht="12.8" hidden="false" customHeight="false" outlineLevel="0" collapsed="false">
      <c r="A18" s="29" t="s">
        <v>18</v>
      </c>
      <c r="B18" s="29" t="n">
        <v>120.360395863044</v>
      </c>
      <c r="C18" s="30" t="n">
        <f aca="false">(B18/B17)^(1/3)-1</f>
        <v>-0.00393729650901253</v>
      </c>
      <c r="D18" s="29" t="n">
        <v>111.861110736627</v>
      </c>
      <c r="E18" s="30" t="n">
        <f aca="false">(D18/D17)^(1/3)-1</f>
        <v>0.0266620190565643</v>
      </c>
      <c r="F18" s="29" t="n">
        <v>57918.0549747375</v>
      </c>
      <c r="G18" s="30" t="n">
        <f aca="false">(F18/F17)^(1/3)-1</f>
        <v>0.00499999999999989</v>
      </c>
      <c r="I18" s="29" t="s">
        <v>34</v>
      </c>
      <c r="J18" s="13" t="n">
        <f aca="false">B18*100/$B$16</f>
        <v>92.6468236635354</v>
      </c>
      <c r="K18" s="13" t="n">
        <f aca="false">D18*100/$D$16</f>
        <v>113.535193459757</v>
      </c>
      <c r="L18" s="13" t="n">
        <f aca="false">100*F18*100/D18/($F$16*100/$D$16)</f>
        <v>89.6970987546507</v>
      </c>
    </row>
    <row r="19" customFormat="false" ht="12.8" hidden="false" customHeight="false" outlineLevel="0" collapsed="false">
      <c r="A19" s="27" t="s">
        <v>22</v>
      </c>
      <c r="B19" s="27" t="n">
        <v>129.295276044114</v>
      </c>
      <c r="C19" s="28" t="n">
        <f aca="false">(B19/B18)^(1/3)-1</f>
        <v>0.0241565575579752</v>
      </c>
      <c r="D19" s="27" t="n">
        <v>122.654727926835</v>
      </c>
      <c r="E19" s="28" t="n">
        <f aca="false">(D19/D18)^(1/3)-1</f>
        <v>0.0311813633268183</v>
      </c>
      <c r="F19" s="27" t="n">
        <v>64946.2828041309</v>
      </c>
      <c r="G19" s="28" t="n">
        <f aca="false">(F19/F18)^(1/3)-1</f>
        <v>0.0389152235517694</v>
      </c>
      <c r="I19" s="27" t="s">
        <v>35</v>
      </c>
      <c r="J19" s="13" t="n">
        <f aca="false">B19*100/$B$16</f>
        <v>99.524403806528</v>
      </c>
      <c r="K19" s="13" t="n">
        <f aca="false">D19*100/$D$16</f>
        <v>124.490344966397</v>
      </c>
      <c r="L19" s="13" t="n">
        <f aca="false">100*F19*100/D19/($F$16*100/$D$16)</f>
        <v>91.7304577030087</v>
      </c>
    </row>
    <row r="20" customFormat="false" ht="12.8" hidden="false" customHeight="false" outlineLevel="0" collapsed="false">
      <c r="A20" s="29" t="s">
        <v>36</v>
      </c>
      <c r="B20" s="29" t="n">
        <v>128.704138203707</v>
      </c>
      <c r="C20" s="30" t="n">
        <f aca="false">(B20/B19)^(1/3)-1</f>
        <v>-0.00152632807532005</v>
      </c>
      <c r="D20" s="29" t="n">
        <v>132.467106160981</v>
      </c>
      <c r="E20" s="30" t="n">
        <f aca="false">(D20/D19)^(1/3)-1</f>
        <v>0.0259855680060181</v>
      </c>
      <c r="F20" s="29" t="n">
        <v>72267.3577289292</v>
      </c>
      <c r="G20" s="30" t="n">
        <f aca="false">(F20/F19)^(1/3)-1</f>
        <v>0.0362454236860783</v>
      </c>
      <c r="I20" s="29" t="s">
        <v>36</v>
      </c>
      <c r="J20" s="13" t="n">
        <f aca="false">B20*100/$B$16</f>
        <v>99.0693783567667</v>
      </c>
      <c r="K20" s="13" t="n">
        <f aca="false">D20*100/$D$16</f>
        <v>134.449572563709</v>
      </c>
      <c r="L20" s="13" t="n">
        <f aca="false">100*F20*100/D20/($F$16*100/$D$16)</f>
        <v>94.5099823018676</v>
      </c>
    </row>
    <row r="21" customFormat="false" ht="12.8" hidden="false" customHeight="false" outlineLevel="0" collapsed="false">
      <c r="A21" s="27" t="s">
        <v>16</v>
      </c>
      <c r="B21" s="27" t="n">
        <v>148.814842394282</v>
      </c>
      <c r="C21" s="28" t="n">
        <f aca="false">(B21/B20)^(1/3)-1</f>
        <v>0.0495857182301263</v>
      </c>
      <c r="D21" s="27" t="n">
        <v>142.279484395128</v>
      </c>
      <c r="E21" s="28" t="n">
        <f aca="false">(D21/D20)^(1/3)-1</f>
        <v>0.0241056085619491</v>
      </c>
      <c r="F21" s="27" t="n">
        <v>79972.4739677308</v>
      </c>
      <c r="G21" s="28" t="n">
        <f aca="false">(F21/F20)^(1/3)-1</f>
        <v>0.0343466646475687</v>
      </c>
      <c r="H21" s="31" t="n">
        <f aca="false">(F16*100/D16)/(F14*100/D14)-1</f>
        <v>0.0382171077664448</v>
      </c>
      <c r="I21" s="27" t="s">
        <v>37</v>
      </c>
      <c r="J21" s="13" t="n">
        <f aca="false">B21*100/$B$16</f>
        <v>114.54949415012</v>
      </c>
      <c r="K21" s="13" t="n">
        <f aca="false">D21*100/$D$16</f>
        <v>144.40880016102</v>
      </c>
      <c r="L21" s="13" t="n">
        <f aca="false">100*F21*100/D21/($F$16*100/$D$16)</f>
        <v>97.3737292755965</v>
      </c>
    </row>
    <row r="22" customFormat="false" ht="12.8" hidden="false" customHeight="false" outlineLevel="0" collapsed="false">
      <c r="A22" s="29" t="s">
        <v>18</v>
      </c>
      <c r="B22" s="29" t="n">
        <v>138.913451314941</v>
      </c>
      <c r="C22" s="30" t="n">
        <f aca="false">(B22/B21)^(1/3)-1</f>
        <v>-0.0226892310700935</v>
      </c>
      <c r="D22" s="29" t="n">
        <v>152.091862629275</v>
      </c>
      <c r="E22" s="30" t="n">
        <f aca="false">(D22/D21)^(1/3)-1</f>
        <v>0.0224793960467045</v>
      </c>
      <c r="F22" s="29" t="n">
        <v>86776.55652724</v>
      </c>
      <c r="G22" s="30" t="n">
        <f aca="false">(F22/F21)^(1/3)-1</f>
        <v>0.0275917930269378</v>
      </c>
      <c r="I22" s="29" t="s">
        <v>38</v>
      </c>
      <c r="J22" s="13" t="n">
        <f aca="false">B22*100/$B$16</f>
        <v>106.927946989414</v>
      </c>
      <c r="K22" s="13" t="n">
        <f aca="false">D22*100/$D$16</f>
        <v>154.368027758332</v>
      </c>
      <c r="L22" s="13" t="n">
        <f aca="false">100*F22*100/D22/($F$16*100/$D$16)</f>
        <v>98.8416504161423</v>
      </c>
    </row>
    <row r="23" customFormat="false" ht="12.8" hidden="false" customHeight="false" outlineLevel="0" collapsed="false">
      <c r="A23" s="27" t="s">
        <v>22</v>
      </c>
      <c r="B23" s="27" t="n">
        <v>139.301780600983</v>
      </c>
      <c r="C23" s="28" t="n">
        <f aca="false">(B23/B22)^(1/3)-1</f>
        <v>0.000930958540904525</v>
      </c>
      <c r="D23" s="27" t="n">
        <v>161.904240863422</v>
      </c>
      <c r="E23" s="28" t="n">
        <f aca="false">(D23/D22)^(1/3)-1</f>
        <v>0.0210587906798476</v>
      </c>
      <c r="F23" s="27" t="n">
        <v>93767.6093809872</v>
      </c>
      <c r="G23" s="28" t="n">
        <f aca="false">(F23/F22)^(1/3)-1</f>
        <v>0.0261640846332467</v>
      </c>
      <c r="H23" s="31" t="n">
        <f aca="false">(F18*100/D18)/(F16*100/D16)-1</f>
        <v>-0.103029012453493</v>
      </c>
      <c r="I23" s="27" t="s">
        <v>39</v>
      </c>
      <c r="J23" s="13" t="n">
        <f aca="false">B23*100/$B$16</f>
        <v>107.226861550382</v>
      </c>
      <c r="K23" s="13" t="n">
        <f aca="false">D23*100/$D$16</f>
        <v>164.327255355644</v>
      </c>
      <c r="L23" s="13" t="n">
        <f aca="false">100*F23*100/D23/($F$16*100/$D$16)</f>
        <v>100.331700651372</v>
      </c>
    </row>
    <row r="24" customFormat="false" ht="12.8" hidden="false" customHeight="false" outlineLevel="0" collapsed="false">
      <c r="A24" s="29" t="s">
        <v>40</v>
      </c>
      <c r="B24" s="29" t="n">
        <v>136.073141423361</v>
      </c>
      <c r="C24" s="30" t="n">
        <f aca="false">(B24/B23)^(1/3)-1</f>
        <v>-0.00778623481455942</v>
      </c>
      <c r="D24" s="29" t="n">
        <v>172.306588338896</v>
      </c>
      <c r="E24" s="30" t="n">
        <f aca="false">(D24/D23)^(1/3)-1</f>
        <v>0.0209736953556199</v>
      </c>
      <c r="F24" s="29" t="n">
        <v>100542.492283439</v>
      </c>
      <c r="G24" s="30" t="n">
        <f aca="false">(F24/F23)^(1/3)-1</f>
        <v>0.023526129594009</v>
      </c>
      <c r="I24" s="29" t="s">
        <v>40</v>
      </c>
      <c r="J24" s="13" t="n">
        <f aca="false">B24*100/$B$16</f>
        <v>104.741632398239</v>
      </c>
      <c r="K24" s="13" t="n">
        <f aca="false">D24*100/$D$16</f>
        <v>174.885281512244</v>
      </c>
      <c r="L24" s="13" t="n">
        <f aca="false">100*F24*100/D24/($F$16*100/$D$16)</f>
        <v>101.086071193327</v>
      </c>
    </row>
    <row r="25" customFormat="false" ht="12.8" hidden="false" customHeight="false" outlineLevel="0" collapsed="false">
      <c r="A25" s="27" t="s">
        <v>16</v>
      </c>
      <c r="B25" s="27" t="n">
        <v>157.03200298982</v>
      </c>
      <c r="C25" s="28" t="n">
        <f aca="false">(B25/B24)^(1/3)-1</f>
        <v>0.048910870703599</v>
      </c>
      <c r="D25" s="27" t="n">
        <v>182.708935814371</v>
      </c>
      <c r="E25" s="28" t="n">
        <f aca="false">(D25/D24)^(1/3)-1</f>
        <v>0.0197318125479622</v>
      </c>
      <c r="F25" s="27" t="n">
        <v>107413.951844087</v>
      </c>
      <c r="G25" s="28" t="n">
        <f aca="false">(F25/F24)^(1/3)-1</f>
        <v>0.0222811420793321</v>
      </c>
      <c r="I25" s="27" t="s">
        <v>41</v>
      </c>
      <c r="J25" s="13" t="n">
        <f aca="false">B25*100/$B$16</f>
        <v>120.874613166644</v>
      </c>
      <c r="K25" s="13" t="n">
        <f aca="false">D25*100/$D$16</f>
        <v>185.443307668844</v>
      </c>
      <c r="L25" s="13" t="n">
        <f aca="false">100*F25*100/D25/($F$16*100/$D$16)</f>
        <v>101.846113670582</v>
      </c>
    </row>
    <row r="26" customFormat="false" ht="12.8" hidden="false" customHeight="false" outlineLevel="0" collapsed="false">
      <c r="A26" s="29" t="s">
        <v>18</v>
      </c>
      <c r="B26" s="29" t="n">
        <v>145.537030624016</v>
      </c>
      <c r="C26" s="30" t="n">
        <f aca="false">(B26/B25)^(1/3)-1</f>
        <v>-0.0250213331191924</v>
      </c>
      <c r="D26" s="29" t="n">
        <v>193.111283289846</v>
      </c>
      <c r="E26" s="30" t="n">
        <f aca="false">(D26/D25)^(1/3)-1</f>
        <v>0.0186288070039267</v>
      </c>
      <c r="F26" s="29" t="n">
        <v>114383.057340874</v>
      </c>
      <c r="G26" s="30" t="n">
        <f aca="false">(F26/F25)^(1/3)-1</f>
        <v>0.0211753790214364</v>
      </c>
      <c r="I26" s="29" t="s">
        <v>42</v>
      </c>
      <c r="J26" s="13" t="n">
        <f aca="false">B26*100/$B$16</f>
        <v>112.02641463626</v>
      </c>
      <c r="K26" s="13" t="n">
        <f aca="false">D26*100/$D$16</f>
        <v>196.001333825444</v>
      </c>
      <c r="L26" s="13" t="n">
        <f aca="false">100*F26*100/D26/($F$16*100/$D$16)</f>
        <v>102.611870729088</v>
      </c>
    </row>
    <row r="27" customFormat="false" ht="12.8" hidden="false" customHeight="false" outlineLevel="0" collapsed="false">
      <c r="A27" s="27" t="s">
        <v>22</v>
      </c>
      <c r="B27" s="27" t="n">
        <v>145.555424639123</v>
      </c>
      <c r="C27" s="28" t="n">
        <f aca="false">(B27/B26)^(1/3)-1</f>
        <v>4.21272857726862E-005</v>
      </c>
      <c r="D27" s="27" t="n">
        <v>203.513630765321</v>
      </c>
      <c r="E27" s="28" t="n">
        <f aca="false">(D27/D26)^(1/3)-1</f>
        <v>0.0176426123436475</v>
      </c>
      <c r="F27" s="27" t="n">
        <v>121450.888671387</v>
      </c>
      <c r="G27" s="28" t="n">
        <f aca="false">(F27/F26)^(1/3)-1</f>
        <v>0.0201867188745066</v>
      </c>
      <c r="H27" s="31" t="n">
        <f aca="false">(F22*100/D22)/(F20*100/D20)-1</f>
        <v>0.0458329163626252</v>
      </c>
      <c r="I27" s="27" t="s">
        <v>43</v>
      </c>
      <c r="J27" s="13" t="n">
        <f aca="false">B27*100/$B$16</f>
        <v>112.040573339061</v>
      </c>
      <c r="K27" s="13" t="n">
        <f aca="false">D27*100/$D$16</f>
        <v>206.559359982044</v>
      </c>
      <c r="L27" s="13" t="n">
        <f aca="false">100*F27*100/D27/($F$16*100/$D$16)</f>
        <v>103.383385335443</v>
      </c>
    </row>
    <row r="28" customFormat="false" ht="12.8" hidden="false" customHeight="false" outlineLevel="0" collapsed="false">
      <c r="A28" s="29" t="s">
        <v>44</v>
      </c>
      <c r="B28" s="29" t="n">
        <v>142.127465696974</v>
      </c>
      <c r="C28" s="30" t="n">
        <f aca="false">(B28/B27)^(1/3)-1</f>
        <v>-0.00791274104255613</v>
      </c>
      <c r="D28" s="29" t="n">
        <v>213.689312303587</v>
      </c>
      <c r="E28" s="30" t="n">
        <f aca="false">(D28/D27)^(1/3)-1</f>
        <v>0.0163963568148533</v>
      </c>
      <c r="F28" s="29" t="n">
        <v>128321.422653361</v>
      </c>
      <c r="G28" s="30" t="n">
        <f aca="false">(F28/F27)^(1/3)-1</f>
        <v>0.0185120143527628</v>
      </c>
      <c r="I28" s="29" t="s">
        <v>44</v>
      </c>
      <c r="J28" s="13" t="n">
        <f aca="false">B28*100/$B$16</f>
        <v>109.40191877697</v>
      </c>
      <c r="K28" s="13" t="n">
        <f aca="false">D28*100/$D$16</f>
        <v>216.887327981146</v>
      </c>
      <c r="L28" s="13" t="n">
        <f aca="false">100*F28*100/D28/($F$16*100/$D$16)</f>
        <v>104.030316326616</v>
      </c>
    </row>
    <row r="29" customFormat="false" ht="12.8" hidden="false" customHeight="false" outlineLevel="0" collapsed="false">
      <c r="A29" s="27" t="s">
        <v>16</v>
      </c>
      <c r="B29" s="27" t="n">
        <v>163.428616698433</v>
      </c>
      <c r="C29" s="28" t="n">
        <f aca="false">(B29/B28)^(1/3)-1</f>
        <v>0.0476511584273243</v>
      </c>
      <c r="D29" s="27" t="n">
        <v>223.864993841853</v>
      </c>
      <c r="E29" s="28" t="n">
        <f aca="false">(D29/D28)^(1/3)-1</f>
        <v>0.015627524178943</v>
      </c>
      <c r="F29" s="27" t="n">
        <v>135267.955639944</v>
      </c>
      <c r="G29" s="28" t="n">
        <f aca="false">(F29/F28)^(1/3)-1</f>
        <v>0.0177284618504105</v>
      </c>
      <c r="I29" s="27" t="s">
        <v>45</v>
      </c>
      <c r="J29" s="13" t="n">
        <f aca="false">B29*100/$B$16</f>
        <v>125.798375157091</v>
      </c>
      <c r="K29" s="13" t="n">
        <f aca="false">D29*100/$D$16</f>
        <v>227.215295980249</v>
      </c>
      <c r="L29" s="13" t="n">
        <f aca="false">100*F29*100/D29/($F$16*100/$D$16)</f>
        <v>104.677247317788</v>
      </c>
    </row>
    <row r="30" customFormat="false" ht="12.8" hidden="false" customHeight="false" outlineLevel="0" collapsed="false">
      <c r="A30" s="29" t="s">
        <v>18</v>
      </c>
      <c r="B30" s="29" t="n">
        <v>151.12037719202</v>
      </c>
      <c r="C30" s="30" t="n">
        <f aca="false">(B30/B29)^(1/3)-1</f>
        <v>-0.0257622028686859</v>
      </c>
      <c r="D30" s="29" t="n">
        <v>234.040675380119</v>
      </c>
      <c r="E30" s="30" t="n">
        <f aca="false">(D30/D29)^(1/3)-1</f>
        <v>0.0149275739061074</v>
      </c>
      <c r="F30" s="29" t="n">
        <v>142290.487631138</v>
      </c>
      <c r="G30" s="30" t="n">
        <f aca="false">(F30/F29)^(1/3)-1</f>
        <v>0.0170141148952692</v>
      </c>
      <c r="I30" s="29" t="s">
        <v>46</v>
      </c>
      <c r="J30" s="13" t="n">
        <f aca="false">B30*100/$B$16</f>
        <v>116.324168238922</v>
      </c>
      <c r="K30" s="13" t="n">
        <f aca="false">D30*100/$D$16</f>
        <v>237.543263979351</v>
      </c>
      <c r="L30" s="13" t="n">
        <f aca="false">100*F30*100/D30/($F$16*100/$D$16)</f>
        <v>105.324178308961</v>
      </c>
    </row>
    <row r="31" customFormat="false" ht="12.8" hidden="false" customHeight="false" outlineLevel="0" collapsed="false">
      <c r="A31" s="27" t="s">
        <v>22</v>
      </c>
      <c r="B31" s="27" t="n">
        <v>150.777877991517</v>
      </c>
      <c r="C31" s="28" t="n">
        <f aca="false">(B31/B30)^(1/3)-1</f>
        <v>-0.000756038066844766</v>
      </c>
      <c r="D31" s="27" t="n">
        <v>244.216356918385</v>
      </c>
      <c r="E31" s="28" t="n">
        <f aca="false">(D31/D30)^(1/3)-1</f>
        <v>0.0142876446230169</v>
      </c>
      <c r="F31" s="27" t="n">
        <v>149389.018626941</v>
      </c>
      <c r="G31" s="28" t="n">
        <f aca="false">(F31/F30)^(1/3)-1</f>
        <v>0.0163600880648564</v>
      </c>
      <c r="I31" s="27" t="s">
        <v>47</v>
      </c>
      <c r="J31" s="13" t="n">
        <f aca="false">B31*100/$B$16</f>
        <v>116.060531161241</v>
      </c>
      <c r="K31" s="13" t="n">
        <f aca="false">D31*100/$D$16</f>
        <v>247.871231978453</v>
      </c>
      <c r="L31" s="13" t="n">
        <f aca="false">100*F31*100/D31/($F$16*100/$D$16)</f>
        <v>105.971109300134</v>
      </c>
    </row>
    <row r="32" customFormat="false" ht="12.8" hidden="false" customHeight="false" outlineLevel="0" collapsed="false">
      <c r="A32" s="29" t="s">
        <v>48</v>
      </c>
      <c r="B32" s="29" t="n">
        <v>147.077157123927</v>
      </c>
      <c r="C32" s="30" t="n">
        <f aca="false">(B32/B31)^(1/3)-1</f>
        <v>-0.00824925979332824</v>
      </c>
      <c r="D32" s="29" t="n">
        <v>253.374470302824</v>
      </c>
      <c r="E32" s="30" t="n">
        <f aca="false">(D32/D31)^(1/3)-1</f>
        <v>0.0123469260027285</v>
      </c>
      <c r="F32" s="29" t="n">
        <v>155937.294432845</v>
      </c>
      <c r="G32" s="30" t="n">
        <f aca="false">(F32/F31)^(1/3)-1</f>
        <v>0.0144028020286928</v>
      </c>
      <c r="I32" s="29" t="s">
        <v>48</v>
      </c>
      <c r="J32" s="13" t="n">
        <f aca="false">B32*100/$B$16</f>
        <v>113.21191944649</v>
      </c>
      <c r="K32" s="13" t="n">
        <f aca="false">D32*100/$D$16</f>
        <v>257.166403177645</v>
      </c>
      <c r="L32" s="13" t="n">
        <f aca="false">100*F32*100/D32/($F$16*100/$D$16)</f>
        <v>106.618040291306</v>
      </c>
    </row>
    <row r="33" customFormat="false" ht="12.8" hidden="false" customHeight="false" outlineLevel="0" collapsed="false">
      <c r="A33" s="27" t="s">
        <v>16</v>
      </c>
      <c r="B33" s="27" t="n">
        <v>168.301130469874</v>
      </c>
      <c r="C33" s="28" t="n">
        <f aca="false">(B33/B32)^(1/3)-1</f>
        <v>0.045957252166752</v>
      </c>
      <c r="D33" s="27" t="n">
        <v>262.532583687264</v>
      </c>
      <c r="E33" s="28" t="n">
        <f aca="false">(D33/D32)^(1/3)-1</f>
        <v>0.0119058802341561</v>
      </c>
      <c r="F33" s="27" t="n">
        <v>162553.969342898</v>
      </c>
      <c r="G33" s="28" t="n">
        <f aca="false">(F33/F32)^(1/3)-1</f>
        <v>0.0139484165896886</v>
      </c>
      <c r="I33" s="27" t="s">
        <v>49</v>
      </c>
      <c r="J33" s="13" t="n">
        <f aca="false">B33*100/$B$16</f>
        <v>129.548968705276</v>
      </c>
      <c r="K33" s="13" t="n">
        <f aca="false">D33*100/$D$16</f>
        <v>266.461574376837</v>
      </c>
      <c r="L33" s="13" t="n">
        <f aca="false">100*F33*100/D33/($F$16*100/$D$16)</f>
        <v>107.264971282479</v>
      </c>
    </row>
    <row r="34" customFormat="false" ht="12.8" hidden="false" customHeight="false" outlineLevel="0" collapsed="false">
      <c r="A34" s="29" t="s">
        <v>18</v>
      </c>
      <c r="B34" s="29" t="n">
        <v>155.920025005862</v>
      </c>
      <c r="C34" s="30" t="n">
        <f aca="false">(B34/B33)^(1/3)-1</f>
        <v>-0.0251488966870171</v>
      </c>
      <c r="D34" s="29" t="n">
        <v>271.690697071703</v>
      </c>
      <c r="E34" s="30" t="n">
        <f aca="false">(D34/D33)^(1/3)-1</f>
        <v>0.0114952596506284</v>
      </c>
      <c r="F34" s="29" t="n">
        <v>169239.043357099</v>
      </c>
      <c r="G34" s="30" t="n">
        <f aca="false">(F34/F33)^(1/3)-1</f>
        <v>0.0135246779649485</v>
      </c>
      <c r="I34" s="29" t="s">
        <v>50</v>
      </c>
      <c r="J34" s="13" t="n">
        <f aca="false">B34*100/$B$16</f>
        <v>120.018673574067</v>
      </c>
      <c r="K34" s="13" t="n">
        <f aca="false">D34*100/$D$16</f>
        <v>275.756745576029</v>
      </c>
      <c r="L34" s="13" t="n">
        <f aca="false">100*F34*100/D34/($F$16*100/$D$16)</f>
        <v>107.911902273652</v>
      </c>
    </row>
    <row r="35" customFormat="false" ht="12.8" hidden="false" customHeight="false" outlineLevel="0" collapsed="false">
      <c r="A35" s="27" t="s">
        <v>22</v>
      </c>
      <c r="B35" s="27" t="n">
        <v>155.489207581396</v>
      </c>
      <c r="C35" s="28" t="n">
        <f aca="false">(B35/B34)^(1/3)-1</f>
        <v>-0.000921871810216857</v>
      </c>
      <c r="D35" s="27" t="n">
        <v>280.848810456143</v>
      </c>
      <c r="E35" s="28" t="n">
        <f aca="false">(D35/D34)^(1/3)-1</f>
        <v>0.0111120206926323</v>
      </c>
      <c r="F35" s="27" t="n">
        <v>175992.51647545</v>
      </c>
      <c r="G35" s="28" t="n">
        <f aca="false">(F35/F34)^(1/3)-1</f>
        <v>0.0131285325469519</v>
      </c>
      <c r="I35" s="27" t="s">
        <v>51</v>
      </c>
      <c r="J35" s="13" t="n">
        <f aca="false">B35*100/$B$16</f>
        <v>119.687053977193</v>
      </c>
      <c r="K35" s="13" t="n">
        <f aca="false">D35*100/$D$16</f>
        <v>285.051916775221</v>
      </c>
      <c r="L35" s="13" t="n">
        <f aca="false">100*F35*100/D35/($F$16*100/$D$16)</f>
        <v>108.558833264824</v>
      </c>
    </row>
    <row r="37" customFormat="false" ht="34.2" hidden="false" customHeight="false" outlineLevel="0" collapsed="false">
      <c r="A37" s="32" t="s">
        <v>52</v>
      </c>
      <c r="B37" s="33" t="s">
        <v>53</v>
      </c>
      <c r="C37" s="33" t="s">
        <v>54</v>
      </c>
      <c r="D37" s="34" t="s">
        <v>55</v>
      </c>
    </row>
    <row r="38" customFormat="false" ht="13.8" hidden="false" customHeight="false" outlineLevel="0" collapsed="false">
      <c r="A38" s="35" t="n">
        <v>2019</v>
      </c>
      <c r="B38" s="36" t="n">
        <f aca="false">AVERAGE(B12:B15)</f>
        <v>142.652806521192</v>
      </c>
      <c r="C38" s="37"/>
      <c r="D38" s="37"/>
    </row>
    <row r="39" customFormat="false" ht="13.8" hidden="false" customHeight="false" outlineLevel="0" collapsed="false">
      <c r="A39" s="7" t="n">
        <v>2020</v>
      </c>
      <c r="B39" s="38" t="n">
        <f aca="false">AVERAGE(B16:B19)</f>
        <v>125.340539633535</v>
      </c>
      <c r="C39" s="39" t="n">
        <f aca="false">B39/B38-1</f>
        <v>-0.121359455238514</v>
      </c>
      <c r="D39" s="39" t="n">
        <f aca="false">B19/B15-1</f>
        <v>-0.0673009275238584</v>
      </c>
    </row>
    <row r="40" customFormat="false" ht="13.8" hidden="false" customHeight="false" outlineLevel="0" collapsed="false">
      <c r="A40" s="35" t="n">
        <v>2021</v>
      </c>
      <c r="B40" s="36" t="n">
        <f aca="false">AVERAGE(B20:B23)</f>
        <v>138.933553128478</v>
      </c>
      <c r="C40" s="37" t="n">
        <f aca="false">B40/B39-1</f>
        <v>0.108448659425643</v>
      </c>
      <c r="D40" s="37" t="n">
        <f aca="false">B23/B19-1</f>
        <v>0.0773926539547734</v>
      </c>
    </row>
    <row r="41" customFormat="false" ht="13.8" hidden="false" customHeight="false" outlineLevel="0" collapsed="false">
      <c r="A41" s="7" t="n">
        <v>2022</v>
      </c>
      <c r="B41" s="38" t="n">
        <f aca="false">AVERAGE(B24:B27)</f>
        <v>146.04939991908</v>
      </c>
      <c r="C41" s="39" t="n">
        <f aca="false">B41/B40-1</f>
        <v>0.0512176261987729</v>
      </c>
      <c r="D41" s="39" t="n">
        <f aca="false">B27/B23-1</f>
        <v>0.0448927789089286</v>
      </c>
    </row>
    <row r="42" customFormat="false" ht="13.8" hidden="false" customHeight="false" outlineLevel="0" collapsed="false">
      <c r="A42" s="35" t="n">
        <v>2023</v>
      </c>
      <c r="B42" s="36" t="n">
        <f aca="false">AVERAGE(B28:B31)</f>
        <v>151.863584394736</v>
      </c>
      <c r="C42" s="37" t="n">
        <f aca="false">B42/B41-1</f>
        <v>0.0398097115008853</v>
      </c>
      <c r="D42" s="37" t="n">
        <f aca="false">B31/B27-1</f>
        <v>0.0358794827835656</v>
      </c>
    </row>
    <row r="43" customFormat="false" ht="13.8" hidden="false" customHeight="false" outlineLevel="0" collapsed="false">
      <c r="A43" s="7" t="n">
        <v>2024</v>
      </c>
      <c r="B43" s="38" t="n">
        <f aca="false">AVERAGE(B32:B35)</f>
        <v>156.696880045265</v>
      </c>
      <c r="C43" s="39" t="n">
        <f aca="false">B43/B42-1</f>
        <v>0.0318265611192585</v>
      </c>
      <c r="D43" s="39" t="n">
        <f aca="false">B35/B31-1</f>
        <v>0.0312468224956983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0" t="s">
        <v>216</v>
      </c>
      <c r="B1" s="0" t="s">
        <v>217</v>
      </c>
      <c r="C1" s="0" t="s">
        <v>218</v>
      </c>
      <c r="D1" s="0" t="s">
        <v>219</v>
      </c>
      <c r="E1" s="0" t="s">
        <v>220</v>
      </c>
      <c r="F1" s="0" t="s">
        <v>221</v>
      </c>
      <c r="G1" s="0" t="s">
        <v>222</v>
      </c>
      <c r="H1" s="0" t="s">
        <v>223</v>
      </c>
      <c r="I1" s="0" t="s">
        <v>224</v>
      </c>
      <c r="J1" s="0" t="s">
        <v>225</v>
      </c>
      <c r="K1" s="0" t="s">
        <v>226</v>
      </c>
      <c r="L1" s="0" t="s">
        <v>227</v>
      </c>
      <c r="M1" s="0" t="s">
        <v>228</v>
      </c>
      <c r="N1" s="0" t="s">
        <v>229</v>
      </c>
      <c r="O1" s="0" t="s">
        <v>230</v>
      </c>
      <c r="P1" s="0" t="s">
        <v>231</v>
      </c>
      <c r="Q1" s="0" t="s">
        <v>232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17840146.4200496</v>
      </c>
      <c r="C20" s="0" t="n">
        <v>17130311.9207055</v>
      </c>
      <c r="D20" s="0" t="n">
        <v>17915077.6973654</v>
      </c>
      <c r="E20" s="0" t="n">
        <v>17200747.3101926</v>
      </c>
      <c r="F20" s="0" t="n">
        <v>13914083.0047196</v>
      </c>
      <c r="G20" s="0" t="n">
        <v>3216228.91598585</v>
      </c>
      <c r="H20" s="0" t="n">
        <v>13984519.0668739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17644284.9595952</v>
      </c>
      <c r="C21" s="0" t="n">
        <v>16941047.4687455</v>
      </c>
      <c r="D21" s="0" t="n">
        <v>17719542.0514624</v>
      </c>
      <c r="E21" s="0" t="n">
        <v>17011789.1241135</v>
      </c>
      <c r="F21" s="0" t="n">
        <v>13759630.1156937</v>
      </c>
      <c r="G21" s="0" t="n">
        <v>3181417.3530518</v>
      </c>
      <c r="H21" s="0" t="n">
        <v>13830372.4315461</v>
      </c>
      <c r="I21" s="0" t="n">
        <v>3181416.69256741</v>
      </c>
      <c r="J21" s="0" t="n">
        <v>206664.82215155</v>
      </c>
      <c r="K21" s="0" t="n">
        <v>200464.877487003</v>
      </c>
      <c r="L21" s="0" t="n">
        <v>2944110.03769458</v>
      </c>
      <c r="M21" s="0" t="n">
        <v>2783332.33225676</v>
      </c>
      <c r="N21" s="0" t="n">
        <v>2956652.88439104</v>
      </c>
      <c r="O21" s="0" t="n">
        <v>2795122.60621688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18070938.1741264</v>
      </c>
      <c r="C22" s="0" t="n">
        <v>17350109.9803989</v>
      </c>
      <c r="D22" s="0" t="n">
        <v>18148266.626093</v>
      </c>
      <c r="E22" s="0" t="n">
        <v>17422798.7142032</v>
      </c>
      <c r="F22" s="0" t="n">
        <v>14069940.541689</v>
      </c>
      <c r="G22" s="0" t="n">
        <v>3280169.4387099</v>
      </c>
      <c r="H22" s="0" t="n">
        <v>14142629.9394165</v>
      </c>
      <c r="I22" s="0" t="n">
        <v>3280168.77478671</v>
      </c>
      <c r="J22" s="0" t="n">
        <v>233628.109416372</v>
      </c>
      <c r="K22" s="0" t="n">
        <v>226619.266133881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18722022.246486</v>
      </c>
      <c r="C23" s="0" t="n">
        <v>17984988.1966689</v>
      </c>
      <c r="D23" s="0" t="n">
        <v>18748149.373152</v>
      </c>
      <c r="E23" s="0" t="n">
        <v>18008246.0356891</v>
      </c>
      <c r="F23" s="0" t="n">
        <v>14479934.2849552</v>
      </c>
      <c r="G23" s="0" t="n">
        <v>3505053.91171375</v>
      </c>
      <c r="H23" s="0" t="n">
        <v>14551508.9149561</v>
      </c>
      <c r="I23" s="0" t="n">
        <v>3456737.12073301</v>
      </c>
      <c r="J23" s="0" t="n">
        <v>276117.064734225</v>
      </c>
      <c r="K23" s="0" t="n">
        <v>267833.552792198</v>
      </c>
      <c r="L23" s="0" t="n">
        <v>3123480.07840649</v>
      </c>
      <c r="M23" s="0" t="n">
        <v>2948205.65361065</v>
      </c>
      <c r="N23" s="0" t="n">
        <v>3127707.656232</v>
      </c>
      <c r="O23" s="0" t="n">
        <v>2952056.44173634</v>
      </c>
      <c r="P23" s="0" t="n">
        <v>46019.5107890374</v>
      </c>
      <c r="Q23" s="0" t="n">
        <v>44638.9254653663</v>
      </c>
    </row>
    <row r="24" customFormat="false" ht="12.8" hidden="false" customHeight="false" outlineLevel="0" collapsed="false">
      <c r="A24" s="0" t="n">
        <v>71</v>
      </c>
      <c r="B24" s="0" t="n">
        <v>18673610.9663852</v>
      </c>
      <c r="C24" s="0" t="n">
        <v>17936252.7966899</v>
      </c>
      <c r="D24" s="0" t="n">
        <v>18702204.7442895</v>
      </c>
      <c r="E24" s="0" t="n">
        <v>17961851.1766947</v>
      </c>
      <c r="F24" s="0" t="n">
        <v>14381555.2606979</v>
      </c>
      <c r="G24" s="0" t="n">
        <v>3554697.53599205</v>
      </c>
      <c r="H24" s="0" t="n">
        <v>14454717.2605894</v>
      </c>
      <c r="I24" s="0" t="n">
        <v>3507133.91610535</v>
      </c>
      <c r="J24" s="0" t="n">
        <v>288726.657639833</v>
      </c>
      <c r="K24" s="0" t="n">
        <v>280064.857910638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18727381.5834667</v>
      </c>
      <c r="C25" s="0" t="n">
        <v>17986783.3631894</v>
      </c>
      <c r="D25" s="0" t="n">
        <v>18756642.4577369</v>
      </c>
      <c r="E25" s="0" t="n">
        <v>18013008.8137781</v>
      </c>
      <c r="F25" s="0" t="n">
        <v>14370717.8759278</v>
      </c>
      <c r="G25" s="0" t="n">
        <v>3616065.48726153</v>
      </c>
      <c r="H25" s="0" t="n">
        <v>14444506.9464033</v>
      </c>
      <c r="I25" s="0" t="n">
        <v>3568501.86737484</v>
      </c>
      <c r="J25" s="0" t="n">
        <v>318912.639420483</v>
      </c>
      <c r="K25" s="0" t="n">
        <v>309345.260237868</v>
      </c>
      <c r="L25" s="0" t="n">
        <v>3124028.76152075</v>
      </c>
      <c r="M25" s="0" t="n">
        <v>2948524.89066462</v>
      </c>
      <c r="N25" s="0" t="n">
        <v>3128781.75427113</v>
      </c>
      <c r="O25" s="0" t="n">
        <v>2952872.59876777</v>
      </c>
      <c r="P25" s="0" t="n">
        <v>53152.1065700805</v>
      </c>
      <c r="Q25" s="0" t="n">
        <v>51557.543372978</v>
      </c>
    </row>
    <row r="26" customFormat="false" ht="12.8" hidden="false" customHeight="false" outlineLevel="0" collapsed="false">
      <c r="A26" s="0" t="n">
        <v>73</v>
      </c>
      <c r="B26" s="0" t="n">
        <v>18877124.0869783</v>
      </c>
      <c r="C26" s="0" t="n">
        <v>18127323.7947402</v>
      </c>
      <c r="D26" s="0" t="n">
        <v>18908283.7989149</v>
      </c>
      <c r="E26" s="0" t="n">
        <v>18155334.8167641</v>
      </c>
      <c r="F26" s="0" t="n">
        <v>14408497.3082438</v>
      </c>
      <c r="G26" s="0" t="n">
        <v>3718826.48649639</v>
      </c>
      <c r="H26" s="0" t="n">
        <v>14484050.4809195</v>
      </c>
      <c r="I26" s="0" t="n">
        <v>3671284.33584458</v>
      </c>
      <c r="J26" s="0" t="n">
        <v>346345.439408194</v>
      </c>
      <c r="K26" s="0" t="n">
        <v>335955.076225948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18898907.7496841</v>
      </c>
      <c r="C27" s="0" t="n">
        <v>18147065.8254458</v>
      </c>
      <c r="D27" s="0" t="n">
        <v>18932210.9072405</v>
      </c>
      <c r="E27" s="0" t="n">
        <v>18177118.5910166</v>
      </c>
      <c r="F27" s="0" t="n">
        <v>14373953.7888977</v>
      </c>
      <c r="G27" s="0" t="n">
        <v>3773112.03654803</v>
      </c>
      <c r="H27" s="0" t="n">
        <v>14450678.7876377</v>
      </c>
      <c r="I27" s="0" t="n">
        <v>3726439.80337886</v>
      </c>
      <c r="J27" s="0" t="n">
        <v>362053.066058434</v>
      </c>
      <c r="K27" s="0" t="n">
        <v>351191.474076681</v>
      </c>
      <c r="L27" s="0" t="n">
        <v>3151951.35616165</v>
      </c>
      <c r="M27" s="0" t="n">
        <v>2973915.91572237</v>
      </c>
      <c r="N27" s="0" t="n">
        <v>3157382.9508592</v>
      </c>
      <c r="O27" s="0" t="n">
        <v>2978906.25108003</v>
      </c>
      <c r="P27" s="0" t="n">
        <v>60342.1776764057</v>
      </c>
      <c r="Q27" s="0" t="n">
        <v>58531.9123461135</v>
      </c>
    </row>
    <row r="28" customFormat="false" ht="12.8" hidden="false" customHeight="false" outlineLevel="0" collapsed="false">
      <c r="A28" s="0" t="n">
        <v>75</v>
      </c>
      <c r="B28" s="0" t="n">
        <v>18966296.8310915</v>
      </c>
      <c r="C28" s="0" t="n">
        <v>18210230.4183911</v>
      </c>
      <c r="D28" s="0" t="n">
        <v>19004255.7394297</v>
      </c>
      <c r="E28" s="0" t="n">
        <v>18244773.72872</v>
      </c>
      <c r="F28" s="0" t="n">
        <v>14396670.1054728</v>
      </c>
      <c r="G28" s="0" t="n">
        <v>3813560.31291821</v>
      </c>
      <c r="H28" s="0" t="n">
        <v>14474195.1538862</v>
      </c>
      <c r="I28" s="0" t="n">
        <v>3770578.57483375</v>
      </c>
      <c r="J28" s="0" t="n">
        <v>377968.388879018</v>
      </c>
      <c r="K28" s="0" t="n">
        <v>366629.337212648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19083158.3255184</v>
      </c>
      <c r="C29" s="0" t="n">
        <v>18320531.4191805</v>
      </c>
      <c r="D29" s="0" t="n">
        <v>19123256.4099037</v>
      </c>
      <c r="E29" s="0" t="n">
        <v>18357101.7059361</v>
      </c>
      <c r="F29" s="0" t="n">
        <v>14439822.6112117</v>
      </c>
      <c r="G29" s="0" t="n">
        <v>3880708.80796881</v>
      </c>
      <c r="H29" s="0" t="n">
        <v>14518852.4222524</v>
      </c>
      <c r="I29" s="0" t="n">
        <v>3838249.28368367</v>
      </c>
      <c r="J29" s="0" t="n">
        <v>413419.227070726</v>
      </c>
      <c r="K29" s="0" t="n">
        <v>401016.650258605</v>
      </c>
      <c r="L29" s="0" t="n">
        <v>3182094.76557467</v>
      </c>
      <c r="M29" s="0" t="n">
        <v>3001909.45639967</v>
      </c>
      <c r="N29" s="0" t="n">
        <v>3188681.94913476</v>
      </c>
      <c r="O29" s="0" t="n">
        <v>3008008.71379397</v>
      </c>
      <c r="P29" s="0" t="n">
        <v>68903.2045117878</v>
      </c>
      <c r="Q29" s="0" t="n">
        <v>66836.1083764341</v>
      </c>
    </row>
    <row r="30" customFormat="false" ht="12.8" hidden="false" customHeight="false" outlineLevel="0" collapsed="false">
      <c r="A30" s="0" t="n">
        <v>77</v>
      </c>
      <c r="B30" s="0" t="n">
        <v>19173390.3231416</v>
      </c>
      <c r="C30" s="0" t="n">
        <v>18405267.0600862</v>
      </c>
      <c r="D30" s="0" t="n">
        <v>19215469.3452578</v>
      </c>
      <c r="E30" s="0" t="n">
        <v>18443706.0221022</v>
      </c>
      <c r="F30" s="0" t="n">
        <v>14446266.5001759</v>
      </c>
      <c r="G30" s="0" t="n">
        <v>3959000.55991028</v>
      </c>
      <c r="H30" s="0" t="n">
        <v>14526951.7871545</v>
      </c>
      <c r="I30" s="0" t="n">
        <v>3916754.23494775</v>
      </c>
      <c r="J30" s="0" t="n">
        <v>424584.103762617</v>
      </c>
      <c r="K30" s="0" t="n">
        <v>411846.580649739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19460201.5182465</v>
      </c>
      <c r="C31" s="0" t="n">
        <v>18678817.4396298</v>
      </c>
      <c r="D31" s="0" t="n">
        <v>19508600.5319373</v>
      </c>
      <c r="E31" s="0" t="n">
        <v>18723348.7367941</v>
      </c>
      <c r="F31" s="0" t="n">
        <v>14599867.6912571</v>
      </c>
      <c r="G31" s="0" t="n">
        <v>4078949.74837263</v>
      </c>
      <c r="H31" s="0" t="n">
        <v>14681943.0115075</v>
      </c>
      <c r="I31" s="0" t="n">
        <v>4041405.72528662</v>
      </c>
      <c r="J31" s="0" t="n">
        <v>456244.083977923</v>
      </c>
      <c r="K31" s="0" t="n">
        <v>442556.761458586</v>
      </c>
      <c r="L31" s="0" t="n">
        <v>3245861.15289562</v>
      </c>
      <c r="M31" s="0" t="n">
        <v>3061737.029452</v>
      </c>
      <c r="N31" s="0" t="n">
        <v>3253831.39675944</v>
      </c>
      <c r="O31" s="0" t="n">
        <v>3069135.9513017</v>
      </c>
      <c r="P31" s="0" t="n">
        <v>76040.6806629872</v>
      </c>
      <c r="Q31" s="0" t="n">
        <v>73759.4602430976</v>
      </c>
    </row>
    <row r="32" customFormat="false" ht="12.8" hidden="false" customHeight="false" outlineLevel="0" collapsed="false">
      <c r="A32" s="0" t="n">
        <v>79</v>
      </c>
      <c r="B32" s="0" t="n">
        <v>19719895.8675434</v>
      </c>
      <c r="C32" s="0" t="n">
        <v>18927143.6700953</v>
      </c>
      <c r="D32" s="0" t="n">
        <v>19769698.6684676</v>
      </c>
      <c r="E32" s="0" t="n">
        <v>18972984.6817651</v>
      </c>
      <c r="F32" s="0" t="n">
        <v>14752659.2396798</v>
      </c>
      <c r="G32" s="0" t="n">
        <v>4174484.43041555</v>
      </c>
      <c r="H32" s="0" t="n">
        <v>14836427.8070896</v>
      </c>
      <c r="I32" s="0" t="n">
        <v>4136556.87467552</v>
      </c>
      <c r="J32" s="0" t="n">
        <v>486237.331688886</v>
      </c>
      <c r="K32" s="0" t="n">
        <v>471650.211738219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19974313.1905709</v>
      </c>
      <c r="C33" s="0" t="n">
        <v>19169615.8631076</v>
      </c>
      <c r="D33" s="0" t="n">
        <v>20026508.1544635</v>
      </c>
      <c r="E33" s="0" t="n">
        <v>19217696.2533532</v>
      </c>
      <c r="F33" s="0" t="n">
        <v>14893540.9374699</v>
      </c>
      <c r="G33" s="0" t="n">
        <v>4276074.92563777</v>
      </c>
      <c r="H33" s="0" t="n">
        <v>14979909.3990856</v>
      </c>
      <c r="I33" s="0" t="n">
        <v>4237786.8542676</v>
      </c>
      <c r="J33" s="0" t="n">
        <v>505155.974261202</v>
      </c>
      <c r="K33" s="0" t="n">
        <v>490001.295033366</v>
      </c>
      <c r="L33" s="0" t="n">
        <v>3331500.95268853</v>
      </c>
      <c r="M33" s="0" t="n">
        <v>3142135.08218306</v>
      </c>
      <c r="N33" s="0" t="n">
        <v>3340101.94727886</v>
      </c>
      <c r="O33" s="0" t="n">
        <v>3150125.06452218</v>
      </c>
      <c r="P33" s="0" t="n">
        <v>84192.662376867</v>
      </c>
      <c r="Q33" s="0" t="n">
        <v>81666.882505561</v>
      </c>
    </row>
    <row r="34" customFormat="false" ht="12.8" hidden="false" customHeight="false" outlineLevel="0" collapsed="false">
      <c r="A34" s="0" t="n">
        <v>81</v>
      </c>
      <c r="B34" s="0" t="n">
        <v>20189297.6821753</v>
      </c>
      <c r="C34" s="0" t="n">
        <v>19374606.8200604</v>
      </c>
      <c r="D34" s="0" t="n">
        <v>20241047.3021582</v>
      </c>
      <c r="E34" s="0" t="n">
        <v>19422269.0745551</v>
      </c>
      <c r="F34" s="0" t="n">
        <v>14986815.7488726</v>
      </c>
      <c r="G34" s="0" t="n">
        <v>4387791.07118782</v>
      </c>
      <c r="H34" s="0" t="n">
        <v>15072808.7200513</v>
      </c>
      <c r="I34" s="0" t="n">
        <v>4349460.35450376</v>
      </c>
      <c r="J34" s="0" t="n">
        <v>516412.600235169</v>
      </c>
      <c r="K34" s="0" t="n">
        <v>500920.222228114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20417728.0779352</v>
      </c>
      <c r="C35" s="0" t="n">
        <v>19592110.173819</v>
      </c>
      <c r="D35" s="0" t="n">
        <v>20470090.470944</v>
      </c>
      <c r="E35" s="0" t="n">
        <v>19640343.468548</v>
      </c>
      <c r="F35" s="0" t="n">
        <v>15083330.7435814</v>
      </c>
      <c r="G35" s="0" t="n">
        <v>4508779.43023754</v>
      </c>
      <c r="H35" s="0" t="n">
        <v>15170117.3389648</v>
      </c>
      <c r="I35" s="0" t="n">
        <v>4470226.12958324</v>
      </c>
      <c r="J35" s="0" t="n">
        <v>533979.292552221</v>
      </c>
      <c r="K35" s="0" t="n">
        <v>517959.913775655</v>
      </c>
      <c r="L35" s="0" t="n">
        <v>3404593.08306172</v>
      </c>
      <c r="M35" s="0" t="n">
        <v>3210501.82236292</v>
      </c>
      <c r="N35" s="0" t="n">
        <v>3413222.64925844</v>
      </c>
      <c r="O35" s="0" t="n">
        <v>3218519.33787348</v>
      </c>
      <c r="P35" s="0" t="n">
        <v>88996.5487587035</v>
      </c>
      <c r="Q35" s="0" t="n">
        <v>86326.6522959424</v>
      </c>
    </row>
    <row r="36" customFormat="false" ht="12.8" hidden="false" customHeight="false" outlineLevel="0" collapsed="false">
      <c r="A36" s="0" t="n">
        <v>83</v>
      </c>
      <c r="B36" s="0" t="n">
        <v>20654723.7749738</v>
      </c>
      <c r="C36" s="0" t="n">
        <v>19817681.1520978</v>
      </c>
      <c r="D36" s="0" t="n">
        <v>20711618.6059705</v>
      </c>
      <c r="E36" s="0" t="n">
        <v>19870263.827073</v>
      </c>
      <c r="F36" s="0" t="n">
        <v>15210794.1588615</v>
      </c>
      <c r="G36" s="0" t="n">
        <v>4606886.99323628</v>
      </c>
      <c r="H36" s="0" t="n">
        <v>15299103.3445644</v>
      </c>
      <c r="I36" s="0" t="n">
        <v>4571160.48250858</v>
      </c>
      <c r="J36" s="0" t="n">
        <v>559232.554193696</v>
      </c>
      <c r="K36" s="0" t="n">
        <v>542455.577567885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20895361.7212898</v>
      </c>
      <c r="C37" s="0" t="n">
        <v>20046347.0900182</v>
      </c>
      <c r="D37" s="0" t="n">
        <v>20953298.8322304</v>
      </c>
      <c r="E37" s="0" t="n">
        <v>20099903.4355538</v>
      </c>
      <c r="F37" s="0" t="n">
        <v>15340176.6578011</v>
      </c>
      <c r="G37" s="0" t="n">
        <v>4706170.43221711</v>
      </c>
      <c r="H37" s="0" t="n">
        <v>15429700.9835166</v>
      </c>
      <c r="I37" s="0" t="n">
        <v>4670202.45203715</v>
      </c>
      <c r="J37" s="0" t="n">
        <v>585057.912630616</v>
      </c>
      <c r="K37" s="0" t="n">
        <v>567506.175251697</v>
      </c>
      <c r="L37" s="0" t="n">
        <v>3484372.40262965</v>
      </c>
      <c r="M37" s="0" t="n">
        <v>3285241.28104339</v>
      </c>
      <c r="N37" s="0" t="n">
        <v>3493946.85327252</v>
      </c>
      <c r="O37" s="0" t="n">
        <v>3294162.28392865</v>
      </c>
      <c r="P37" s="0" t="n">
        <v>97509.6521051026</v>
      </c>
      <c r="Q37" s="0" t="n">
        <v>94584.3625419495</v>
      </c>
    </row>
    <row r="38" customFormat="false" ht="12.8" hidden="false" customHeight="false" outlineLevel="0" collapsed="false">
      <c r="A38" s="0" t="n">
        <v>85</v>
      </c>
      <c r="B38" s="0" t="n">
        <v>21193274.8181315</v>
      </c>
      <c r="C38" s="0" t="n">
        <v>20330183.4816347</v>
      </c>
      <c r="D38" s="0" t="n">
        <v>21253504.6947601</v>
      </c>
      <c r="E38" s="0" t="n">
        <v>20385886.6612831</v>
      </c>
      <c r="F38" s="0" t="n">
        <v>15527189.5669494</v>
      </c>
      <c r="G38" s="0" t="n">
        <v>4802993.91468529</v>
      </c>
      <c r="H38" s="0" t="n">
        <v>15619193.3769341</v>
      </c>
      <c r="I38" s="0" t="n">
        <v>4766693.28434898</v>
      </c>
      <c r="J38" s="0" t="n">
        <v>618343.030017637</v>
      </c>
      <c r="K38" s="0" t="n">
        <v>599792.739117107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21525949.4939295</v>
      </c>
      <c r="C39" s="0" t="n">
        <v>20647632.1381683</v>
      </c>
      <c r="D39" s="0" t="n">
        <v>21590167.2532474</v>
      </c>
      <c r="E39" s="0" t="n">
        <v>20707139.3265697</v>
      </c>
      <c r="F39" s="0" t="n">
        <v>15736135.8662493</v>
      </c>
      <c r="G39" s="0" t="n">
        <v>4911496.27191902</v>
      </c>
      <c r="H39" s="0" t="n">
        <v>15830220.9455478</v>
      </c>
      <c r="I39" s="0" t="n">
        <v>4876918.38102192</v>
      </c>
      <c r="J39" s="0" t="n">
        <v>637867.219014298</v>
      </c>
      <c r="K39" s="0" t="n">
        <v>618731.202443869</v>
      </c>
      <c r="L39" s="0" t="n">
        <v>3589899.53506739</v>
      </c>
      <c r="M39" s="0" t="n">
        <v>3384371.06476728</v>
      </c>
      <c r="N39" s="0" t="n">
        <v>3600530.62850404</v>
      </c>
      <c r="O39" s="0" t="n">
        <v>3394294.88976703</v>
      </c>
      <c r="P39" s="0" t="n">
        <v>106311.20316905</v>
      </c>
      <c r="Q39" s="0" t="n">
        <v>103121.867073978</v>
      </c>
    </row>
    <row r="40" customFormat="false" ht="12.8" hidden="false" customHeight="false" outlineLevel="0" collapsed="false">
      <c r="A40" s="0" t="n">
        <v>87</v>
      </c>
      <c r="B40" s="0" t="n">
        <v>21734503.5977038</v>
      </c>
      <c r="C40" s="0" t="n">
        <v>20845536.4339759</v>
      </c>
      <c r="D40" s="0" t="n">
        <v>21808939.8767879</v>
      </c>
      <c r="E40" s="0" t="n">
        <v>20914819.9929618</v>
      </c>
      <c r="F40" s="0" t="n">
        <v>15859856.0495742</v>
      </c>
      <c r="G40" s="0" t="n">
        <v>4985680.38440172</v>
      </c>
      <c r="H40" s="0" t="n">
        <v>15956301.3212289</v>
      </c>
      <c r="I40" s="0" t="n">
        <v>4958518.67173286</v>
      </c>
      <c r="J40" s="0" t="n">
        <v>666510.538325854</v>
      </c>
      <c r="K40" s="0" t="n">
        <v>646515.222176079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21945045.1940717</v>
      </c>
      <c r="C41" s="0" t="n">
        <v>21045329.8653442</v>
      </c>
      <c r="D41" s="0" t="n">
        <v>22021076.093515</v>
      </c>
      <c r="E41" s="0" t="n">
        <v>21116108.7994714</v>
      </c>
      <c r="F41" s="0" t="n">
        <v>15998361.0157286</v>
      </c>
      <c r="G41" s="0" t="n">
        <v>5046968.8496156</v>
      </c>
      <c r="H41" s="0" t="n">
        <v>16096442.8239217</v>
      </c>
      <c r="I41" s="0" t="n">
        <v>5019665.9755497</v>
      </c>
      <c r="J41" s="0" t="n">
        <v>719007.009566069</v>
      </c>
      <c r="K41" s="0" t="n">
        <v>697436.799279087</v>
      </c>
      <c r="L41" s="0" t="n">
        <v>3659619.47139223</v>
      </c>
      <c r="M41" s="0" t="n">
        <v>3450054.52246397</v>
      </c>
      <c r="N41" s="0" t="n">
        <v>3672217.82018146</v>
      </c>
      <c r="O41" s="0" t="n">
        <v>3461826.29267393</v>
      </c>
      <c r="P41" s="0" t="n">
        <v>119834.501594345</v>
      </c>
      <c r="Q41" s="0" t="n">
        <v>116239.466546514</v>
      </c>
    </row>
    <row r="42" customFormat="false" ht="12.8" hidden="false" customHeight="false" outlineLevel="0" collapsed="false">
      <c r="A42" s="0" t="n">
        <v>89</v>
      </c>
      <c r="B42" s="0" t="n">
        <v>22262498.4937742</v>
      </c>
      <c r="C42" s="0" t="n">
        <v>21348187.5571752</v>
      </c>
      <c r="D42" s="0" t="n">
        <v>22340805.0785039</v>
      </c>
      <c r="E42" s="0" t="n">
        <v>21421098.620033</v>
      </c>
      <c r="F42" s="0" t="n">
        <v>16155473.7759165</v>
      </c>
      <c r="G42" s="0" t="n">
        <v>5192713.78125873</v>
      </c>
      <c r="H42" s="0" t="n">
        <v>16255965.2650136</v>
      </c>
      <c r="I42" s="0" t="n">
        <v>5165133.35501935</v>
      </c>
      <c r="J42" s="0" t="n">
        <v>786413.649640807</v>
      </c>
      <c r="K42" s="0" t="n">
        <v>762821.240151582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22590815.8240148</v>
      </c>
      <c r="C43" s="0" t="n">
        <v>21663263.3698189</v>
      </c>
      <c r="D43" s="0" t="n">
        <v>22670753.0995899</v>
      </c>
      <c r="E43" s="0" t="n">
        <v>21737698.7665271</v>
      </c>
      <c r="F43" s="0" t="n">
        <v>16397778.5196658</v>
      </c>
      <c r="G43" s="0" t="n">
        <v>5265484.85015302</v>
      </c>
      <c r="H43" s="0" t="n">
        <v>16500131.2482973</v>
      </c>
      <c r="I43" s="0" t="n">
        <v>5237567.51822981</v>
      </c>
      <c r="J43" s="0" t="n">
        <v>903789.916483909</v>
      </c>
      <c r="K43" s="0" t="n">
        <v>876676.218989391</v>
      </c>
      <c r="L43" s="0" t="n">
        <v>3767070.1260981</v>
      </c>
      <c r="M43" s="0" t="n">
        <v>3551780.72012974</v>
      </c>
      <c r="N43" s="0" t="n">
        <v>3780317.88423171</v>
      </c>
      <c r="O43" s="0" t="n">
        <v>3564161.37523493</v>
      </c>
      <c r="P43" s="0" t="n">
        <v>150631.652747318</v>
      </c>
      <c r="Q43" s="0" t="n">
        <v>146112.703164899</v>
      </c>
    </row>
    <row r="44" customFormat="false" ht="12.8" hidden="false" customHeight="false" outlineLevel="0" collapsed="false">
      <c r="A44" s="0" t="n">
        <v>91</v>
      </c>
      <c r="B44" s="0" t="n">
        <v>22792650.0097256</v>
      </c>
      <c r="C44" s="0" t="n">
        <v>21855379.6167895</v>
      </c>
      <c r="D44" s="0" t="n">
        <v>22874162.9951534</v>
      </c>
      <c r="E44" s="0" t="n">
        <v>21931293.5457565</v>
      </c>
      <c r="F44" s="0" t="n">
        <v>16512561.30075</v>
      </c>
      <c r="G44" s="0" t="n">
        <v>5342818.31603942</v>
      </c>
      <c r="H44" s="0" t="n">
        <v>16616505.7419272</v>
      </c>
      <c r="I44" s="0" t="n">
        <v>5314787.80382931</v>
      </c>
      <c r="J44" s="0" t="n">
        <v>959894.247594135</v>
      </c>
      <c r="K44" s="0" t="n">
        <v>931097.420166311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23059875.5853763</v>
      </c>
      <c r="C45" s="0" t="n">
        <v>22110048.363478</v>
      </c>
      <c r="D45" s="0" t="n">
        <v>23143300.2553339</v>
      </c>
      <c r="E45" s="0" t="n">
        <v>22187765.4581873</v>
      </c>
      <c r="F45" s="0" t="n">
        <v>16693006.6381677</v>
      </c>
      <c r="G45" s="0" t="n">
        <v>5417041.72531029</v>
      </c>
      <c r="H45" s="0" t="n">
        <v>16798574.7973833</v>
      </c>
      <c r="I45" s="0" t="n">
        <v>5389190.66080395</v>
      </c>
      <c r="J45" s="0" t="n">
        <v>1052560.40487927</v>
      </c>
      <c r="K45" s="0" t="n">
        <v>1020983.59273289</v>
      </c>
      <c r="L45" s="0" t="n">
        <v>3844064.85518213</v>
      </c>
      <c r="M45" s="0" t="n">
        <v>3624697.57320308</v>
      </c>
      <c r="N45" s="0" t="n">
        <v>3857894.87746796</v>
      </c>
      <c r="O45" s="0" t="n">
        <v>3637627.02863152</v>
      </c>
      <c r="P45" s="0" t="n">
        <v>175426.734146545</v>
      </c>
      <c r="Q45" s="0" t="n">
        <v>170163.932122148</v>
      </c>
    </row>
    <row r="46" customFormat="false" ht="12.8" hidden="false" customHeight="false" outlineLevel="0" collapsed="false">
      <c r="A46" s="0" t="n">
        <v>93</v>
      </c>
      <c r="B46" s="0" t="n">
        <v>23512176.4853351</v>
      </c>
      <c r="C46" s="0" t="n">
        <v>22542466.9129496</v>
      </c>
      <c r="D46" s="0" t="n">
        <v>23598972.7909457</v>
      </c>
      <c r="E46" s="0" t="n">
        <v>22623345.2963562</v>
      </c>
      <c r="F46" s="0" t="n">
        <v>16993299.284104</v>
      </c>
      <c r="G46" s="0" t="n">
        <v>5549167.6288456</v>
      </c>
      <c r="H46" s="0" t="n">
        <v>17102329.3409456</v>
      </c>
      <c r="I46" s="0" t="n">
        <v>5521015.95541063</v>
      </c>
      <c r="J46" s="0" t="n">
        <v>1165352.15188259</v>
      </c>
      <c r="K46" s="0" t="n">
        <v>1130391.58732611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23940296.5369413</v>
      </c>
      <c r="C47" s="0" t="n">
        <v>22951834.05763</v>
      </c>
      <c r="D47" s="0" t="n">
        <v>24039261.6934465</v>
      </c>
      <c r="E47" s="0" t="n">
        <v>23044407.1629902</v>
      </c>
      <c r="F47" s="0" t="n">
        <v>17292890.6590767</v>
      </c>
      <c r="G47" s="0" t="n">
        <v>5658943.39855335</v>
      </c>
      <c r="H47" s="0" t="n">
        <v>17403365.7576749</v>
      </c>
      <c r="I47" s="0" t="n">
        <v>5641041.40531529</v>
      </c>
      <c r="J47" s="0" t="n">
        <v>1270433.94270257</v>
      </c>
      <c r="K47" s="0" t="n">
        <v>1232320.92442149</v>
      </c>
      <c r="L47" s="0" t="n">
        <v>3990226.44765184</v>
      </c>
      <c r="M47" s="0" t="n">
        <v>3763126.66336149</v>
      </c>
      <c r="N47" s="0" t="n">
        <v>4006657.82416445</v>
      </c>
      <c r="O47" s="0" t="n">
        <v>3778512.43610775</v>
      </c>
      <c r="P47" s="0" t="n">
        <v>211738.990450428</v>
      </c>
      <c r="Q47" s="0" t="n">
        <v>205386.820736915</v>
      </c>
    </row>
    <row r="48" customFormat="false" ht="12.8" hidden="false" customHeight="false" outlineLevel="0" collapsed="false">
      <c r="A48" s="0" t="n">
        <v>95</v>
      </c>
      <c r="B48" s="0" t="n">
        <v>24004072.0371652</v>
      </c>
      <c r="C48" s="0" t="n">
        <v>23012379.7369352</v>
      </c>
      <c r="D48" s="0" t="n">
        <v>24103381.8290233</v>
      </c>
      <c r="E48" s="0" t="n">
        <v>23105278.0049189</v>
      </c>
      <c r="F48" s="0" t="n">
        <v>17320356.2280403</v>
      </c>
      <c r="G48" s="0" t="n">
        <v>5692023.50889492</v>
      </c>
      <c r="H48" s="0" t="n">
        <v>17431122.7065771</v>
      </c>
      <c r="I48" s="0" t="n">
        <v>5674155.29834179</v>
      </c>
      <c r="J48" s="0" t="n">
        <v>1294435.15834944</v>
      </c>
      <c r="K48" s="0" t="n">
        <v>1255602.10359895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24164555.8363801</v>
      </c>
      <c r="C49" s="0" t="n">
        <v>23165000.9751191</v>
      </c>
      <c r="D49" s="0" t="n">
        <v>24265905.3297352</v>
      </c>
      <c r="E49" s="0" t="n">
        <v>23259815.8368621</v>
      </c>
      <c r="F49" s="0" t="n">
        <v>17433987.9033092</v>
      </c>
      <c r="G49" s="0" t="n">
        <v>5731013.07180993</v>
      </c>
      <c r="H49" s="0" t="n">
        <v>17546699.6058923</v>
      </c>
      <c r="I49" s="0" t="n">
        <v>5713116.23096987</v>
      </c>
      <c r="J49" s="0" t="n">
        <v>1337090.74601978</v>
      </c>
      <c r="K49" s="0" t="n">
        <v>1296978.02363919</v>
      </c>
      <c r="L49" s="0" t="n">
        <v>4025162.60167378</v>
      </c>
      <c r="M49" s="0" t="n">
        <v>3795791.09896373</v>
      </c>
      <c r="N49" s="0" t="n">
        <v>4041991.50971773</v>
      </c>
      <c r="O49" s="0" t="n">
        <v>3811550.69304108</v>
      </c>
      <c r="P49" s="0" t="n">
        <v>222848.457669964</v>
      </c>
      <c r="Q49" s="0" t="n">
        <v>216163.003939865</v>
      </c>
    </row>
    <row r="50" customFormat="false" ht="12.8" hidden="false" customHeight="false" outlineLevel="0" collapsed="false">
      <c r="A50" s="0" t="n">
        <v>97</v>
      </c>
      <c r="B50" s="0" t="n">
        <v>24324788.2195719</v>
      </c>
      <c r="C50" s="0" t="n">
        <v>23317312.927076</v>
      </c>
      <c r="D50" s="0" t="n">
        <v>24427056.0572787</v>
      </c>
      <c r="E50" s="0" t="n">
        <v>23413000.9234304</v>
      </c>
      <c r="F50" s="0" t="n">
        <v>17503039.1519196</v>
      </c>
      <c r="G50" s="0" t="n">
        <v>5814273.77515642</v>
      </c>
      <c r="H50" s="0" t="n">
        <v>17616308.0544765</v>
      </c>
      <c r="I50" s="0" t="n">
        <v>5796692.86895391</v>
      </c>
      <c r="J50" s="0" t="n">
        <v>1441050.9121616</v>
      </c>
      <c r="K50" s="0" t="n">
        <v>1397819.38479675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24564399.1207307</v>
      </c>
      <c r="C51" s="0" t="n">
        <v>23544723.7712138</v>
      </c>
      <c r="D51" s="0" t="n">
        <v>24669024.1342041</v>
      </c>
      <c r="E51" s="0" t="n">
        <v>23642648.9736177</v>
      </c>
      <c r="F51" s="0" t="n">
        <v>17618195.7541479</v>
      </c>
      <c r="G51" s="0" t="n">
        <v>5926528.0170659</v>
      </c>
      <c r="H51" s="0" t="n">
        <v>17733011.1797695</v>
      </c>
      <c r="I51" s="0" t="n">
        <v>5909637.79384827</v>
      </c>
      <c r="J51" s="0" t="n">
        <v>1475619.47505697</v>
      </c>
      <c r="K51" s="0" t="n">
        <v>1431350.89080526</v>
      </c>
      <c r="L51" s="0" t="n">
        <v>4089413.8085513</v>
      </c>
      <c r="M51" s="0" t="n">
        <v>3856196.27336362</v>
      </c>
      <c r="N51" s="0" t="n">
        <v>4106794.23441469</v>
      </c>
      <c r="O51" s="0" t="n">
        <v>3872479.72677229</v>
      </c>
      <c r="P51" s="0" t="n">
        <v>245936.579176161</v>
      </c>
      <c r="Q51" s="0" t="n">
        <v>238558.481800876</v>
      </c>
    </row>
    <row r="52" customFormat="false" ht="12.8" hidden="false" customHeight="false" outlineLevel="0" collapsed="false">
      <c r="A52" s="0" t="n">
        <v>99</v>
      </c>
      <c r="B52" s="0" t="n">
        <v>24709083.7746464</v>
      </c>
      <c r="C52" s="0" t="n">
        <v>23682069.7095378</v>
      </c>
      <c r="D52" s="0" t="n">
        <v>24814626.3702861</v>
      </c>
      <c r="E52" s="0" t="n">
        <v>23780873.5273523</v>
      </c>
      <c r="F52" s="0" t="n">
        <v>17749098.2300012</v>
      </c>
      <c r="G52" s="0" t="n">
        <v>5932971.47953656</v>
      </c>
      <c r="H52" s="0" t="n">
        <v>17864277.2781724</v>
      </c>
      <c r="I52" s="0" t="n">
        <v>5916596.24917983</v>
      </c>
      <c r="J52" s="0" t="n">
        <v>1517681.11907341</v>
      </c>
      <c r="K52" s="0" t="n">
        <v>1472150.6855012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24824363.5008195</v>
      </c>
      <c r="C53" s="0" t="n">
        <v>23791172.5542699</v>
      </c>
      <c r="D53" s="0" t="n">
        <v>24929984.8692127</v>
      </c>
      <c r="E53" s="0" t="n">
        <v>23890049.7740459</v>
      </c>
      <c r="F53" s="0" t="n">
        <v>17804192.098713</v>
      </c>
      <c r="G53" s="0" t="n">
        <v>5986980.45555697</v>
      </c>
      <c r="H53" s="0" t="n">
        <v>17919470.5344817</v>
      </c>
      <c r="I53" s="0" t="n">
        <v>5970579.23956421</v>
      </c>
      <c r="J53" s="0" t="n">
        <v>1596849.99197989</v>
      </c>
      <c r="K53" s="0" t="n">
        <v>1548944.49222049</v>
      </c>
      <c r="L53" s="0" t="n">
        <v>4132416.65120037</v>
      </c>
      <c r="M53" s="0" t="n">
        <v>3896958.84890703</v>
      </c>
      <c r="N53" s="0" t="n">
        <v>4149965.93126166</v>
      </c>
      <c r="O53" s="0" t="n">
        <v>3913404.36373885</v>
      </c>
      <c r="P53" s="0" t="n">
        <v>266141.665329982</v>
      </c>
      <c r="Q53" s="0" t="n">
        <v>258157.415370082</v>
      </c>
    </row>
    <row r="54" customFormat="false" ht="12.8" hidden="false" customHeight="false" outlineLevel="0" collapsed="false">
      <c r="A54" s="0" t="n">
        <v>101</v>
      </c>
      <c r="B54" s="0" t="n">
        <v>24911944.6362135</v>
      </c>
      <c r="C54" s="0" t="n">
        <v>23874800.3471454</v>
      </c>
      <c r="D54" s="0" t="n">
        <v>25025574.4110427</v>
      </c>
      <c r="E54" s="0" t="n">
        <v>23981366.9793822</v>
      </c>
      <c r="F54" s="0" t="n">
        <v>17887645.6793549</v>
      </c>
      <c r="G54" s="0" t="n">
        <v>5987154.66779054</v>
      </c>
      <c r="H54" s="0" t="n">
        <v>18005400.2154039</v>
      </c>
      <c r="I54" s="0" t="n">
        <v>5975966.76397838</v>
      </c>
      <c r="J54" s="0" t="n">
        <v>1678555.37821904</v>
      </c>
      <c r="K54" s="0" t="n">
        <v>1628198.71687247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25008595.1424081</v>
      </c>
      <c r="C55" s="0" t="n">
        <v>23965935.2971391</v>
      </c>
      <c r="D55" s="0" t="n">
        <v>25122993.2682619</v>
      </c>
      <c r="E55" s="0" t="n">
        <v>24073243.008102</v>
      </c>
      <c r="F55" s="0" t="n">
        <v>17907393.2638585</v>
      </c>
      <c r="G55" s="0" t="n">
        <v>6058542.03328058</v>
      </c>
      <c r="H55" s="0" t="n">
        <v>18025283.2847536</v>
      </c>
      <c r="I55" s="0" t="n">
        <v>6047959.72334841</v>
      </c>
      <c r="J55" s="0" t="n">
        <v>1754962.77604315</v>
      </c>
      <c r="K55" s="0" t="n">
        <v>1702313.89276185</v>
      </c>
      <c r="L55" s="0" t="n">
        <v>4164791.3974053</v>
      </c>
      <c r="M55" s="0" t="n">
        <v>3928465.82853376</v>
      </c>
      <c r="N55" s="0" t="n">
        <v>4183835.48408799</v>
      </c>
      <c r="O55" s="0" t="n">
        <v>3946347.49220416</v>
      </c>
      <c r="P55" s="0" t="n">
        <v>292493.796007191</v>
      </c>
      <c r="Q55" s="0" t="n">
        <v>283718.982126976</v>
      </c>
    </row>
    <row r="56" customFormat="false" ht="12.8" hidden="false" customHeight="false" outlineLevel="0" collapsed="false">
      <c r="A56" s="0" t="n">
        <v>103</v>
      </c>
      <c r="B56" s="0" t="n">
        <v>25190420.8937262</v>
      </c>
      <c r="C56" s="0" t="n">
        <v>24139466.961121</v>
      </c>
      <c r="D56" s="0" t="n">
        <v>25305657.9683611</v>
      </c>
      <c r="E56" s="0" t="n">
        <v>24247569.8697818</v>
      </c>
      <c r="F56" s="0" t="n">
        <v>17970072.3659856</v>
      </c>
      <c r="G56" s="0" t="n">
        <v>6169394.59513534</v>
      </c>
      <c r="H56" s="0" t="n">
        <v>18088606.1365904</v>
      </c>
      <c r="I56" s="0" t="n">
        <v>6158963.73319143</v>
      </c>
      <c r="J56" s="0" t="n">
        <v>1822806.61042024</v>
      </c>
      <c r="K56" s="0" t="n">
        <v>1768122.41210764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25258590.9214173</v>
      </c>
      <c r="C57" s="0" t="n">
        <v>24204627.4580365</v>
      </c>
      <c r="D57" s="0" t="n">
        <v>25374026.1414715</v>
      </c>
      <c r="E57" s="0" t="n">
        <v>24312934.6242202</v>
      </c>
      <c r="F57" s="0" t="n">
        <v>18017864.9213239</v>
      </c>
      <c r="G57" s="0" t="n">
        <v>6186762.53671262</v>
      </c>
      <c r="H57" s="0" t="n">
        <v>18136026.1419572</v>
      </c>
      <c r="I57" s="0" t="n">
        <v>6176908.48226303</v>
      </c>
      <c r="J57" s="0" t="n">
        <v>1913088.4502824</v>
      </c>
      <c r="K57" s="0" t="n">
        <v>1855695.79677392</v>
      </c>
      <c r="L57" s="0" t="n">
        <v>4203550.13263779</v>
      </c>
      <c r="M57" s="0" t="n">
        <v>3964956.71645913</v>
      </c>
      <c r="N57" s="0" t="n">
        <v>4222771.4842843</v>
      </c>
      <c r="O57" s="0" t="n">
        <v>3983010.01477576</v>
      </c>
      <c r="P57" s="0" t="n">
        <v>318848.075047066</v>
      </c>
      <c r="Q57" s="0" t="n">
        <v>309282.632795654</v>
      </c>
    </row>
    <row r="58" customFormat="false" ht="12.8" hidden="false" customHeight="false" outlineLevel="0" collapsed="false">
      <c r="A58" s="0" t="n">
        <v>105</v>
      </c>
      <c r="B58" s="0" t="n">
        <v>25490269.5440203</v>
      </c>
      <c r="C58" s="0" t="n">
        <v>24426320.9889553</v>
      </c>
      <c r="D58" s="0" t="n">
        <v>25607355.6979857</v>
      </c>
      <c r="E58" s="0" t="n">
        <v>24536179.7973879</v>
      </c>
      <c r="F58" s="0" t="n">
        <v>18168386.9175935</v>
      </c>
      <c r="G58" s="0" t="n">
        <v>6257934.07136184</v>
      </c>
      <c r="H58" s="0" t="n">
        <v>18288111.2783468</v>
      </c>
      <c r="I58" s="0" t="n">
        <v>6248068.51904111</v>
      </c>
      <c r="J58" s="0" t="n">
        <v>1994885.85426213</v>
      </c>
      <c r="K58" s="0" t="n">
        <v>1935039.27863426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25649397.7205138</v>
      </c>
      <c r="C59" s="0" t="n">
        <v>24578172.5975627</v>
      </c>
      <c r="D59" s="0" t="n">
        <v>25770454.2031243</v>
      </c>
      <c r="E59" s="0" t="n">
        <v>24691830.8347807</v>
      </c>
      <c r="F59" s="0" t="n">
        <v>18257597.9366521</v>
      </c>
      <c r="G59" s="0" t="n">
        <v>6320574.66091061</v>
      </c>
      <c r="H59" s="0" t="n">
        <v>18378083.516785</v>
      </c>
      <c r="I59" s="0" t="n">
        <v>6313747.31799565</v>
      </c>
      <c r="J59" s="0" t="n">
        <v>2068425.35374002</v>
      </c>
      <c r="K59" s="0" t="n">
        <v>2006372.59312782</v>
      </c>
      <c r="L59" s="0" t="n">
        <v>4268422.96288693</v>
      </c>
      <c r="M59" s="0" t="n">
        <v>4026583.27285749</v>
      </c>
      <c r="N59" s="0" t="n">
        <v>4288580.69473189</v>
      </c>
      <c r="O59" s="0" t="n">
        <v>4045516.25361067</v>
      </c>
      <c r="P59" s="0" t="n">
        <v>344737.55895667</v>
      </c>
      <c r="Q59" s="0" t="n">
        <v>334395.432187969</v>
      </c>
    </row>
    <row r="60" customFormat="false" ht="12.8" hidden="false" customHeight="false" outlineLevel="0" collapsed="false">
      <c r="A60" s="0" t="n">
        <v>107</v>
      </c>
      <c r="B60" s="0" t="n">
        <v>25799390.5595132</v>
      </c>
      <c r="C60" s="0" t="n">
        <v>24720684.3459873</v>
      </c>
      <c r="D60" s="0" t="n">
        <v>25921235.1195286</v>
      </c>
      <c r="E60" s="0" t="n">
        <v>24835083.2491695</v>
      </c>
      <c r="F60" s="0" t="n">
        <v>18343415.6994168</v>
      </c>
      <c r="G60" s="0" t="n">
        <v>6377268.64657056</v>
      </c>
      <c r="H60" s="0" t="n">
        <v>18464652.6713612</v>
      </c>
      <c r="I60" s="0" t="n">
        <v>6370430.57780835</v>
      </c>
      <c r="J60" s="0" t="n">
        <v>2117195.43507527</v>
      </c>
      <c r="K60" s="0" t="n">
        <v>2053679.57202301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25867490.3488499</v>
      </c>
      <c r="C61" s="0" t="n">
        <v>24785723.9671801</v>
      </c>
      <c r="D61" s="0" t="n">
        <v>25990959.7765045</v>
      </c>
      <c r="E61" s="0" t="n">
        <v>24901665.3010142</v>
      </c>
      <c r="F61" s="0" t="n">
        <v>18385006.6589742</v>
      </c>
      <c r="G61" s="0" t="n">
        <v>6400717.30820594</v>
      </c>
      <c r="H61" s="0" t="n">
        <v>18507305.5167033</v>
      </c>
      <c r="I61" s="0" t="n">
        <v>6394359.78431093</v>
      </c>
      <c r="J61" s="0" t="n">
        <v>2202795.94018235</v>
      </c>
      <c r="K61" s="0" t="n">
        <v>2136712.06197688</v>
      </c>
      <c r="L61" s="0" t="n">
        <v>4305568.72576986</v>
      </c>
      <c r="M61" s="0" t="n">
        <v>4062423.25214695</v>
      </c>
      <c r="N61" s="0" t="n">
        <v>4326131.27941373</v>
      </c>
      <c r="O61" s="0" t="n">
        <v>4081739.36279422</v>
      </c>
      <c r="P61" s="0" t="n">
        <v>367132.656697059</v>
      </c>
      <c r="Q61" s="0" t="n">
        <v>356118.676996147</v>
      </c>
    </row>
    <row r="62" customFormat="false" ht="12.8" hidden="false" customHeight="false" outlineLevel="0" collapsed="false">
      <c r="A62" s="0" t="n">
        <v>109</v>
      </c>
      <c r="B62" s="0" t="n">
        <v>26017229.4519014</v>
      </c>
      <c r="C62" s="0" t="n">
        <v>24928468.6544664</v>
      </c>
      <c r="D62" s="0" t="n">
        <v>26141323.4592254</v>
      </c>
      <c r="E62" s="0" t="n">
        <v>25044997.0366828</v>
      </c>
      <c r="F62" s="0" t="n">
        <v>18463623.0302012</v>
      </c>
      <c r="G62" s="0" t="n">
        <v>6464845.6242651</v>
      </c>
      <c r="H62" s="0" t="n">
        <v>18586516.265929</v>
      </c>
      <c r="I62" s="0" t="n">
        <v>6458480.77075374</v>
      </c>
      <c r="J62" s="0" t="n">
        <v>2267323.06310982</v>
      </c>
      <c r="K62" s="0" t="n">
        <v>2199303.37121653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26199823.2801723</v>
      </c>
      <c r="C63" s="0" t="n">
        <v>25102926.5442143</v>
      </c>
      <c r="D63" s="0" t="n">
        <v>26325169.378436</v>
      </c>
      <c r="E63" s="0" t="n">
        <v>25220645.7109474</v>
      </c>
      <c r="F63" s="0" t="n">
        <v>18619414.8367754</v>
      </c>
      <c r="G63" s="0" t="n">
        <v>6483511.70743888</v>
      </c>
      <c r="H63" s="0" t="n">
        <v>18743054.4189695</v>
      </c>
      <c r="I63" s="0" t="n">
        <v>6477591.29197787</v>
      </c>
      <c r="J63" s="0" t="n">
        <v>2318440.70265611</v>
      </c>
      <c r="K63" s="0" t="n">
        <v>2248887.48157643</v>
      </c>
      <c r="L63" s="0" t="n">
        <v>4363240.61620927</v>
      </c>
      <c r="M63" s="0" t="n">
        <v>4117566.85197487</v>
      </c>
      <c r="N63" s="0" t="n">
        <v>4384118.40022954</v>
      </c>
      <c r="O63" s="0" t="n">
        <v>4137182.02251346</v>
      </c>
      <c r="P63" s="0" t="n">
        <v>386406.783776018</v>
      </c>
      <c r="Q63" s="0" t="n">
        <v>374814.580262738</v>
      </c>
    </row>
    <row r="64" customFormat="false" ht="12.8" hidden="false" customHeight="false" outlineLevel="0" collapsed="false">
      <c r="A64" s="0" t="n">
        <v>111</v>
      </c>
      <c r="B64" s="0" t="n">
        <v>26288604.2087447</v>
      </c>
      <c r="C64" s="0" t="n">
        <v>25187772.8877123</v>
      </c>
      <c r="D64" s="0" t="n">
        <v>26413155.8469085</v>
      </c>
      <c r="E64" s="0" t="n">
        <v>25304745.0966115</v>
      </c>
      <c r="F64" s="0" t="n">
        <v>18655006.4376214</v>
      </c>
      <c r="G64" s="0" t="n">
        <v>6532766.4500909</v>
      </c>
      <c r="H64" s="0" t="n">
        <v>18777908.2875494</v>
      </c>
      <c r="I64" s="0" t="n">
        <v>6526836.80906215</v>
      </c>
      <c r="J64" s="0" t="n">
        <v>2363327.21036633</v>
      </c>
      <c r="K64" s="0" t="n">
        <v>2292427.39405534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26344025.5940783</v>
      </c>
      <c r="C65" s="0" t="n">
        <v>25240478.120188</v>
      </c>
      <c r="D65" s="0" t="n">
        <v>26469508.5425139</v>
      </c>
      <c r="E65" s="0" t="n">
        <v>25358326.0640177</v>
      </c>
      <c r="F65" s="0" t="n">
        <v>18728988.4971808</v>
      </c>
      <c r="G65" s="0" t="n">
        <v>6511489.6230072</v>
      </c>
      <c r="H65" s="0" t="n">
        <v>18852775.2589936</v>
      </c>
      <c r="I65" s="0" t="n">
        <v>6505550.80502412</v>
      </c>
      <c r="J65" s="0" t="n">
        <v>2417683.88363711</v>
      </c>
      <c r="K65" s="0" t="n">
        <v>2345153.36712799</v>
      </c>
      <c r="L65" s="0" t="n">
        <v>4389578.57145565</v>
      </c>
      <c r="M65" s="0" t="n">
        <v>4143514.20649837</v>
      </c>
      <c r="N65" s="0" t="n">
        <v>4410479.20566917</v>
      </c>
      <c r="O65" s="0" t="n">
        <v>4163150.82531075</v>
      </c>
      <c r="P65" s="0" t="n">
        <v>402947.313939518</v>
      </c>
      <c r="Q65" s="0" t="n">
        <v>390858.894521332</v>
      </c>
    </row>
    <row r="66" customFormat="false" ht="12.8" hidden="false" customHeight="false" outlineLevel="0" collapsed="false">
      <c r="A66" s="0" t="n">
        <v>113</v>
      </c>
      <c r="B66" s="0" t="n">
        <v>26501858.0880641</v>
      </c>
      <c r="C66" s="0" t="n">
        <v>25390158.0448351</v>
      </c>
      <c r="D66" s="0" t="n">
        <v>26627814.2026067</v>
      </c>
      <c r="E66" s="0" t="n">
        <v>25508463.89567</v>
      </c>
      <c r="F66" s="0" t="n">
        <v>18827776.842708</v>
      </c>
      <c r="G66" s="0" t="n">
        <v>6562381.20212709</v>
      </c>
      <c r="H66" s="0" t="n">
        <v>18951599.8083308</v>
      </c>
      <c r="I66" s="0" t="n">
        <v>6556864.08733917</v>
      </c>
      <c r="J66" s="0" t="n">
        <v>2513562.63585642</v>
      </c>
      <c r="K66" s="0" t="n">
        <v>2438155.75678073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26572525.2170188</v>
      </c>
      <c r="C67" s="0" t="n">
        <v>25457437.1324594</v>
      </c>
      <c r="D67" s="0" t="n">
        <v>26700364.144355</v>
      </c>
      <c r="E67" s="0" t="n">
        <v>25577565.302656</v>
      </c>
      <c r="F67" s="0" t="n">
        <v>18840568.316407</v>
      </c>
      <c r="G67" s="0" t="n">
        <v>6616868.81605242</v>
      </c>
      <c r="H67" s="0" t="n">
        <v>18964519.3453717</v>
      </c>
      <c r="I67" s="0" t="n">
        <v>6613045.95728428</v>
      </c>
      <c r="J67" s="0" t="n">
        <v>2552540.51161312</v>
      </c>
      <c r="K67" s="0" t="n">
        <v>2475964.29626472</v>
      </c>
      <c r="L67" s="0" t="n">
        <v>4426071.58311383</v>
      </c>
      <c r="M67" s="0" t="n">
        <v>4178042.76663931</v>
      </c>
      <c r="N67" s="0" t="n">
        <v>4447376.52447124</v>
      </c>
      <c r="O67" s="0" t="n">
        <v>4198070.13840023</v>
      </c>
      <c r="P67" s="0" t="n">
        <v>425423.418602186</v>
      </c>
      <c r="Q67" s="0" t="n">
        <v>412660.71604412</v>
      </c>
    </row>
    <row r="68" customFormat="false" ht="12.8" hidden="false" customHeight="false" outlineLevel="0" collapsed="false">
      <c r="A68" s="0" t="n">
        <v>115</v>
      </c>
      <c r="B68" s="0" t="n">
        <v>26684251.2220703</v>
      </c>
      <c r="C68" s="0" t="n">
        <v>25563847.7760074</v>
      </c>
      <c r="D68" s="0" t="n">
        <v>26811868.0412594</v>
      </c>
      <c r="E68" s="0" t="n">
        <v>25683768.2938398</v>
      </c>
      <c r="F68" s="0" t="n">
        <v>18937582.0710353</v>
      </c>
      <c r="G68" s="0" t="n">
        <v>6626265.70497214</v>
      </c>
      <c r="H68" s="0" t="n">
        <v>19061331.3558387</v>
      </c>
      <c r="I68" s="0" t="n">
        <v>6622436.93800117</v>
      </c>
      <c r="J68" s="0" t="n">
        <v>2600405.03972177</v>
      </c>
      <c r="K68" s="0" t="n">
        <v>2522392.88853012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26736635.5209996</v>
      </c>
      <c r="C69" s="0" t="n">
        <v>25614390.6834775</v>
      </c>
      <c r="D69" s="0" t="n">
        <v>26868439.4644791</v>
      </c>
      <c r="E69" s="0" t="n">
        <v>25738273.8486192</v>
      </c>
      <c r="F69" s="0" t="n">
        <v>19007268.0269934</v>
      </c>
      <c r="G69" s="0" t="n">
        <v>6607122.65648412</v>
      </c>
      <c r="H69" s="0" t="n">
        <v>19131675.2659057</v>
      </c>
      <c r="I69" s="0" t="n">
        <v>6606598.58271348</v>
      </c>
      <c r="J69" s="0" t="n">
        <v>2673387.62084951</v>
      </c>
      <c r="K69" s="0" t="n">
        <v>2593185.99222402</v>
      </c>
      <c r="L69" s="0" t="n">
        <v>4453888.1117702</v>
      </c>
      <c r="M69" s="0" t="n">
        <v>4204842.14315902</v>
      </c>
      <c r="N69" s="0" t="n">
        <v>4475853.21197262</v>
      </c>
      <c r="O69" s="0" t="n">
        <v>4225489.2089323</v>
      </c>
      <c r="P69" s="0" t="n">
        <v>445564.603474918</v>
      </c>
      <c r="Q69" s="0" t="n">
        <v>432197.66537067</v>
      </c>
    </row>
    <row r="70" customFormat="false" ht="12.8" hidden="false" customHeight="false" outlineLevel="0" collapsed="false">
      <c r="A70" s="0" t="n">
        <v>117</v>
      </c>
      <c r="B70" s="0" t="n">
        <v>26866752.1992656</v>
      </c>
      <c r="C70" s="0" t="n">
        <v>25738397.8693957</v>
      </c>
      <c r="D70" s="0" t="n">
        <v>26999150.792876</v>
      </c>
      <c r="E70" s="0" t="n">
        <v>25862839.6551493</v>
      </c>
      <c r="F70" s="0" t="n">
        <v>19076590.3047962</v>
      </c>
      <c r="G70" s="0" t="n">
        <v>6661807.56459942</v>
      </c>
      <c r="H70" s="0" t="n">
        <v>19201556.7303817</v>
      </c>
      <c r="I70" s="0" t="n">
        <v>6661282.92476765</v>
      </c>
      <c r="J70" s="0" t="n">
        <v>2759473.06849233</v>
      </c>
      <c r="K70" s="0" t="n">
        <v>2676688.87643756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27006289.1047339</v>
      </c>
      <c r="C71" s="0" t="n">
        <v>25871348.4875363</v>
      </c>
      <c r="D71" s="0" t="n">
        <v>27138997.2940621</v>
      </c>
      <c r="E71" s="0" t="n">
        <v>25996081.2812727</v>
      </c>
      <c r="F71" s="0" t="n">
        <v>19153617.9543834</v>
      </c>
      <c r="G71" s="0" t="n">
        <v>6717730.53315284</v>
      </c>
      <c r="H71" s="0" t="n">
        <v>19278875.8759549</v>
      </c>
      <c r="I71" s="0" t="n">
        <v>6717205.40531787</v>
      </c>
      <c r="J71" s="0" t="n">
        <v>2853912.66618682</v>
      </c>
      <c r="K71" s="0" t="n">
        <v>2768295.28620122</v>
      </c>
      <c r="L71" s="0" t="n">
        <v>4499542.21975396</v>
      </c>
      <c r="M71" s="0" t="n">
        <v>4248568.52244136</v>
      </c>
      <c r="N71" s="0" t="n">
        <v>4521657.96332425</v>
      </c>
      <c r="O71" s="0" t="n">
        <v>4269357.19271618</v>
      </c>
      <c r="P71" s="0" t="n">
        <v>475652.111031137</v>
      </c>
      <c r="Q71" s="0" t="n">
        <v>461382.547700203</v>
      </c>
    </row>
    <row r="72" customFormat="false" ht="12.8" hidden="false" customHeight="false" outlineLevel="0" collapsed="false">
      <c r="A72" s="0" t="n">
        <v>119</v>
      </c>
      <c r="B72" s="0" t="n">
        <v>27298589.10267</v>
      </c>
      <c r="C72" s="0" t="n">
        <v>26150074.1983485</v>
      </c>
      <c r="D72" s="0" t="n">
        <v>27432069.7410599</v>
      </c>
      <c r="E72" s="0" t="n">
        <v>26275537.6762896</v>
      </c>
      <c r="F72" s="0" t="n">
        <v>19387117.6716223</v>
      </c>
      <c r="G72" s="0" t="n">
        <v>6762956.52672625</v>
      </c>
      <c r="H72" s="0" t="n">
        <v>19512974.2425693</v>
      </c>
      <c r="I72" s="0" t="n">
        <v>6762563.43372037</v>
      </c>
      <c r="J72" s="0" t="n">
        <v>2974513.41606444</v>
      </c>
      <c r="K72" s="0" t="n">
        <v>2885278.01358251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27472979.54577</v>
      </c>
      <c r="C73" s="0" t="n">
        <v>26316243.0436903</v>
      </c>
      <c r="D73" s="0" t="n">
        <v>27606962.8321763</v>
      </c>
      <c r="E73" s="0" t="n">
        <v>26442190.9431782</v>
      </c>
      <c r="F73" s="0" t="n">
        <v>19477595.0124136</v>
      </c>
      <c r="G73" s="0" t="n">
        <v>6838648.03127671</v>
      </c>
      <c r="H73" s="0" t="n">
        <v>19603543.4585647</v>
      </c>
      <c r="I73" s="0" t="n">
        <v>6838647.4846135</v>
      </c>
      <c r="J73" s="0" t="n">
        <v>3060203.25892702</v>
      </c>
      <c r="K73" s="0" t="n">
        <v>2968397.16115921</v>
      </c>
      <c r="L73" s="0" t="n">
        <v>4576320.1839507</v>
      </c>
      <c r="M73" s="0" t="n">
        <v>4321477.87284334</v>
      </c>
      <c r="N73" s="0" t="n">
        <v>4598651.37180316</v>
      </c>
      <c r="O73" s="0" t="n">
        <v>4342471.85920891</v>
      </c>
      <c r="P73" s="0" t="n">
        <v>510033.876487837</v>
      </c>
      <c r="Q73" s="0" t="n">
        <v>494732.860193202</v>
      </c>
    </row>
    <row r="74" customFormat="false" ht="12.8" hidden="false" customHeight="false" outlineLevel="0" collapsed="false">
      <c r="A74" s="0" t="n">
        <v>121</v>
      </c>
      <c r="B74" s="0" t="n">
        <v>27497665.3797308</v>
      </c>
      <c r="C74" s="0" t="n">
        <v>26340094.1812688</v>
      </c>
      <c r="D74" s="0" t="n">
        <v>27630788.6018077</v>
      </c>
      <c r="E74" s="0" t="n">
        <v>26465236.388064</v>
      </c>
      <c r="F74" s="0" t="n">
        <v>19483279.7872394</v>
      </c>
      <c r="G74" s="0" t="n">
        <v>6856814.39402943</v>
      </c>
      <c r="H74" s="0" t="n">
        <v>19608422.5503562</v>
      </c>
      <c r="I74" s="0" t="n">
        <v>6856813.83770775</v>
      </c>
      <c r="J74" s="0" t="n">
        <v>3131931.61538661</v>
      </c>
      <c r="K74" s="0" t="n">
        <v>3037973.66692501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27600088.8131549</v>
      </c>
      <c r="C75" s="0" t="n">
        <v>26438346.8168048</v>
      </c>
      <c r="D75" s="0" t="n">
        <v>27730607.4814808</v>
      </c>
      <c r="E75" s="0" t="n">
        <v>26561041.2342235</v>
      </c>
      <c r="F75" s="0" t="n">
        <v>19561994.143134</v>
      </c>
      <c r="G75" s="0" t="n">
        <v>6876352.67367087</v>
      </c>
      <c r="H75" s="0" t="n">
        <v>19684689.1173847</v>
      </c>
      <c r="I75" s="0" t="n">
        <v>6876352.11683883</v>
      </c>
      <c r="J75" s="0" t="n">
        <v>3228060.51160028</v>
      </c>
      <c r="K75" s="0" t="n">
        <v>3131218.69625227</v>
      </c>
      <c r="L75" s="0" t="n">
        <v>4596406.9651603</v>
      </c>
      <c r="M75" s="0" t="n">
        <v>4340988.6363282</v>
      </c>
      <c r="N75" s="0" t="n">
        <v>4618161.29448986</v>
      </c>
      <c r="O75" s="0" t="n">
        <v>4361440.38110764</v>
      </c>
      <c r="P75" s="0" t="n">
        <v>538010.085266714</v>
      </c>
      <c r="Q75" s="0" t="n">
        <v>521869.782708712</v>
      </c>
    </row>
    <row r="76" customFormat="false" ht="12.8" hidden="false" customHeight="false" outlineLevel="0" collapsed="false">
      <c r="A76" s="0" t="n">
        <v>123</v>
      </c>
      <c r="B76" s="0" t="n">
        <v>27773707.6617114</v>
      </c>
      <c r="C76" s="0" t="n">
        <v>26604565.3141932</v>
      </c>
      <c r="D76" s="0" t="n">
        <v>27904603.9030711</v>
      </c>
      <c r="E76" s="0" t="n">
        <v>26727614.6606938</v>
      </c>
      <c r="F76" s="0" t="n">
        <v>19698721.0594925</v>
      </c>
      <c r="G76" s="0" t="n">
        <v>6905844.25470064</v>
      </c>
      <c r="H76" s="0" t="n">
        <v>19821770.9636707</v>
      </c>
      <c r="I76" s="0" t="n">
        <v>6905843.69702312</v>
      </c>
      <c r="J76" s="0" t="n">
        <v>3307260.90077611</v>
      </c>
      <c r="K76" s="0" t="n">
        <v>3208043.07375282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27897321.4410365</v>
      </c>
      <c r="C77" s="0" t="n">
        <v>26722062.4744209</v>
      </c>
      <c r="D77" s="0" t="n">
        <v>28026169.8662704</v>
      </c>
      <c r="E77" s="0" t="n">
        <v>26843186.8848791</v>
      </c>
      <c r="F77" s="0" t="n">
        <v>19750692.651985</v>
      </c>
      <c r="G77" s="0" t="n">
        <v>6971369.82243594</v>
      </c>
      <c r="H77" s="0" t="n">
        <v>19871817.6219176</v>
      </c>
      <c r="I77" s="0" t="n">
        <v>6971369.26296151</v>
      </c>
      <c r="J77" s="0" t="n">
        <v>3387845.00687439</v>
      </c>
      <c r="K77" s="0" t="n">
        <v>3286209.65666816</v>
      </c>
      <c r="L77" s="0" t="n">
        <v>4643625.35286317</v>
      </c>
      <c r="M77" s="0" t="n">
        <v>4385433.70691726</v>
      </c>
      <c r="N77" s="0" t="n">
        <v>4665101.31216428</v>
      </c>
      <c r="O77" s="0" t="n">
        <v>4405624.05638851</v>
      </c>
      <c r="P77" s="0" t="n">
        <v>564640.834479066</v>
      </c>
      <c r="Q77" s="0" t="n">
        <v>547701.609444694</v>
      </c>
    </row>
    <row r="78" customFormat="false" ht="12.8" hidden="false" customHeight="false" outlineLevel="0" collapsed="false">
      <c r="A78" s="0" t="n">
        <v>125</v>
      </c>
      <c r="B78" s="0" t="n">
        <v>28030943.2455714</v>
      </c>
      <c r="C78" s="0" t="n">
        <v>26849703.7907513</v>
      </c>
      <c r="D78" s="0" t="n">
        <v>28160728.9144967</v>
      </c>
      <c r="E78" s="0" t="n">
        <v>26971709.2178188</v>
      </c>
      <c r="F78" s="0" t="n">
        <v>19844859.0741052</v>
      </c>
      <c r="G78" s="0" t="n">
        <v>7004844.7166461</v>
      </c>
      <c r="H78" s="0" t="n">
        <v>19966865.0612632</v>
      </c>
      <c r="I78" s="0" t="n">
        <v>7004844.15655561</v>
      </c>
      <c r="J78" s="0" t="n">
        <v>3442626.87311026</v>
      </c>
      <c r="K78" s="0" t="n">
        <v>3339348.06691696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28201103.114746</v>
      </c>
      <c r="C79" s="0" t="n">
        <v>27013718.3135476</v>
      </c>
      <c r="D79" s="0" t="n">
        <v>28331356.6601121</v>
      </c>
      <c r="E79" s="0" t="n">
        <v>27136163.5773628</v>
      </c>
      <c r="F79" s="0" t="n">
        <v>20010921.3142594</v>
      </c>
      <c r="G79" s="0" t="n">
        <v>7002796.99928819</v>
      </c>
      <c r="H79" s="0" t="n">
        <v>20133367.18487</v>
      </c>
      <c r="I79" s="0" t="n">
        <v>7002796.39249281</v>
      </c>
      <c r="J79" s="0" t="n">
        <v>3525341.09258299</v>
      </c>
      <c r="K79" s="0" t="n">
        <v>3419580.8598055</v>
      </c>
      <c r="L79" s="0" t="n">
        <v>4693645.04262878</v>
      </c>
      <c r="M79" s="0" t="n">
        <v>4433019.07041928</v>
      </c>
      <c r="N79" s="0" t="n">
        <v>4715355.19578752</v>
      </c>
      <c r="O79" s="0" t="n">
        <v>4453429.56805143</v>
      </c>
      <c r="P79" s="0" t="n">
        <v>587556.848763832</v>
      </c>
      <c r="Q79" s="0" t="n">
        <v>569930.143300917</v>
      </c>
    </row>
    <row r="80" customFormat="false" ht="12.8" hidden="false" customHeight="false" outlineLevel="0" collapsed="false">
      <c r="A80" s="0" t="n">
        <v>127</v>
      </c>
      <c r="B80" s="0" t="n">
        <v>28310566.0115155</v>
      </c>
      <c r="C80" s="0" t="n">
        <v>27118177.7235084</v>
      </c>
      <c r="D80" s="0" t="n">
        <v>28440407.0344993</v>
      </c>
      <c r="E80" s="0" t="n">
        <v>27240235.326995</v>
      </c>
      <c r="F80" s="0" t="n">
        <v>20065852.9464592</v>
      </c>
      <c r="G80" s="0" t="n">
        <v>7052324.77704922</v>
      </c>
      <c r="H80" s="0" t="n">
        <v>20187911.1576549</v>
      </c>
      <c r="I80" s="0" t="n">
        <v>7052324.16934007</v>
      </c>
      <c r="J80" s="0" t="n">
        <v>3532222.87215128</v>
      </c>
      <c r="K80" s="0" t="n">
        <v>3426256.18598675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28464017.4329348</v>
      </c>
      <c r="C81" s="0" t="n">
        <v>27264671.2444611</v>
      </c>
      <c r="D81" s="0" t="n">
        <v>28593660.3059867</v>
      </c>
      <c r="E81" s="0" t="n">
        <v>27386542.5975494</v>
      </c>
      <c r="F81" s="0" t="n">
        <v>20139664.0051571</v>
      </c>
      <c r="G81" s="0" t="n">
        <v>7125007.23930404</v>
      </c>
      <c r="H81" s="0" t="n">
        <v>20261535.9668639</v>
      </c>
      <c r="I81" s="0" t="n">
        <v>7125006.6306855</v>
      </c>
      <c r="J81" s="0" t="n">
        <v>3609730.90263683</v>
      </c>
      <c r="K81" s="0" t="n">
        <v>3501438.97555773</v>
      </c>
      <c r="L81" s="0" t="n">
        <v>4734571.8296354</v>
      </c>
      <c r="M81" s="0" t="n">
        <v>4471305.67035035</v>
      </c>
      <c r="N81" s="0" t="n">
        <v>4756180.22557304</v>
      </c>
      <c r="O81" s="0" t="n">
        <v>4491620.52506916</v>
      </c>
      <c r="P81" s="0" t="n">
        <v>601621.817106139</v>
      </c>
      <c r="Q81" s="0" t="n">
        <v>583573.162592955</v>
      </c>
    </row>
    <row r="82" customFormat="false" ht="12.8" hidden="false" customHeight="false" outlineLevel="0" collapsed="false">
      <c r="A82" s="0" t="n">
        <v>129</v>
      </c>
      <c r="B82" s="0" t="n">
        <v>28659258.6967992</v>
      </c>
      <c r="C82" s="0" t="n">
        <v>27452275.5796692</v>
      </c>
      <c r="D82" s="0" t="n">
        <v>28787171.1295578</v>
      </c>
      <c r="E82" s="0" t="n">
        <v>27572519.6555663</v>
      </c>
      <c r="F82" s="0" t="n">
        <v>20315001.6508068</v>
      </c>
      <c r="G82" s="0" t="n">
        <v>7137273.92886243</v>
      </c>
      <c r="H82" s="0" t="n">
        <v>20435246.335985</v>
      </c>
      <c r="I82" s="0" t="n">
        <v>7137273.31958123</v>
      </c>
      <c r="J82" s="0" t="n">
        <v>3693905.98044862</v>
      </c>
      <c r="K82" s="0" t="n">
        <v>3583088.80103516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28785481.3519905</v>
      </c>
      <c r="C83" s="0" t="n">
        <v>27573613.5500266</v>
      </c>
      <c r="D83" s="0" t="n">
        <v>28913949.1962288</v>
      </c>
      <c r="E83" s="0" t="n">
        <v>27694379.7184171</v>
      </c>
      <c r="F83" s="0" t="n">
        <v>20426520.0493844</v>
      </c>
      <c r="G83" s="0" t="n">
        <v>7147093.50064224</v>
      </c>
      <c r="H83" s="0" t="n">
        <v>20547286.8329992</v>
      </c>
      <c r="I83" s="0" t="n">
        <v>7147092.88541791</v>
      </c>
      <c r="J83" s="0" t="n">
        <v>3793984.61019067</v>
      </c>
      <c r="K83" s="0" t="n">
        <v>3680165.07188495</v>
      </c>
      <c r="L83" s="0" t="n">
        <v>4788407.89511013</v>
      </c>
      <c r="M83" s="0" t="n">
        <v>4522898.4842694</v>
      </c>
      <c r="N83" s="0" t="n">
        <v>4809820.33631412</v>
      </c>
      <c r="O83" s="0" t="n">
        <v>4543029.33931457</v>
      </c>
      <c r="P83" s="0" t="n">
        <v>632330.768365112</v>
      </c>
      <c r="Q83" s="0" t="n">
        <v>613360.845314159</v>
      </c>
    </row>
    <row r="84" customFormat="false" ht="12.8" hidden="false" customHeight="false" outlineLevel="0" collapsed="false">
      <c r="A84" s="0" t="n">
        <v>131</v>
      </c>
      <c r="B84" s="0" t="n">
        <v>28829569.9367728</v>
      </c>
      <c r="C84" s="0" t="n">
        <v>27616301.1045447</v>
      </c>
      <c r="D84" s="0" t="n">
        <v>28957818.1495031</v>
      </c>
      <c r="E84" s="0" t="n">
        <v>27736860.823671</v>
      </c>
      <c r="F84" s="0" t="n">
        <v>20488704.4517802</v>
      </c>
      <c r="G84" s="0" t="n">
        <v>7127596.65276455</v>
      </c>
      <c r="H84" s="0" t="n">
        <v>20609264.7870497</v>
      </c>
      <c r="I84" s="0" t="n">
        <v>7127596.03662129</v>
      </c>
      <c r="J84" s="0" t="n">
        <v>3855306.17007018</v>
      </c>
      <c r="K84" s="0" t="n">
        <v>3739646.98496808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28901335.3014063</v>
      </c>
      <c r="C85" s="0" t="n">
        <v>27684404.0169442</v>
      </c>
      <c r="D85" s="0" t="n">
        <v>29028091.8695078</v>
      </c>
      <c r="E85" s="0" t="n">
        <v>27803561.6669557</v>
      </c>
      <c r="F85" s="0" t="n">
        <v>20550321.1359634</v>
      </c>
      <c r="G85" s="0" t="n">
        <v>7134082.88098085</v>
      </c>
      <c r="H85" s="0" t="n">
        <v>20669479.4030327</v>
      </c>
      <c r="I85" s="0" t="n">
        <v>7134082.26392308</v>
      </c>
      <c r="J85" s="0" t="n">
        <v>3915582.70033541</v>
      </c>
      <c r="K85" s="0" t="n">
        <v>3798115.21932535</v>
      </c>
      <c r="L85" s="0" t="n">
        <v>4811469.86050223</v>
      </c>
      <c r="M85" s="0" t="n">
        <v>4546040.79883954</v>
      </c>
      <c r="N85" s="0" t="n">
        <v>4832597.10341207</v>
      </c>
      <c r="O85" s="0" t="n">
        <v>4565903.57690632</v>
      </c>
      <c r="P85" s="0" t="n">
        <v>652597.116722569</v>
      </c>
      <c r="Q85" s="0" t="n">
        <v>633019.203220892</v>
      </c>
    </row>
    <row r="86" customFormat="false" ht="12.8" hidden="false" customHeight="false" outlineLevel="0" collapsed="false">
      <c r="A86" s="0" t="n">
        <v>133</v>
      </c>
      <c r="B86" s="0" t="n">
        <v>29037576.7604892</v>
      </c>
      <c r="C86" s="0" t="n">
        <v>27814911.5553694</v>
      </c>
      <c r="D86" s="0" t="n">
        <v>29164040.6033257</v>
      </c>
      <c r="E86" s="0" t="n">
        <v>27933794.2480949</v>
      </c>
      <c r="F86" s="0" t="n">
        <v>20644055.3541444</v>
      </c>
      <c r="G86" s="0" t="n">
        <v>7170856.20122501</v>
      </c>
      <c r="H86" s="0" t="n">
        <v>20762938.6645921</v>
      </c>
      <c r="I86" s="0" t="n">
        <v>7170855.58350287</v>
      </c>
      <c r="J86" s="0" t="n">
        <v>3989956.78277437</v>
      </c>
      <c r="K86" s="0" t="n">
        <v>3870258.07929113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29183735.0314155</v>
      </c>
      <c r="C87" s="0" t="n">
        <v>27954585.1410297</v>
      </c>
      <c r="D87" s="0" t="n">
        <v>29308700.7979666</v>
      </c>
      <c r="E87" s="0" t="n">
        <v>28072059.647929</v>
      </c>
      <c r="F87" s="0" t="n">
        <v>20724582.294023</v>
      </c>
      <c r="G87" s="0" t="n">
        <v>7230002.84700672</v>
      </c>
      <c r="H87" s="0" t="n">
        <v>20842057.4222229</v>
      </c>
      <c r="I87" s="0" t="n">
        <v>7230002.2257061</v>
      </c>
      <c r="J87" s="0" t="n">
        <v>4095836.73601479</v>
      </c>
      <c r="K87" s="0" t="n">
        <v>3972961.63393435</v>
      </c>
      <c r="L87" s="0" t="n">
        <v>4858807.37023151</v>
      </c>
      <c r="M87" s="0" t="n">
        <v>4591466.73599619</v>
      </c>
      <c r="N87" s="0" t="n">
        <v>4879636.18351151</v>
      </c>
      <c r="O87" s="0" t="n">
        <v>4611049.13200993</v>
      </c>
      <c r="P87" s="0" t="n">
        <v>682639.456002465</v>
      </c>
      <c r="Q87" s="0" t="n">
        <v>662160.272322391</v>
      </c>
    </row>
    <row r="88" customFormat="false" ht="12.8" hidden="false" customHeight="false" outlineLevel="0" collapsed="false">
      <c r="A88" s="0" t="n">
        <v>135</v>
      </c>
      <c r="B88" s="0" t="n">
        <v>29379302.54597</v>
      </c>
      <c r="C88" s="0" t="n">
        <v>28141615.1128848</v>
      </c>
      <c r="D88" s="0" t="n">
        <v>29501662.7820173</v>
      </c>
      <c r="E88" s="0" t="n">
        <v>28256640.4310173</v>
      </c>
      <c r="F88" s="0" t="n">
        <v>20824891.1119264</v>
      </c>
      <c r="G88" s="0" t="n">
        <v>7316724.00095838</v>
      </c>
      <c r="H88" s="0" t="n">
        <v>20939917.0522801</v>
      </c>
      <c r="I88" s="0" t="n">
        <v>7316723.37873721</v>
      </c>
      <c r="J88" s="0" t="n">
        <v>4170564.04213792</v>
      </c>
      <c r="K88" s="0" t="n">
        <v>4045447.12087378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29516701.0967678</v>
      </c>
      <c r="C89" s="0" t="n">
        <v>28273383.4579224</v>
      </c>
      <c r="D89" s="0" t="n">
        <v>29638095.1485447</v>
      </c>
      <c r="E89" s="0" t="n">
        <v>28387500.5779313</v>
      </c>
      <c r="F89" s="0" t="n">
        <v>20948449.2904606</v>
      </c>
      <c r="G89" s="0" t="n">
        <v>7324934.16746175</v>
      </c>
      <c r="H89" s="0" t="n">
        <v>21062567.0336068</v>
      </c>
      <c r="I89" s="0" t="n">
        <v>7324933.54432448</v>
      </c>
      <c r="J89" s="0" t="n">
        <v>4203442.98550657</v>
      </c>
      <c r="K89" s="0" t="n">
        <v>4077339.69594137</v>
      </c>
      <c r="L89" s="0" t="n">
        <v>4914426.85294089</v>
      </c>
      <c r="M89" s="0" t="n">
        <v>4644292.42378173</v>
      </c>
      <c r="N89" s="0" t="n">
        <v>4934660.38485736</v>
      </c>
      <c r="O89" s="0" t="n">
        <v>4663315.5172257</v>
      </c>
      <c r="P89" s="0" t="n">
        <v>700573.830917761</v>
      </c>
      <c r="Q89" s="0" t="n">
        <v>679556.615990228</v>
      </c>
    </row>
    <row r="90" customFormat="false" ht="12.8" hidden="false" customHeight="false" outlineLevel="0" collapsed="false">
      <c r="A90" s="0" t="n">
        <v>137</v>
      </c>
      <c r="B90" s="0" t="n">
        <v>29581524.6952444</v>
      </c>
      <c r="C90" s="0" t="n">
        <v>28336531.8058733</v>
      </c>
      <c r="D90" s="0" t="n">
        <v>29700663.3235763</v>
      </c>
      <c r="E90" s="0" t="n">
        <v>28448528.8349901</v>
      </c>
      <c r="F90" s="0" t="n">
        <v>21018404.0883784</v>
      </c>
      <c r="G90" s="0" t="n">
        <v>7318127.71749495</v>
      </c>
      <c r="H90" s="0" t="n">
        <v>21130401.7412959</v>
      </c>
      <c r="I90" s="0" t="n">
        <v>7318127.09369417</v>
      </c>
      <c r="J90" s="0" t="n">
        <v>4297035.78679734</v>
      </c>
      <c r="K90" s="0" t="n">
        <v>4168124.71319342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29763617.4972278</v>
      </c>
      <c r="C91" s="0" t="n">
        <v>28509881.4855544</v>
      </c>
      <c r="D91" s="0" t="n">
        <v>29882519.4015724</v>
      </c>
      <c r="E91" s="0" t="n">
        <v>28621655.9999592</v>
      </c>
      <c r="F91" s="0" t="n">
        <v>21110253.073736</v>
      </c>
      <c r="G91" s="0" t="n">
        <v>7399628.41181836</v>
      </c>
      <c r="H91" s="0" t="n">
        <v>21222028.2124835</v>
      </c>
      <c r="I91" s="0" t="n">
        <v>7399627.78747571</v>
      </c>
      <c r="J91" s="0" t="n">
        <v>4348153.70480446</v>
      </c>
      <c r="K91" s="0" t="n">
        <v>4217709.09366033</v>
      </c>
      <c r="L91" s="0" t="n">
        <v>4956974.22414847</v>
      </c>
      <c r="M91" s="0" t="n">
        <v>4685447.43319059</v>
      </c>
      <c r="N91" s="0" t="n">
        <v>4976792.40046137</v>
      </c>
      <c r="O91" s="0" t="n">
        <v>4704079.94445122</v>
      </c>
      <c r="P91" s="0" t="n">
        <v>724692.284134077</v>
      </c>
      <c r="Q91" s="0" t="n">
        <v>702951.515610054</v>
      </c>
    </row>
    <row r="92" customFormat="false" ht="12.8" hidden="false" customHeight="false" outlineLevel="0" collapsed="false">
      <c r="A92" s="0" t="n">
        <v>139</v>
      </c>
      <c r="B92" s="0" t="n">
        <v>29851665.464727</v>
      </c>
      <c r="C92" s="0" t="n">
        <v>28595594.7102979</v>
      </c>
      <c r="D92" s="0" t="n">
        <v>29969208.9182275</v>
      </c>
      <c r="E92" s="0" t="n">
        <v>28706092.2907932</v>
      </c>
      <c r="F92" s="0" t="n">
        <v>21219479.6495572</v>
      </c>
      <c r="G92" s="0" t="n">
        <v>7376115.06074076</v>
      </c>
      <c r="H92" s="0" t="n">
        <v>21329977.8553128</v>
      </c>
      <c r="I92" s="0" t="n">
        <v>7376114.4354804</v>
      </c>
      <c r="J92" s="0" t="n">
        <v>4486195.07439646</v>
      </c>
      <c r="K92" s="0" t="n">
        <v>4351609.22216457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30020359.9122977</v>
      </c>
      <c r="C93" s="0" t="n">
        <v>28757516.0669186</v>
      </c>
      <c r="D93" s="0" t="n">
        <v>30135358.3072626</v>
      </c>
      <c r="E93" s="0" t="n">
        <v>28865620.7408771</v>
      </c>
      <c r="F93" s="0" t="n">
        <v>21343207.1870471</v>
      </c>
      <c r="G93" s="0" t="n">
        <v>7414308.87987143</v>
      </c>
      <c r="H93" s="0" t="n">
        <v>21451312.510985</v>
      </c>
      <c r="I93" s="0" t="n">
        <v>7414308.22989211</v>
      </c>
      <c r="J93" s="0" t="n">
        <v>4584117.24530744</v>
      </c>
      <c r="K93" s="0" t="n">
        <v>4446593.72794821</v>
      </c>
      <c r="L93" s="0" t="n">
        <v>4999748.76299801</v>
      </c>
      <c r="M93" s="0" t="n">
        <v>4726649.46410114</v>
      </c>
      <c r="N93" s="0" t="n">
        <v>5018916.25838073</v>
      </c>
      <c r="O93" s="0" t="n">
        <v>4744669.95706888</v>
      </c>
      <c r="P93" s="0" t="n">
        <v>764019.540884573</v>
      </c>
      <c r="Q93" s="0" t="n">
        <v>741098.954658036</v>
      </c>
    </row>
    <row r="94" customFormat="false" ht="12.8" hidden="false" customHeight="false" outlineLevel="0" collapsed="false">
      <c r="A94" s="0" t="n">
        <v>141</v>
      </c>
      <c r="B94" s="0" t="n">
        <v>30176006.1581504</v>
      </c>
      <c r="C94" s="0" t="n">
        <v>28906343.3206762</v>
      </c>
      <c r="D94" s="0" t="n">
        <v>30290851.886109</v>
      </c>
      <c r="E94" s="0" t="n">
        <v>29014304.4941599</v>
      </c>
      <c r="F94" s="0" t="n">
        <v>21436119.1595128</v>
      </c>
      <c r="G94" s="0" t="n">
        <v>7470224.16116338</v>
      </c>
      <c r="H94" s="0" t="n">
        <v>21544080.9836604</v>
      </c>
      <c r="I94" s="0" t="n">
        <v>7470223.51049954</v>
      </c>
      <c r="J94" s="0" t="n">
        <v>4662806.60770838</v>
      </c>
      <c r="K94" s="0" t="n">
        <v>4522922.40947713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30330683.2046838</v>
      </c>
      <c r="C95" s="0" t="n">
        <v>29055255.7962874</v>
      </c>
      <c r="D95" s="0" t="n">
        <v>30444085.1610009</v>
      </c>
      <c r="E95" s="0" t="n">
        <v>29161859.9831942</v>
      </c>
      <c r="F95" s="0" t="n">
        <v>21580541.9957126</v>
      </c>
      <c r="G95" s="0" t="n">
        <v>7474713.80057479</v>
      </c>
      <c r="H95" s="0" t="n">
        <v>21687146.8338409</v>
      </c>
      <c r="I95" s="0" t="n">
        <v>7474713.1493533</v>
      </c>
      <c r="J95" s="0" t="n">
        <v>4700904.24685746</v>
      </c>
      <c r="K95" s="0" t="n">
        <v>4559877.11945174</v>
      </c>
      <c r="L95" s="0" t="n">
        <v>5050847.06551122</v>
      </c>
      <c r="M95" s="0" t="n">
        <v>4775298.88034173</v>
      </c>
      <c r="N95" s="0" t="n">
        <v>5069748.51709044</v>
      </c>
      <c r="O95" s="0" t="n">
        <v>4793069.36712696</v>
      </c>
      <c r="P95" s="0" t="n">
        <v>783484.04114291</v>
      </c>
      <c r="Q95" s="0" t="n">
        <v>759979.519908623</v>
      </c>
    </row>
    <row r="96" customFormat="false" ht="12.8" hidden="false" customHeight="false" outlineLevel="0" collapsed="false">
      <c r="A96" s="0" t="n">
        <v>143</v>
      </c>
      <c r="B96" s="0" t="n">
        <v>30461108.4565467</v>
      </c>
      <c r="C96" s="0" t="n">
        <v>29179779.2105387</v>
      </c>
      <c r="D96" s="0" t="n">
        <v>30573306.3873909</v>
      </c>
      <c r="E96" s="0" t="n">
        <v>29285249.7903746</v>
      </c>
      <c r="F96" s="0" t="n">
        <v>21652659.6371785</v>
      </c>
      <c r="G96" s="0" t="n">
        <v>7527119.57336016</v>
      </c>
      <c r="H96" s="0" t="n">
        <v>21758130.7668678</v>
      </c>
      <c r="I96" s="0" t="n">
        <v>7527119.02350677</v>
      </c>
      <c r="J96" s="0" t="n">
        <v>4776852.00754709</v>
      </c>
      <c r="K96" s="0" t="n">
        <v>4633546.44732067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30640690.5323753</v>
      </c>
      <c r="C97" s="0" t="n">
        <v>29352160.0955345</v>
      </c>
      <c r="D97" s="0" t="n">
        <v>30752501.5743008</v>
      </c>
      <c r="E97" s="0" t="n">
        <v>29457266.5153119</v>
      </c>
      <c r="F97" s="0" t="n">
        <v>21769398.5754867</v>
      </c>
      <c r="G97" s="0" t="n">
        <v>7582761.52004775</v>
      </c>
      <c r="H97" s="0" t="n">
        <v>21874505.5482954</v>
      </c>
      <c r="I97" s="0" t="n">
        <v>7582760.96701651</v>
      </c>
      <c r="J97" s="0" t="n">
        <v>4807673.32948741</v>
      </c>
      <c r="K97" s="0" t="n">
        <v>4663443.12960278</v>
      </c>
      <c r="L97" s="0" t="n">
        <v>5095728.41345438</v>
      </c>
      <c r="M97" s="0" t="n">
        <v>4816199.02892299</v>
      </c>
      <c r="N97" s="0" t="n">
        <v>5114364.30348585</v>
      </c>
      <c r="O97" s="0" t="n">
        <v>4833719.90266775</v>
      </c>
      <c r="P97" s="0" t="n">
        <v>801278.888247901</v>
      </c>
      <c r="Q97" s="0" t="n">
        <v>777240.521600464</v>
      </c>
    </row>
    <row r="98" customFormat="false" ht="12.8" hidden="false" customHeight="false" outlineLevel="0" collapsed="false">
      <c r="A98" s="0" t="n">
        <v>145</v>
      </c>
      <c r="B98" s="0" t="n">
        <v>30881328.4830064</v>
      </c>
      <c r="C98" s="0" t="n">
        <v>29582397.9227133</v>
      </c>
      <c r="D98" s="0" t="n">
        <v>30992326.7697217</v>
      </c>
      <c r="E98" s="0" t="n">
        <v>29686740.3567687</v>
      </c>
      <c r="F98" s="0" t="n">
        <v>21973119.4115413</v>
      </c>
      <c r="G98" s="0" t="n">
        <v>7609278.511172</v>
      </c>
      <c r="H98" s="0" t="n">
        <v>22077462.399204</v>
      </c>
      <c r="I98" s="0" t="n">
        <v>7609277.95756467</v>
      </c>
      <c r="J98" s="0" t="n">
        <v>4901981.34816229</v>
      </c>
      <c r="K98" s="0" t="n">
        <v>4754921.90771742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31063264.0274199</v>
      </c>
      <c r="C99" s="0" t="n">
        <v>29756466.2967854</v>
      </c>
      <c r="D99" s="0" t="n">
        <v>31173471.1328249</v>
      </c>
      <c r="E99" s="0" t="n">
        <v>29860065.0239512</v>
      </c>
      <c r="F99" s="0" t="n">
        <v>22144834.3629579</v>
      </c>
      <c r="G99" s="0" t="n">
        <v>7611631.93382756</v>
      </c>
      <c r="H99" s="0" t="n">
        <v>22248433.6441992</v>
      </c>
      <c r="I99" s="0" t="n">
        <v>7611631.37975205</v>
      </c>
      <c r="J99" s="0" t="n">
        <v>5023263.75045751</v>
      </c>
      <c r="K99" s="0" t="n">
        <v>4872565.83794378</v>
      </c>
      <c r="L99" s="0" t="n">
        <v>5167572.43817798</v>
      </c>
      <c r="M99" s="0" t="n">
        <v>4884867.1378159</v>
      </c>
      <c r="N99" s="0" t="n">
        <v>5185941.0068244</v>
      </c>
      <c r="O99" s="0" t="n">
        <v>4902136.80014138</v>
      </c>
      <c r="P99" s="0" t="n">
        <v>837210.625076251</v>
      </c>
      <c r="Q99" s="0" t="n">
        <v>812094.306323963</v>
      </c>
    </row>
    <row r="100" customFormat="false" ht="12.8" hidden="false" customHeight="false" outlineLevel="0" collapsed="false">
      <c r="A100" s="0" t="n">
        <v>147</v>
      </c>
      <c r="B100" s="0" t="n">
        <v>31148938.2472649</v>
      </c>
      <c r="C100" s="0" t="n">
        <v>29838253.9450475</v>
      </c>
      <c r="D100" s="0" t="n">
        <v>31257237.7110944</v>
      </c>
      <c r="E100" s="0" t="n">
        <v>29940059.2464705</v>
      </c>
      <c r="F100" s="0" t="n">
        <v>22210326.1214142</v>
      </c>
      <c r="G100" s="0" t="n">
        <v>7627927.82363331</v>
      </c>
      <c r="H100" s="0" t="n">
        <v>22312131.9777144</v>
      </c>
      <c r="I100" s="0" t="n">
        <v>7627927.26875605</v>
      </c>
      <c r="J100" s="0" t="n">
        <v>5065826.79567016</v>
      </c>
      <c r="K100" s="0" t="n">
        <v>4913851.99180006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31309466.1425147</v>
      </c>
      <c r="C101" s="0" t="n">
        <v>29992763.2473441</v>
      </c>
      <c r="D101" s="0" t="n">
        <v>31416913.7001056</v>
      </c>
      <c r="E101" s="0" t="n">
        <v>30093767.8616793</v>
      </c>
      <c r="F101" s="0" t="n">
        <v>22339128.4202436</v>
      </c>
      <c r="G101" s="0" t="n">
        <v>7653634.82710049</v>
      </c>
      <c r="H101" s="0" t="n">
        <v>22440133.5839211</v>
      </c>
      <c r="I101" s="0" t="n">
        <v>7653634.27775812</v>
      </c>
      <c r="J101" s="0" t="n">
        <v>5150845.23545454</v>
      </c>
      <c r="K101" s="0" t="n">
        <v>4996319.87839091</v>
      </c>
      <c r="L101" s="0" t="n">
        <v>5206822.73516774</v>
      </c>
      <c r="M101" s="0" t="n">
        <v>4921826.55420258</v>
      </c>
      <c r="N101" s="0" t="n">
        <v>5224731.35473071</v>
      </c>
      <c r="O101" s="0" t="n">
        <v>4938663.94965306</v>
      </c>
      <c r="P101" s="0" t="n">
        <v>858474.205909091</v>
      </c>
      <c r="Q101" s="0" t="n">
        <v>832719.979731818</v>
      </c>
    </row>
    <row r="102" customFormat="false" ht="12.8" hidden="false" customHeight="false" outlineLevel="0" collapsed="false">
      <c r="A102" s="0" t="n">
        <v>149</v>
      </c>
      <c r="B102" s="0" t="n">
        <v>31517802.0732993</v>
      </c>
      <c r="C102" s="0" t="n">
        <v>30191785.4399471</v>
      </c>
      <c r="D102" s="0" t="n">
        <v>31624148.3232311</v>
      </c>
      <c r="E102" s="0" t="n">
        <v>30291754.8270008</v>
      </c>
      <c r="F102" s="0" t="n">
        <v>22504374.7729184</v>
      </c>
      <c r="G102" s="0" t="n">
        <v>7687410.66702867</v>
      </c>
      <c r="H102" s="0" t="n">
        <v>22604344.7098806</v>
      </c>
      <c r="I102" s="0" t="n">
        <v>7687410.11712022</v>
      </c>
      <c r="J102" s="0" t="n">
        <v>5200610.51461641</v>
      </c>
      <c r="K102" s="0" t="n">
        <v>5044592.19917791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31550585.0147048</v>
      </c>
      <c r="C103" s="0" t="n">
        <v>30223608.3545112</v>
      </c>
      <c r="D103" s="0" t="n">
        <v>31655520.415933</v>
      </c>
      <c r="E103" s="0" t="n">
        <v>30322251.5470483</v>
      </c>
      <c r="F103" s="0" t="n">
        <v>22507018.6095273</v>
      </c>
      <c r="G103" s="0" t="n">
        <v>7716589.74498393</v>
      </c>
      <c r="H103" s="0" t="n">
        <v>22605662.3524317</v>
      </c>
      <c r="I103" s="0" t="n">
        <v>7716589.19461657</v>
      </c>
      <c r="J103" s="0" t="n">
        <v>5252558.99832379</v>
      </c>
      <c r="K103" s="0" t="n">
        <v>5094982.22837407</v>
      </c>
      <c r="L103" s="0" t="n">
        <v>5246840.87792745</v>
      </c>
      <c r="M103" s="0" t="n">
        <v>4960019.19823222</v>
      </c>
      <c r="N103" s="0" t="n">
        <v>5264330.80568224</v>
      </c>
      <c r="O103" s="0" t="n">
        <v>4976463.14334873</v>
      </c>
      <c r="P103" s="0" t="n">
        <v>875426.499720631</v>
      </c>
      <c r="Q103" s="0" t="n">
        <v>849163.704729012</v>
      </c>
    </row>
    <row r="104" customFormat="false" ht="12.8" hidden="false" customHeight="false" outlineLevel="0" collapsed="false">
      <c r="A104" s="0" t="n">
        <v>151</v>
      </c>
      <c r="B104" s="0" t="n">
        <v>31633662.9626009</v>
      </c>
      <c r="C104" s="0" t="n">
        <v>30303892.0063718</v>
      </c>
      <c r="D104" s="0" t="n">
        <v>31736322.7453091</v>
      </c>
      <c r="E104" s="0" t="n">
        <v>30400395.9573804</v>
      </c>
      <c r="F104" s="0" t="n">
        <v>22565633.2865562</v>
      </c>
      <c r="G104" s="0" t="n">
        <v>7738258.71981554</v>
      </c>
      <c r="H104" s="0" t="n">
        <v>22662137.7887225</v>
      </c>
      <c r="I104" s="0" t="n">
        <v>7738258.16865791</v>
      </c>
      <c r="J104" s="0" t="n">
        <v>5345906.79827508</v>
      </c>
      <c r="K104" s="0" t="n">
        <v>5185529.59432683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32025694.9742766</v>
      </c>
      <c r="C105" s="0" t="n">
        <v>30678127.0376539</v>
      </c>
      <c r="D105" s="0" t="n">
        <v>32127289.148278</v>
      </c>
      <c r="E105" s="0" t="n">
        <v>30773629.4401257</v>
      </c>
      <c r="F105" s="0" t="n">
        <v>22912894.3485618</v>
      </c>
      <c r="G105" s="0" t="n">
        <v>7765232.68909208</v>
      </c>
      <c r="H105" s="0" t="n">
        <v>23008397.3079179</v>
      </c>
      <c r="I105" s="0" t="n">
        <v>7765232.13220785</v>
      </c>
      <c r="J105" s="0" t="n">
        <v>5460463.52957579</v>
      </c>
      <c r="K105" s="0" t="n">
        <v>5296649.62368852</v>
      </c>
      <c r="L105" s="0" t="n">
        <v>5324611.92553247</v>
      </c>
      <c r="M105" s="0" t="n">
        <v>5033515.65478725</v>
      </c>
      <c r="N105" s="0" t="n">
        <v>5341544.97561614</v>
      </c>
      <c r="O105" s="0" t="n">
        <v>5049436.47714316</v>
      </c>
      <c r="P105" s="0" t="n">
        <v>910077.254929299</v>
      </c>
      <c r="Q105" s="0" t="n">
        <v>882774.93728142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0" t="s">
        <v>216</v>
      </c>
      <c r="B1" s="0" t="s">
        <v>217</v>
      </c>
      <c r="C1" s="0" t="s">
        <v>218</v>
      </c>
      <c r="D1" s="0" t="s">
        <v>219</v>
      </c>
      <c r="E1" s="0" t="s">
        <v>220</v>
      </c>
      <c r="F1" s="0" t="s">
        <v>221</v>
      </c>
      <c r="G1" s="0" t="s">
        <v>222</v>
      </c>
      <c r="H1" s="0" t="s">
        <v>223</v>
      </c>
      <c r="I1" s="0" t="s">
        <v>224</v>
      </c>
      <c r="J1" s="0" t="s">
        <v>225</v>
      </c>
      <c r="K1" s="0" t="s">
        <v>226</v>
      </c>
      <c r="L1" s="0" t="s">
        <v>227</v>
      </c>
      <c r="M1" s="0" t="s">
        <v>228</v>
      </c>
      <c r="N1" s="0" t="s">
        <v>229</v>
      </c>
      <c r="O1" s="0" t="s">
        <v>230</v>
      </c>
      <c r="P1" s="0" t="s">
        <v>231</v>
      </c>
      <c r="Q1" s="0" t="s">
        <v>232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17612796.9126512</v>
      </c>
      <c r="C21" s="0" t="n">
        <v>16911120.380929</v>
      </c>
      <c r="D21" s="0" t="n">
        <v>17688054.0045183</v>
      </c>
      <c r="E21" s="0" t="n">
        <v>16981862.036297</v>
      </c>
      <c r="F21" s="0" t="n">
        <v>13729703.0278772</v>
      </c>
      <c r="G21" s="0" t="n">
        <v>3181417.3530518</v>
      </c>
      <c r="H21" s="0" t="n">
        <v>13800445.3437296</v>
      </c>
      <c r="I21" s="0" t="n">
        <v>3181416.69256741</v>
      </c>
      <c r="J21" s="0" t="n">
        <v>206664.82215155</v>
      </c>
      <c r="K21" s="0" t="n">
        <v>200464.877487003</v>
      </c>
      <c r="L21" s="0" t="n">
        <v>2938871.01190469</v>
      </c>
      <c r="M21" s="0" t="n">
        <v>2779398.55409998</v>
      </c>
      <c r="N21" s="0" t="n">
        <v>2951413.85860115</v>
      </c>
      <c r="O21" s="0" t="n">
        <v>2791188.82806011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18038207.762691</v>
      </c>
      <c r="C22" s="0" t="n">
        <v>17319305.5287463</v>
      </c>
      <c r="D22" s="0" t="n">
        <v>18115536.2146576</v>
      </c>
      <c r="E22" s="0" t="n">
        <v>17391994.2625506</v>
      </c>
      <c r="F22" s="0" t="n">
        <v>14039136.0900364</v>
      </c>
      <c r="G22" s="0" t="n">
        <v>3280169.4387099</v>
      </c>
      <c r="H22" s="0" t="n">
        <v>14111825.4877639</v>
      </c>
      <c r="I22" s="0" t="n">
        <v>3280168.77478671</v>
      </c>
      <c r="J22" s="0" t="n">
        <v>233628.109416372</v>
      </c>
      <c r="K22" s="0" t="n">
        <v>226619.266133881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18712103.4919486</v>
      </c>
      <c r="C23" s="0" t="n">
        <v>17975435.499818</v>
      </c>
      <c r="D23" s="0" t="n">
        <v>18738225.555297</v>
      </c>
      <c r="E23" s="0" t="n">
        <v>17998688.5793197</v>
      </c>
      <c r="F23" s="0" t="n">
        <v>14470473.3254222</v>
      </c>
      <c r="G23" s="0" t="n">
        <v>3504962.17439579</v>
      </c>
      <c r="H23" s="0" t="n">
        <v>14542043.1959046</v>
      </c>
      <c r="I23" s="0" t="n">
        <v>3456645.38341505</v>
      </c>
      <c r="J23" s="0" t="n">
        <v>281812.281775581</v>
      </c>
      <c r="K23" s="0" t="n">
        <v>273357.913322313</v>
      </c>
      <c r="L23" s="0" t="n">
        <v>3121821.70018615</v>
      </c>
      <c r="M23" s="0" t="n">
        <v>2947122.52384128</v>
      </c>
      <c r="N23" s="0" t="n">
        <v>3126048.4341254</v>
      </c>
      <c r="O23" s="0" t="n">
        <v>2950972.51871389</v>
      </c>
      <c r="P23" s="0" t="n">
        <v>46968.7136292635</v>
      </c>
      <c r="Q23" s="0" t="n">
        <v>45559.6522203856</v>
      </c>
    </row>
    <row r="24" customFormat="false" ht="12.8" hidden="false" customHeight="false" outlineLevel="0" collapsed="false">
      <c r="A24" s="0" t="n">
        <v>71</v>
      </c>
      <c r="B24" s="0" t="n">
        <v>18294483.6361756</v>
      </c>
      <c r="C24" s="0" t="n">
        <v>17572070.5497333</v>
      </c>
      <c r="D24" s="0" t="n">
        <v>18322502.9988522</v>
      </c>
      <c r="E24" s="0" t="n">
        <v>17597154.7228792</v>
      </c>
      <c r="F24" s="0" t="n">
        <v>14087455.9561209</v>
      </c>
      <c r="G24" s="0" t="n">
        <v>3484614.59361241</v>
      </c>
      <c r="H24" s="0" t="n">
        <v>14159146.975093</v>
      </c>
      <c r="I24" s="0" t="n">
        <v>3438007.74778619</v>
      </c>
      <c r="J24" s="0" t="n">
        <v>282918.72760305</v>
      </c>
      <c r="K24" s="0" t="n">
        <v>274431.165774958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18346564.0910474</v>
      </c>
      <c r="C25" s="0" t="n">
        <v>17621055.7002991</v>
      </c>
      <c r="D25" s="0" t="n">
        <v>18375218.1280684</v>
      </c>
      <c r="E25" s="0" t="n">
        <v>17646736.4673287</v>
      </c>
      <c r="F25" s="0" t="n">
        <v>14076600.5308544</v>
      </c>
      <c r="G25" s="0" t="n">
        <v>3544455.16944472</v>
      </c>
      <c r="H25" s="0" t="n">
        <v>14148888.1437102</v>
      </c>
      <c r="I25" s="0" t="n">
        <v>3497848.3236185</v>
      </c>
      <c r="J25" s="0" t="n">
        <v>312497.498149009</v>
      </c>
      <c r="K25" s="0" t="n">
        <v>303122.573204539</v>
      </c>
      <c r="L25" s="0" t="n">
        <v>3060310.5021273</v>
      </c>
      <c r="M25" s="0" t="n">
        <v>2888278.14032023</v>
      </c>
      <c r="N25" s="0" t="n">
        <v>3064964.84605087</v>
      </c>
      <c r="O25" s="0" t="n">
        <v>2892535.53452034</v>
      </c>
      <c r="P25" s="0" t="n">
        <v>52082.9163581682</v>
      </c>
      <c r="Q25" s="0" t="n">
        <v>50520.4288674231</v>
      </c>
    </row>
    <row r="26" customFormat="false" ht="12.8" hidden="false" customHeight="false" outlineLevel="0" collapsed="false">
      <c r="A26" s="0" t="n">
        <v>73</v>
      </c>
      <c r="B26" s="0" t="n">
        <v>18492222.6484724</v>
      </c>
      <c r="C26" s="0" t="n">
        <v>17757801.4490849</v>
      </c>
      <c r="D26" s="0" t="n">
        <v>18522659.4637505</v>
      </c>
      <c r="E26" s="0" t="n">
        <v>17785158.6783475</v>
      </c>
      <c r="F26" s="0" t="n">
        <v>14113374.0857701</v>
      </c>
      <c r="G26" s="0" t="n">
        <v>3644427.3633148</v>
      </c>
      <c r="H26" s="0" t="n">
        <v>14187317.1234921</v>
      </c>
      <c r="I26" s="0" t="n">
        <v>3597841.55485543</v>
      </c>
      <c r="J26" s="0" t="n">
        <v>339856.500171718</v>
      </c>
      <c r="K26" s="0" t="n">
        <v>329660.805166566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18498784.2656488</v>
      </c>
      <c r="C27" s="0" t="n">
        <v>17762924.6818742</v>
      </c>
      <c r="D27" s="0" t="n">
        <v>18531260.002383</v>
      </c>
      <c r="E27" s="0" t="n">
        <v>17792224.8607645</v>
      </c>
      <c r="F27" s="0" t="n">
        <v>14065692.7041395</v>
      </c>
      <c r="G27" s="0" t="n">
        <v>3697231.97773469</v>
      </c>
      <c r="H27" s="0" t="n">
        <v>14140726.2729792</v>
      </c>
      <c r="I27" s="0" t="n">
        <v>3651498.58778534</v>
      </c>
      <c r="J27" s="0" t="n">
        <v>346186.863497619</v>
      </c>
      <c r="K27" s="0" t="n">
        <v>335801.25759269</v>
      </c>
      <c r="L27" s="0" t="n">
        <v>3085005.36349469</v>
      </c>
      <c r="M27" s="0" t="n">
        <v>2910872.7790681</v>
      </c>
      <c r="N27" s="0" t="n">
        <v>3090301.44710988</v>
      </c>
      <c r="O27" s="0" t="n">
        <v>2915738.05462557</v>
      </c>
      <c r="P27" s="0" t="n">
        <v>57697.8105829365</v>
      </c>
      <c r="Q27" s="0" t="n">
        <v>55966.8762654484</v>
      </c>
    </row>
    <row r="28" customFormat="false" ht="12.8" hidden="false" customHeight="false" outlineLevel="0" collapsed="false">
      <c r="A28" s="0" t="n">
        <v>75</v>
      </c>
      <c r="B28" s="0" t="n">
        <v>18548624.5558314</v>
      </c>
      <c r="C28" s="0" t="n">
        <v>17809641.7007558</v>
      </c>
      <c r="D28" s="0" t="n">
        <v>18585567.5604416</v>
      </c>
      <c r="E28" s="0" t="n">
        <v>17843252.9544899</v>
      </c>
      <c r="F28" s="0" t="n">
        <v>14073164.4245294</v>
      </c>
      <c r="G28" s="0" t="n">
        <v>3736477.27622645</v>
      </c>
      <c r="H28" s="0" t="n">
        <v>14148892.8099077</v>
      </c>
      <c r="I28" s="0" t="n">
        <v>3694360.14458219</v>
      </c>
      <c r="J28" s="0" t="n">
        <v>368888.611305235</v>
      </c>
      <c r="K28" s="0" t="n">
        <v>357821.952966078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18646892.8417637</v>
      </c>
      <c r="C29" s="0" t="n">
        <v>17902313.4188553</v>
      </c>
      <c r="D29" s="0" t="n">
        <v>18685910.1776004</v>
      </c>
      <c r="E29" s="0" t="n">
        <v>17937890.3699976</v>
      </c>
      <c r="F29" s="0" t="n">
        <v>14099974.7933076</v>
      </c>
      <c r="G29" s="0" t="n">
        <v>3802338.62554777</v>
      </c>
      <c r="H29" s="0" t="n">
        <v>14177157.166975</v>
      </c>
      <c r="I29" s="0" t="n">
        <v>3760733.20302261</v>
      </c>
      <c r="J29" s="0" t="n">
        <v>398100.575751936</v>
      </c>
      <c r="K29" s="0" t="n">
        <v>386157.558479378</v>
      </c>
      <c r="L29" s="0" t="n">
        <v>3109169.57957396</v>
      </c>
      <c r="M29" s="0" t="n">
        <v>2933270.68364669</v>
      </c>
      <c r="N29" s="0" t="n">
        <v>3115578.5660707</v>
      </c>
      <c r="O29" s="0" t="n">
        <v>2939204.28528378</v>
      </c>
      <c r="P29" s="0" t="n">
        <v>66350.095958656</v>
      </c>
      <c r="Q29" s="0" t="n">
        <v>64359.5930798963</v>
      </c>
    </row>
    <row r="30" customFormat="false" ht="12.8" hidden="false" customHeight="false" outlineLevel="0" collapsed="false">
      <c r="A30" s="0" t="n">
        <v>77</v>
      </c>
      <c r="B30" s="0" t="n">
        <v>18721800.9877171</v>
      </c>
      <c r="C30" s="0" t="n">
        <v>17972629.1932895</v>
      </c>
      <c r="D30" s="0" t="n">
        <v>18762544.2212478</v>
      </c>
      <c r="E30" s="0" t="n">
        <v>18009834.9494191</v>
      </c>
      <c r="F30" s="0" t="n">
        <v>14096331.7418106</v>
      </c>
      <c r="G30" s="0" t="n">
        <v>3876297.45147896</v>
      </c>
      <c r="H30" s="0" t="n">
        <v>14174934.0097898</v>
      </c>
      <c r="I30" s="0" t="n">
        <v>3834900.93962929</v>
      </c>
      <c r="J30" s="0" t="n">
        <v>413735.981544172</v>
      </c>
      <c r="K30" s="0" t="n">
        <v>401323.902097847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18851056.8322739</v>
      </c>
      <c r="C31" s="0" t="n">
        <v>18094999.1959248</v>
      </c>
      <c r="D31" s="0" t="n">
        <v>18897498.4618775</v>
      </c>
      <c r="E31" s="0" t="n">
        <v>18137717.7005813</v>
      </c>
      <c r="F31" s="0" t="n">
        <v>14127687.4726501</v>
      </c>
      <c r="G31" s="0" t="n">
        <v>3967311.72327471</v>
      </c>
      <c r="H31" s="0" t="n">
        <v>14206892.4252908</v>
      </c>
      <c r="I31" s="0" t="n">
        <v>3930825.27529046</v>
      </c>
      <c r="J31" s="0" t="n">
        <v>441740.780555513</v>
      </c>
      <c r="K31" s="0" t="n">
        <v>428488.557138848</v>
      </c>
      <c r="L31" s="0" t="n">
        <v>3142671.33657691</v>
      </c>
      <c r="M31" s="0" t="n">
        <v>2964320.95443507</v>
      </c>
      <c r="N31" s="0" t="n">
        <v>3150318.06125654</v>
      </c>
      <c r="O31" s="0" t="n">
        <v>2971418.37580492</v>
      </c>
      <c r="P31" s="0" t="n">
        <v>73623.4634259189</v>
      </c>
      <c r="Q31" s="0" t="n">
        <v>71414.7595231413</v>
      </c>
    </row>
    <row r="32" customFormat="false" ht="12.8" hidden="false" customHeight="false" outlineLevel="0" collapsed="false">
      <c r="A32" s="0" t="n">
        <v>79</v>
      </c>
      <c r="B32" s="0" t="n">
        <v>19109013.37738</v>
      </c>
      <c r="C32" s="0" t="n">
        <v>18341760.4824449</v>
      </c>
      <c r="D32" s="0" t="n">
        <v>19156743.9566832</v>
      </c>
      <c r="E32" s="0" t="n">
        <v>18385680.3697951</v>
      </c>
      <c r="F32" s="0" t="n">
        <v>14284600.7838932</v>
      </c>
      <c r="G32" s="0" t="n">
        <v>4057159.69855165</v>
      </c>
      <c r="H32" s="0" t="n">
        <v>14365405.6313016</v>
      </c>
      <c r="I32" s="0" t="n">
        <v>4020274.73849346</v>
      </c>
      <c r="J32" s="0" t="n">
        <v>464591.094980714</v>
      </c>
      <c r="K32" s="0" t="n">
        <v>450653.362131293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19376272.8740789</v>
      </c>
      <c r="C33" s="0" t="n">
        <v>18596559.8982514</v>
      </c>
      <c r="D33" s="0" t="n">
        <v>19426215.4038613</v>
      </c>
      <c r="E33" s="0" t="n">
        <v>18642550.9443038</v>
      </c>
      <c r="F33" s="0" t="n">
        <v>14454489.8553647</v>
      </c>
      <c r="G33" s="0" t="n">
        <v>4142070.04288675</v>
      </c>
      <c r="H33" s="0" t="n">
        <v>14537722.285501</v>
      </c>
      <c r="I33" s="0" t="n">
        <v>4104828.65880284</v>
      </c>
      <c r="J33" s="0" t="n">
        <v>485771.491537052</v>
      </c>
      <c r="K33" s="0" t="n">
        <v>471198.346790941</v>
      </c>
      <c r="L33" s="0" t="n">
        <v>3230263.96492492</v>
      </c>
      <c r="M33" s="0" t="n">
        <v>3046414.74219547</v>
      </c>
      <c r="N33" s="0" t="n">
        <v>3238492.4279851</v>
      </c>
      <c r="O33" s="0" t="n">
        <v>3054057.12513386</v>
      </c>
      <c r="P33" s="0" t="n">
        <v>80961.9152561754</v>
      </c>
      <c r="Q33" s="0" t="n">
        <v>78533.0577984901</v>
      </c>
    </row>
    <row r="34" customFormat="false" ht="12.8" hidden="false" customHeight="false" outlineLevel="0" collapsed="false">
      <c r="A34" s="0" t="n">
        <v>81</v>
      </c>
      <c r="B34" s="0" t="n">
        <v>19605765.417309</v>
      </c>
      <c r="C34" s="0" t="n">
        <v>18815498.1752215</v>
      </c>
      <c r="D34" s="0" t="n">
        <v>19657836.3328497</v>
      </c>
      <c r="E34" s="0" t="n">
        <v>18863491.2828592</v>
      </c>
      <c r="F34" s="0" t="n">
        <v>14592259.2492717</v>
      </c>
      <c r="G34" s="0" t="n">
        <v>4223238.92594985</v>
      </c>
      <c r="H34" s="0" t="n">
        <v>14677505.541316</v>
      </c>
      <c r="I34" s="0" t="n">
        <v>4185985.7415432</v>
      </c>
      <c r="J34" s="0" t="n">
        <v>501941.551724497</v>
      </c>
      <c r="K34" s="0" t="n">
        <v>486883.305172762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19781468.0086372</v>
      </c>
      <c r="C35" s="0" t="n">
        <v>18983055.9723651</v>
      </c>
      <c r="D35" s="0" t="n">
        <v>19834095.4207092</v>
      </c>
      <c r="E35" s="0" t="n">
        <v>19031568.6491396</v>
      </c>
      <c r="F35" s="0" t="n">
        <v>14646494.494713</v>
      </c>
      <c r="G35" s="0" t="n">
        <v>4336561.4776521</v>
      </c>
      <c r="H35" s="0" t="n">
        <v>14732426.7287849</v>
      </c>
      <c r="I35" s="0" t="n">
        <v>4299141.92035466</v>
      </c>
      <c r="J35" s="0" t="n">
        <v>527859.713113902</v>
      </c>
      <c r="K35" s="0" t="n">
        <v>512023.921720485</v>
      </c>
      <c r="L35" s="0" t="n">
        <v>3297054.40479068</v>
      </c>
      <c r="M35" s="0" t="n">
        <v>3108986.09822289</v>
      </c>
      <c r="N35" s="0" t="n">
        <v>3305731.22583159</v>
      </c>
      <c r="O35" s="0" t="n">
        <v>3117050.78999445</v>
      </c>
      <c r="P35" s="0" t="n">
        <v>87976.6188523171</v>
      </c>
      <c r="Q35" s="0" t="n">
        <v>85337.3202867476</v>
      </c>
    </row>
    <row r="36" customFormat="false" ht="12.8" hidden="false" customHeight="false" outlineLevel="0" collapsed="false">
      <c r="A36" s="0" t="n">
        <v>83</v>
      </c>
      <c r="B36" s="0" t="n">
        <v>19947074.7909556</v>
      </c>
      <c r="C36" s="0" t="n">
        <v>19141079.9305592</v>
      </c>
      <c r="D36" s="0" t="n">
        <v>20004076.443294</v>
      </c>
      <c r="E36" s="0" t="n">
        <v>19193788.9510001</v>
      </c>
      <c r="F36" s="0" t="n">
        <v>14733938.1994163</v>
      </c>
      <c r="G36" s="0" t="n">
        <v>4407141.73114296</v>
      </c>
      <c r="H36" s="0" t="n">
        <v>14821391.8256895</v>
      </c>
      <c r="I36" s="0" t="n">
        <v>4372397.12531053</v>
      </c>
      <c r="J36" s="0" t="n">
        <v>527992.30288541</v>
      </c>
      <c r="K36" s="0" t="n">
        <v>512152.533798847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20149165.3901939</v>
      </c>
      <c r="C37" s="0" t="n">
        <v>19333823.7577512</v>
      </c>
      <c r="D37" s="0" t="n">
        <v>20208092.4325311</v>
      </c>
      <c r="E37" s="0" t="n">
        <v>19388335.215058</v>
      </c>
      <c r="F37" s="0" t="n">
        <v>14838731.9019701</v>
      </c>
      <c r="G37" s="0" t="n">
        <v>4495091.85578111</v>
      </c>
      <c r="H37" s="0" t="n">
        <v>14928283.8198438</v>
      </c>
      <c r="I37" s="0" t="n">
        <v>4460051.39521422</v>
      </c>
      <c r="J37" s="0" t="n">
        <v>555689.895211158</v>
      </c>
      <c r="K37" s="0" t="n">
        <v>539019.198354823</v>
      </c>
      <c r="L37" s="0" t="n">
        <v>3360575.95580197</v>
      </c>
      <c r="M37" s="0" t="n">
        <v>3168803.13169449</v>
      </c>
      <c r="N37" s="0" t="n">
        <v>3370317.72440378</v>
      </c>
      <c r="O37" s="0" t="n">
        <v>3177883.43417747</v>
      </c>
      <c r="P37" s="0" t="n">
        <v>92614.9825351929</v>
      </c>
      <c r="Q37" s="0" t="n">
        <v>89836.5330591371</v>
      </c>
    </row>
    <row r="38" customFormat="false" ht="12.8" hidden="false" customHeight="false" outlineLevel="0" collapsed="false">
      <c r="A38" s="0" t="n">
        <v>85</v>
      </c>
      <c r="B38" s="0" t="n">
        <v>20469145.8117999</v>
      </c>
      <c r="C38" s="0" t="n">
        <v>19639224.9430051</v>
      </c>
      <c r="D38" s="0" t="n">
        <v>20529812.2591373</v>
      </c>
      <c r="E38" s="0" t="n">
        <v>19695362.3893328</v>
      </c>
      <c r="F38" s="0" t="n">
        <v>15032229.9609089</v>
      </c>
      <c r="G38" s="0" t="n">
        <v>4606994.9820962</v>
      </c>
      <c r="H38" s="0" t="n">
        <v>15123768.3036442</v>
      </c>
      <c r="I38" s="0" t="n">
        <v>4571594.08568855</v>
      </c>
      <c r="J38" s="0" t="n">
        <v>590047.963347766</v>
      </c>
      <c r="K38" s="0" t="n">
        <v>572346.524447333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20840994.3306279</v>
      </c>
      <c r="C39" s="0" t="n">
        <v>19993630.0801877</v>
      </c>
      <c r="D39" s="0" t="n">
        <v>20905764.9437052</v>
      </c>
      <c r="E39" s="0" t="n">
        <v>20053678.9625383</v>
      </c>
      <c r="F39" s="0" t="n">
        <v>15255467.7177348</v>
      </c>
      <c r="G39" s="0" t="n">
        <v>4738162.36245289</v>
      </c>
      <c r="H39" s="0" t="n">
        <v>15349258.3939234</v>
      </c>
      <c r="I39" s="0" t="n">
        <v>4704420.56861491</v>
      </c>
      <c r="J39" s="0" t="n">
        <v>619594.267435909</v>
      </c>
      <c r="K39" s="0" t="n">
        <v>601006.439412832</v>
      </c>
      <c r="L39" s="0" t="n">
        <v>3475589.92353278</v>
      </c>
      <c r="M39" s="0" t="n">
        <v>3276790.20905174</v>
      </c>
      <c r="N39" s="0" t="n">
        <v>3486315.12334045</v>
      </c>
      <c r="O39" s="0" t="n">
        <v>3286804.15586481</v>
      </c>
      <c r="P39" s="0" t="n">
        <v>103265.711239318</v>
      </c>
      <c r="Q39" s="0" t="n">
        <v>100167.739902139</v>
      </c>
    </row>
    <row r="40" customFormat="false" ht="12.8" hidden="false" customHeight="false" outlineLevel="0" collapsed="false">
      <c r="A40" s="0" t="n">
        <v>87</v>
      </c>
      <c r="B40" s="0" t="n">
        <v>21052290.2589622</v>
      </c>
      <c r="C40" s="0" t="n">
        <v>20195550.3560018</v>
      </c>
      <c r="D40" s="0" t="n">
        <v>21125587.4541682</v>
      </c>
      <c r="E40" s="0" t="n">
        <v>20263780.2027264</v>
      </c>
      <c r="F40" s="0" t="n">
        <v>15381663.9535638</v>
      </c>
      <c r="G40" s="0" t="n">
        <v>4813886.402438</v>
      </c>
      <c r="H40" s="0" t="n">
        <v>15476432.7430571</v>
      </c>
      <c r="I40" s="0" t="n">
        <v>4787347.45966933</v>
      </c>
      <c r="J40" s="0" t="n">
        <v>653474.933631777</v>
      </c>
      <c r="K40" s="0" t="n">
        <v>633870.685622824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21258590.416195</v>
      </c>
      <c r="C41" s="0" t="n">
        <v>20392860.0096668</v>
      </c>
      <c r="D41" s="0" t="n">
        <v>21333041.2494823</v>
      </c>
      <c r="E41" s="0" t="n">
        <v>20462170.0072115</v>
      </c>
      <c r="F41" s="0" t="n">
        <v>15526200.7567959</v>
      </c>
      <c r="G41" s="0" t="n">
        <v>4866659.25287086</v>
      </c>
      <c r="H41" s="0" t="n">
        <v>15622218.9156157</v>
      </c>
      <c r="I41" s="0" t="n">
        <v>4839951.09159577</v>
      </c>
      <c r="J41" s="0" t="n">
        <v>729060.65273268</v>
      </c>
      <c r="K41" s="0" t="n">
        <v>707188.833150699</v>
      </c>
      <c r="L41" s="0" t="n">
        <v>3544872.74043209</v>
      </c>
      <c r="M41" s="0" t="n">
        <v>3342168.39577859</v>
      </c>
      <c r="N41" s="0" t="n">
        <v>3557209.57445558</v>
      </c>
      <c r="O41" s="0" t="n">
        <v>3353695.84405566</v>
      </c>
      <c r="P41" s="0" t="n">
        <v>121510.10878878</v>
      </c>
      <c r="Q41" s="0" t="n">
        <v>117864.805525117</v>
      </c>
    </row>
    <row r="42" customFormat="false" ht="12.8" hidden="false" customHeight="false" outlineLevel="0" collapsed="false">
      <c r="A42" s="0" t="n">
        <v>89</v>
      </c>
      <c r="B42" s="0" t="n">
        <v>21471410.6206251</v>
      </c>
      <c r="C42" s="0" t="n">
        <v>20595922.7900032</v>
      </c>
      <c r="D42" s="0" t="n">
        <v>21546857.4622564</v>
      </c>
      <c r="E42" s="0" t="n">
        <v>20666172.1018701</v>
      </c>
      <c r="F42" s="0" t="n">
        <v>15662596.674077</v>
      </c>
      <c r="G42" s="0" t="n">
        <v>4933326.11592611</v>
      </c>
      <c r="H42" s="0" t="n">
        <v>15759774.1828143</v>
      </c>
      <c r="I42" s="0" t="n">
        <v>4906397.91905578</v>
      </c>
      <c r="J42" s="0" t="n">
        <v>787249.066745084</v>
      </c>
      <c r="K42" s="0" t="n">
        <v>763631.594742731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21725311.1446967</v>
      </c>
      <c r="C43" s="0" t="n">
        <v>20837792.627355</v>
      </c>
      <c r="D43" s="0" t="n">
        <v>21801352.4350797</v>
      </c>
      <c r="E43" s="0" t="n">
        <v>20908594.765155</v>
      </c>
      <c r="F43" s="0" t="n">
        <v>15841809.2385673</v>
      </c>
      <c r="G43" s="0" t="n">
        <v>4995983.38878768</v>
      </c>
      <c r="H43" s="0" t="n">
        <v>15940481.4721157</v>
      </c>
      <c r="I43" s="0" t="n">
        <v>4968113.29303938</v>
      </c>
      <c r="J43" s="0" t="n">
        <v>890109.449809974</v>
      </c>
      <c r="K43" s="0" t="n">
        <v>863406.166315674</v>
      </c>
      <c r="L43" s="0" t="n">
        <v>3621195.35909085</v>
      </c>
      <c r="M43" s="0" t="n">
        <v>3414017.48907206</v>
      </c>
      <c r="N43" s="0" t="n">
        <v>3633797.57927387</v>
      </c>
      <c r="O43" s="0" t="n">
        <v>3425794.73426634</v>
      </c>
      <c r="P43" s="0" t="n">
        <v>148351.574968329</v>
      </c>
      <c r="Q43" s="0" t="n">
        <v>143901.027719279</v>
      </c>
    </row>
    <row r="44" customFormat="false" ht="12.8" hidden="false" customHeight="false" outlineLevel="0" collapsed="false">
      <c r="A44" s="0" t="n">
        <v>91</v>
      </c>
      <c r="B44" s="0" t="n">
        <v>21937259.9813371</v>
      </c>
      <c r="C44" s="0" t="n">
        <v>21040056.0071516</v>
      </c>
      <c r="D44" s="0" t="n">
        <v>22013779.6949665</v>
      </c>
      <c r="E44" s="0" t="n">
        <v>21111304.2584158</v>
      </c>
      <c r="F44" s="0" t="n">
        <v>15958001.990643</v>
      </c>
      <c r="G44" s="0" t="n">
        <v>5082054.01650864</v>
      </c>
      <c r="H44" s="0" t="n">
        <v>16057268.7684891</v>
      </c>
      <c r="I44" s="0" t="n">
        <v>5054035.4899267</v>
      </c>
      <c r="J44" s="0" t="n">
        <v>942825.701847391</v>
      </c>
      <c r="K44" s="0" t="n">
        <v>914540.930791969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22234004.0274717</v>
      </c>
      <c r="C45" s="0" t="n">
        <v>21323787.9288562</v>
      </c>
      <c r="D45" s="0" t="n">
        <v>22313069.7409576</v>
      </c>
      <c r="E45" s="0" t="n">
        <v>21397425.8990949</v>
      </c>
      <c r="F45" s="0" t="n">
        <v>16183104.9661549</v>
      </c>
      <c r="G45" s="0" t="n">
        <v>5140682.96270127</v>
      </c>
      <c r="H45" s="0" t="n">
        <v>16283912.2324984</v>
      </c>
      <c r="I45" s="0" t="n">
        <v>5113513.66659656</v>
      </c>
      <c r="J45" s="0" t="n">
        <v>1030083.8163338</v>
      </c>
      <c r="K45" s="0" t="n">
        <v>999181.301843787</v>
      </c>
      <c r="L45" s="0" t="n">
        <v>3705992.2742447</v>
      </c>
      <c r="M45" s="0" t="n">
        <v>3494405.45206398</v>
      </c>
      <c r="N45" s="0" t="n">
        <v>3719097.81387189</v>
      </c>
      <c r="O45" s="0" t="n">
        <v>3506655.09264453</v>
      </c>
      <c r="P45" s="0" t="n">
        <v>171680.636055634</v>
      </c>
      <c r="Q45" s="0" t="n">
        <v>166530.216973965</v>
      </c>
    </row>
    <row r="46" customFormat="false" ht="12.8" hidden="false" customHeight="false" outlineLevel="0" collapsed="false">
      <c r="A46" s="0" t="n">
        <v>93</v>
      </c>
      <c r="B46" s="0" t="n">
        <v>22576435.9662852</v>
      </c>
      <c r="C46" s="0" t="n">
        <v>21651407.8377939</v>
      </c>
      <c r="D46" s="0" t="n">
        <v>22657508.1700272</v>
      </c>
      <c r="E46" s="0" t="n">
        <v>21726925.7924681</v>
      </c>
      <c r="F46" s="0" t="n">
        <v>16431589.0908218</v>
      </c>
      <c r="G46" s="0" t="n">
        <v>5219818.74697211</v>
      </c>
      <c r="H46" s="0" t="n">
        <v>16534517.5338836</v>
      </c>
      <c r="I46" s="0" t="n">
        <v>5192408.25858453</v>
      </c>
      <c r="J46" s="0" t="n">
        <v>1125817.83737249</v>
      </c>
      <c r="K46" s="0" t="n">
        <v>1092043.30225131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22944981.9646714</v>
      </c>
      <c r="C47" s="0" t="n">
        <v>22003829.8251464</v>
      </c>
      <c r="D47" s="0" t="n">
        <v>23038494.9218765</v>
      </c>
      <c r="E47" s="0" t="n">
        <v>22091292.8703935</v>
      </c>
      <c r="F47" s="0" t="n">
        <v>16689816.7785646</v>
      </c>
      <c r="G47" s="0" t="n">
        <v>5314013.04658172</v>
      </c>
      <c r="H47" s="0" t="n">
        <v>16794651.1867618</v>
      </c>
      <c r="I47" s="0" t="n">
        <v>5296641.68363169</v>
      </c>
      <c r="J47" s="0" t="n">
        <v>1218034.17996016</v>
      </c>
      <c r="K47" s="0" t="n">
        <v>1181493.15456136</v>
      </c>
      <c r="L47" s="0" t="n">
        <v>3825377.74624255</v>
      </c>
      <c r="M47" s="0" t="n">
        <v>3607813.4592029</v>
      </c>
      <c r="N47" s="0" t="n">
        <v>3840902.5589253</v>
      </c>
      <c r="O47" s="0" t="n">
        <v>3622348.02831398</v>
      </c>
      <c r="P47" s="0" t="n">
        <v>203005.696660027</v>
      </c>
      <c r="Q47" s="0" t="n">
        <v>196915.525760227</v>
      </c>
    </row>
    <row r="48" customFormat="false" ht="12.8" hidden="false" customHeight="false" outlineLevel="0" collapsed="false">
      <c r="A48" s="0" t="n">
        <v>95</v>
      </c>
      <c r="B48" s="0" t="n">
        <v>23158786.7301052</v>
      </c>
      <c r="C48" s="0" t="n">
        <v>22207876.0252016</v>
      </c>
      <c r="D48" s="0" t="n">
        <v>23252140.2826029</v>
      </c>
      <c r="E48" s="0" t="n">
        <v>22295190.7788292</v>
      </c>
      <c r="F48" s="0" t="n">
        <v>16819352.4278512</v>
      </c>
      <c r="G48" s="0" t="n">
        <v>5388523.59735049</v>
      </c>
      <c r="H48" s="0" t="n">
        <v>16924004.2231807</v>
      </c>
      <c r="I48" s="0" t="n">
        <v>5371186.55564852</v>
      </c>
      <c r="J48" s="0" t="n">
        <v>1299925.27763318</v>
      </c>
      <c r="K48" s="0" t="n">
        <v>1260927.51930419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23426285.0666052</v>
      </c>
      <c r="C49" s="0" t="n">
        <v>22462790.0552142</v>
      </c>
      <c r="D49" s="0" t="n">
        <v>23522754.7832844</v>
      </c>
      <c r="E49" s="0" t="n">
        <v>22553032.1620902</v>
      </c>
      <c r="F49" s="0" t="n">
        <v>16983144.9935505</v>
      </c>
      <c r="G49" s="0" t="n">
        <v>5479645.06166364</v>
      </c>
      <c r="H49" s="0" t="n">
        <v>17090797.0890458</v>
      </c>
      <c r="I49" s="0" t="n">
        <v>5462235.07304437</v>
      </c>
      <c r="J49" s="0" t="n">
        <v>1343465.6462885</v>
      </c>
      <c r="K49" s="0" t="n">
        <v>1303161.67689984</v>
      </c>
      <c r="L49" s="0" t="n">
        <v>3903896.46838325</v>
      </c>
      <c r="M49" s="0" t="n">
        <v>3681856.98275637</v>
      </c>
      <c r="N49" s="0" t="n">
        <v>3919914.16861142</v>
      </c>
      <c r="O49" s="0" t="n">
        <v>3696854.73699979</v>
      </c>
      <c r="P49" s="0" t="n">
        <v>223910.941048083</v>
      </c>
      <c r="Q49" s="0" t="n">
        <v>217193.61281664</v>
      </c>
    </row>
    <row r="50" customFormat="false" ht="12.8" hidden="false" customHeight="false" outlineLevel="0" collapsed="false">
      <c r="A50" s="0" t="n">
        <v>97</v>
      </c>
      <c r="B50" s="0" t="n">
        <v>23703398.8319521</v>
      </c>
      <c r="C50" s="0" t="n">
        <v>22727415.1746377</v>
      </c>
      <c r="D50" s="0" t="n">
        <v>23801929.890596</v>
      </c>
      <c r="E50" s="0" t="n">
        <v>22819601.8225847</v>
      </c>
      <c r="F50" s="0" t="n">
        <v>17130210.2831811</v>
      </c>
      <c r="G50" s="0" t="n">
        <v>5597204.89145661</v>
      </c>
      <c r="H50" s="0" t="n">
        <v>17239608.984241</v>
      </c>
      <c r="I50" s="0" t="n">
        <v>5579992.83834375</v>
      </c>
      <c r="J50" s="0" t="n">
        <v>1426181.83206425</v>
      </c>
      <c r="K50" s="0" t="n">
        <v>1383396.37710232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23980334.7770904</v>
      </c>
      <c r="C51" s="0" t="n">
        <v>22992143.1377226</v>
      </c>
      <c r="D51" s="0" t="n">
        <v>24080227.4271549</v>
      </c>
      <c r="E51" s="0" t="n">
        <v>23085629.7728415</v>
      </c>
      <c r="F51" s="0" t="n">
        <v>17246897.3421805</v>
      </c>
      <c r="G51" s="0" t="n">
        <v>5745245.79554204</v>
      </c>
      <c r="H51" s="0" t="n">
        <v>17357052.8538027</v>
      </c>
      <c r="I51" s="0" t="n">
        <v>5728576.91903885</v>
      </c>
      <c r="J51" s="0" t="n">
        <v>1474019.91506432</v>
      </c>
      <c r="K51" s="0" t="n">
        <v>1429799.31761239</v>
      </c>
      <c r="L51" s="0" t="n">
        <v>3995583.05858633</v>
      </c>
      <c r="M51" s="0" t="n">
        <v>3768692.05533017</v>
      </c>
      <c r="N51" s="0" t="n">
        <v>4012176.32247431</v>
      </c>
      <c r="O51" s="0" t="n">
        <v>3784235.35116213</v>
      </c>
      <c r="P51" s="0" t="n">
        <v>245669.985844053</v>
      </c>
      <c r="Q51" s="0" t="n">
        <v>238299.886268731</v>
      </c>
    </row>
    <row r="52" customFormat="false" ht="12.8" hidden="false" customHeight="false" outlineLevel="0" collapsed="false">
      <c r="A52" s="0" t="n">
        <v>99</v>
      </c>
      <c r="B52" s="0" t="n">
        <v>24208740.5623558</v>
      </c>
      <c r="C52" s="0" t="n">
        <v>23208834.420651</v>
      </c>
      <c r="D52" s="0" t="n">
        <v>24310252.2133367</v>
      </c>
      <c r="E52" s="0" t="n">
        <v>23303856.5181574</v>
      </c>
      <c r="F52" s="0" t="n">
        <v>17353806.7941045</v>
      </c>
      <c r="G52" s="0" t="n">
        <v>5855027.62654649</v>
      </c>
      <c r="H52" s="0" t="n">
        <v>17465070.2326765</v>
      </c>
      <c r="I52" s="0" t="n">
        <v>5838786.28548082</v>
      </c>
      <c r="J52" s="0" t="n">
        <v>1547125.83195898</v>
      </c>
      <c r="K52" s="0" t="n">
        <v>1500712.05700021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24410584.0123492</v>
      </c>
      <c r="C53" s="0" t="n">
        <v>23401617.5571596</v>
      </c>
      <c r="D53" s="0" t="n">
        <v>24513342.9939386</v>
      </c>
      <c r="E53" s="0" t="n">
        <v>23497810.6977842</v>
      </c>
      <c r="F53" s="0" t="n">
        <v>17489289.762546</v>
      </c>
      <c r="G53" s="0" t="n">
        <v>5912327.79461362</v>
      </c>
      <c r="H53" s="0" t="n">
        <v>17601783.2010187</v>
      </c>
      <c r="I53" s="0" t="n">
        <v>5896027.4967655</v>
      </c>
      <c r="J53" s="0" t="n">
        <v>1634335.20739575</v>
      </c>
      <c r="K53" s="0" t="n">
        <v>1585305.15117388</v>
      </c>
      <c r="L53" s="0" t="n">
        <v>4064290.23469577</v>
      </c>
      <c r="M53" s="0" t="n">
        <v>3833325.30956929</v>
      </c>
      <c r="N53" s="0" t="n">
        <v>4081363.50432623</v>
      </c>
      <c r="O53" s="0" t="n">
        <v>3849322.04203751</v>
      </c>
      <c r="P53" s="0" t="n">
        <v>272389.201232625</v>
      </c>
      <c r="Q53" s="0" t="n">
        <v>264217.525195646</v>
      </c>
    </row>
    <row r="54" customFormat="false" ht="12.8" hidden="false" customHeight="false" outlineLevel="0" collapsed="false">
      <c r="A54" s="0" t="n">
        <v>101</v>
      </c>
      <c r="B54" s="0" t="n">
        <v>24576728.212385</v>
      </c>
      <c r="C54" s="0" t="n">
        <v>23560704.5372385</v>
      </c>
      <c r="D54" s="0" t="n">
        <v>24685945.5004224</v>
      </c>
      <c r="E54" s="0" t="n">
        <v>23663128.4585487</v>
      </c>
      <c r="F54" s="0" t="n">
        <v>17601314.8132452</v>
      </c>
      <c r="G54" s="0" t="n">
        <v>5959389.7239933</v>
      </c>
      <c r="H54" s="0" t="n">
        <v>17714876.0798234</v>
      </c>
      <c r="I54" s="0" t="n">
        <v>5948252.37872534</v>
      </c>
      <c r="J54" s="0" t="n">
        <v>1726315.49368112</v>
      </c>
      <c r="K54" s="0" t="n">
        <v>1674526.02887069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24755695.4062471</v>
      </c>
      <c r="C55" s="0" t="n">
        <v>23731724.0773786</v>
      </c>
      <c r="D55" s="0" t="n">
        <v>24865205.2955799</v>
      </c>
      <c r="E55" s="0" t="n">
        <v>23834441.468914</v>
      </c>
      <c r="F55" s="0" t="n">
        <v>17723141.2611863</v>
      </c>
      <c r="G55" s="0" t="n">
        <v>6008582.81619237</v>
      </c>
      <c r="H55" s="0" t="n">
        <v>17836408.4760728</v>
      </c>
      <c r="I55" s="0" t="n">
        <v>5998032.99284117</v>
      </c>
      <c r="J55" s="0" t="n">
        <v>1806498.10658888</v>
      </c>
      <c r="K55" s="0" t="n">
        <v>1752303.16339121</v>
      </c>
      <c r="L55" s="0" t="n">
        <v>4121063.03808592</v>
      </c>
      <c r="M55" s="0" t="n">
        <v>3887479.86155647</v>
      </c>
      <c r="N55" s="0" t="n">
        <v>4139293.18344362</v>
      </c>
      <c r="O55" s="0" t="n">
        <v>3904595.16356998</v>
      </c>
      <c r="P55" s="0" t="n">
        <v>301083.017764813</v>
      </c>
      <c r="Q55" s="0" t="n">
        <v>292050.527231869</v>
      </c>
    </row>
    <row r="56" customFormat="false" ht="12.8" hidden="false" customHeight="false" outlineLevel="0" collapsed="false">
      <c r="A56" s="0" t="n">
        <v>103</v>
      </c>
      <c r="B56" s="0" t="n">
        <v>24875966.7820465</v>
      </c>
      <c r="C56" s="0" t="n">
        <v>23845936.2268286</v>
      </c>
      <c r="D56" s="0" t="n">
        <v>24986973.7558028</v>
      </c>
      <c r="E56" s="0" t="n">
        <v>23950065.8315001</v>
      </c>
      <c r="F56" s="0" t="n">
        <v>17793876.5139601</v>
      </c>
      <c r="G56" s="0" t="n">
        <v>6052059.71286849</v>
      </c>
      <c r="H56" s="0" t="n">
        <v>17908400.4526653</v>
      </c>
      <c r="I56" s="0" t="n">
        <v>6041665.37883483</v>
      </c>
      <c r="J56" s="0" t="n">
        <v>1862599.14086204</v>
      </c>
      <c r="K56" s="0" t="n">
        <v>1806721.16663618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25030099.2176322</v>
      </c>
      <c r="C57" s="0" t="n">
        <v>23993296.247179</v>
      </c>
      <c r="D57" s="0" t="n">
        <v>25142136.941422</v>
      </c>
      <c r="E57" s="0" t="n">
        <v>24098408.0610909</v>
      </c>
      <c r="F57" s="0" t="n">
        <v>17890183.6293227</v>
      </c>
      <c r="G57" s="0" t="n">
        <v>6103112.61785624</v>
      </c>
      <c r="H57" s="0" t="n">
        <v>18005110.6534449</v>
      </c>
      <c r="I57" s="0" t="n">
        <v>6093297.40764604</v>
      </c>
      <c r="J57" s="0" t="n">
        <v>1953016.25979452</v>
      </c>
      <c r="K57" s="0" t="n">
        <v>1894425.77200068</v>
      </c>
      <c r="L57" s="0" t="n">
        <v>4166111.36193552</v>
      </c>
      <c r="M57" s="0" t="n">
        <v>3930018.42709827</v>
      </c>
      <c r="N57" s="0" t="n">
        <v>4184766.09105849</v>
      </c>
      <c r="O57" s="0" t="n">
        <v>3947536.8254512</v>
      </c>
      <c r="P57" s="0" t="n">
        <v>325502.709965753</v>
      </c>
      <c r="Q57" s="0" t="n">
        <v>315737.628666781</v>
      </c>
    </row>
    <row r="58" customFormat="false" ht="12.8" hidden="false" customHeight="false" outlineLevel="0" collapsed="false">
      <c r="A58" s="0" t="n">
        <v>105</v>
      </c>
      <c r="B58" s="0" t="n">
        <v>25178296.8703515</v>
      </c>
      <c r="C58" s="0" t="n">
        <v>24134552.4051861</v>
      </c>
      <c r="D58" s="0" t="n">
        <v>25289146.62441</v>
      </c>
      <c r="E58" s="0" t="n">
        <v>24238547.4561233</v>
      </c>
      <c r="F58" s="0" t="n">
        <v>17968922.878478</v>
      </c>
      <c r="G58" s="0" t="n">
        <v>6165629.52670816</v>
      </c>
      <c r="H58" s="0" t="n">
        <v>18082736.5680969</v>
      </c>
      <c r="I58" s="0" t="n">
        <v>6155810.88802647</v>
      </c>
      <c r="J58" s="0" t="n">
        <v>2022081.16552532</v>
      </c>
      <c r="K58" s="0" t="n">
        <v>1961418.73055956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25214874.3525742</v>
      </c>
      <c r="C59" s="0" t="n">
        <v>24169872.6512625</v>
      </c>
      <c r="D59" s="0" t="n">
        <v>25328719.0599892</v>
      </c>
      <c r="E59" s="0" t="n">
        <v>24276749.3646548</v>
      </c>
      <c r="F59" s="0" t="n">
        <v>17982868.9315488</v>
      </c>
      <c r="G59" s="0" t="n">
        <v>6187003.71971378</v>
      </c>
      <c r="H59" s="0" t="n">
        <v>18096533.7966348</v>
      </c>
      <c r="I59" s="0" t="n">
        <v>6180215.56802009</v>
      </c>
      <c r="J59" s="0" t="n">
        <v>2071690.43604831</v>
      </c>
      <c r="K59" s="0" t="n">
        <v>2009539.72296686</v>
      </c>
      <c r="L59" s="0" t="n">
        <v>4196720.38756225</v>
      </c>
      <c r="M59" s="0" t="n">
        <v>3959313.97013244</v>
      </c>
      <c r="N59" s="0" t="n">
        <v>4215675.68966824</v>
      </c>
      <c r="O59" s="0" t="n">
        <v>3977114.42086236</v>
      </c>
      <c r="P59" s="0" t="n">
        <v>345281.739341385</v>
      </c>
      <c r="Q59" s="0" t="n">
        <v>334923.287161143</v>
      </c>
    </row>
    <row r="60" customFormat="false" ht="12.8" hidden="false" customHeight="false" outlineLevel="0" collapsed="false">
      <c r="A60" s="0" t="n">
        <v>107</v>
      </c>
      <c r="B60" s="0" t="n">
        <v>25353814.7819064</v>
      </c>
      <c r="C60" s="0" t="n">
        <v>24301923.4088629</v>
      </c>
      <c r="D60" s="0" t="n">
        <v>25468178.6272542</v>
      </c>
      <c r="E60" s="0" t="n">
        <v>24409287.9542633</v>
      </c>
      <c r="F60" s="0" t="n">
        <v>18060549.6606475</v>
      </c>
      <c r="G60" s="0" t="n">
        <v>6241373.74821546</v>
      </c>
      <c r="H60" s="0" t="n">
        <v>18174710.150936</v>
      </c>
      <c r="I60" s="0" t="n">
        <v>6234577.80332738</v>
      </c>
      <c r="J60" s="0" t="n">
        <v>2145188.12790277</v>
      </c>
      <c r="K60" s="0" t="n">
        <v>2080832.48406568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25411688.3312449</v>
      </c>
      <c r="C61" s="0" t="n">
        <v>24358413.1265677</v>
      </c>
      <c r="D61" s="0" t="n">
        <v>25526087.0180507</v>
      </c>
      <c r="E61" s="0" t="n">
        <v>24465825.3599304</v>
      </c>
      <c r="F61" s="0" t="n">
        <v>18043094.2293007</v>
      </c>
      <c r="G61" s="0" t="n">
        <v>6315318.89726696</v>
      </c>
      <c r="H61" s="0" t="n">
        <v>18156822.1021654</v>
      </c>
      <c r="I61" s="0" t="n">
        <v>6309003.257765</v>
      </c>
      <c r="J61" s="0" t="n">
        <v>2229329.52724284</v>
      </c>
      <c r="K61" s="0" t="n">
        <v>2162449.64142556</v>
      </c>
      <c r="L61" s="0" t="n">
        <v>4228785.37192219</v>
      </c>
      <c r="M61" s="0" t="n">
        <v>3989958.2512479</v>
      </c>
      <c r="N61" s="0" t="n">
        <v>4247835.63698378</v>
      </c>
      <c r="O61" s="0" t="n">
        <v>4007850.52283449</v>
      </c>
      <c r="P61" s="0" t="n">
        <v>371554.92120714</v>
      </c>
      <c r="Q61" s="0" t="n">
        <v>360408.273570926</v>
      </c>
    </row>
    <row r="62" customFormat="false" ht="12.8" hidden="false" customHeight="false" outlineLevel="0" collapsed="false">
      <c r="A62" s="0" t="n">
        <v>109</v>
      </c>
      <c r="B62" s="0" t="n">
        <v>25509281.0943096</v>
      </c>
      <c r="C62" s="0" t="n">
        <v>24451063.3917589</v>
      </c>
      <c r="D62" s="0" t="n">
        <v>25622666.4271874</v>
      </c>
      <c r="E62" s="0" t="n">
        <v>24557523.2255702</v>
      </c>
      <c r="F62" s="0" t="n">
        <v>18105739.6772057</v>
      </c>
      <c r="G62" s="0" t="n">
        <v>6345323.71455313</v>
      </c>
      <c r="H62" s="0" t="n">
        <v>18218517.3339981</v>
      </c>
      <c r="I62" s="0" t="n">
        <v>6339005.89157212</v>
      </c>
      <c r="J62" s="0" t="n">
        <v>2293734.8046014</v>
      </c>
      <c r="K62" s="0" t="n">
        <v>2224922.76046336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25677736.9435476</v>
      </c>
      <c r="C63" s="0" t="n">
        <v>24611140.0697932</v>
      </c>
      <c r="D63" s="0" t="n">
        <v>25792208.0660745</v>
      </c>
      <c r="E63" s="0" t="n">
        <v>24718634.3659922</v>
      </c>
      <c r="F63" s="0" t="n">
        <v>18206968.8350641</v>
      </c>
      <c r="G63" s="0" t="n">
        <v>6404171.23472907</v>
      </c>
      <c r="H63" s="0" t="n">
        <v>18320334.0514782</v>
      </c>
      <c r="I63" s="0" t="n">
        <v>6398300.31451399</v>
      </c>
      <c r="J63" s="0" t="n">
        <v>2351694.77932364</v>
      </c>
      <c r="K63" s="0" t="n">
        <v>2281143.93594393</v>
      </c>
      <c r="L63" s="0" t="n">
        <v>4272839.06128753</v>
      </c>
      <c r="M63" s="0" t="n">
        <v>4031859.89051264</v>
      </c>
      <c r="N63" s="0" t="n">
        <v>4291903.87829217</v>
      </c>
      <c r="O63" s="0" t="n">
        <v>4049768.21887188</v>
      </c>
      <c r="P63" s="0" t="n">
        <v>391949.129887274</v>
      </c>
      <c r="Q63" s="0" t="n">
        <v>380190.655990656</v>
      </c>
    </row>
    <row r="64" customFormat="false" ht="12.8" hidden="false" customHeight="false" outlineLevel="0" collapsed="false">
      <c r="A64" s="0" t="n">
        <v>111</v>
      </c>
      <c r="B64" s="0" t="n">
        <v>25756458.4207845</v>
      </c>
      <c r="C64" s="0" t="n">
        <v>24686029.6873654</v>
      </c>
      <c r="D64" s="0" t="n">
        <v>25871589.7657964</v>
      </c>
      <c r="E64" s="0" t="n">
        <v>24794148.6170587</v>
      </c>
      <c r="F64" s="0" t="n">
        <v>18297932.1773332</v>
      </c>
      <c r="G64" s="0" t="n">
        <v>6388097.5100322</v>
      </c>
      <c r="H64" s="0" t="n">
        <v>18411928.7473091</v>
      </c>
      <c r="I64" s="0" t="n">
        <v>6382219.86974959</v>
      </c>
      <c r="J64" s="0" t="n">
        <v>2376811.58855118</v>
      </c>
      <c r="K64" s="0" t="n">
        <v>2305507.24089465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25865402.062383</v>
      </c>
      <c r="C65" s="0" t="n">
        <v>24789254.9192287</v>
      </c>
      <c r="D65" s="0" t="n">
        <v>25979842.0504599</v>
      </c>
      <c r="E65" s="0" t="n">
        <v>24896723.855599</v>
      </c>
      <c r="F65" s="0" t="n">
        <v>18311935.9387367</v>
      </c>
      <c r="G65" s="0" t="n">
        <v>6477318.98049197</v>
      </c>
      <c r="H65" s="0" t="n">
        <v>18425289.1391318</v>
      </c>
      <c r="I65" s="0" t="n">
        <v>6471434.7164672</v>
      </c>
      <c r="J65" s="0" t="n">
        <v>2395302.22472717</v>
      </c>
      <c r="K65" s="0" t="n">
        <v>2323443.15798535</v>
      </c>
      <c r="L65" s="0" t="n">
        <v>4305151.97877783</v>
      </c>
      <c r="M65" s="0" t="n">
        <v>4062906.44833226</v>
      </c>
      <c r="N65" s="0" t="n">
        <v>4324212.31196113</v>
      </c>
      <c r="O65" s="0" t="n">
        <v>4080810.53326218</v>
      </c>
      <c r="P65" s="0" t="n">
        <v>399217.037454528</v>
      </c>
      <c r="Q65" s="0" t="n">
        <v>387240.526330892</v>
      </c>
    </row>
    <row r="66" customFormat="false" ht="12.8" hidden="false" customHeight="false" outlineLevel="0" collapsed="false">
      <c r="A66" s="0" t="n">
        <v>113</v>
      </c>
      <c r="B66" s="0" t="n">
        <v>26014876.9414757</v>
      </c>
      <c r="C66" s="0" t="n">
        <v>24931030.4254568</v>
      </c>
      <c r="D66" s="0" t="n">
        <v>26130235.1281082</v>
      </c>
      <c r="E66" s="0" t="n">
        <v>25039375.5522315</v>
      </c>
      <c r="F66" s="0" t="n">
        <v>18413399.5859242</v>
      </c>
      <c r="G66" s="0" t="n">
        <v>6517630.8395326</v>
      </c>
      <c r="H66" s="0" t="n">
        <v>18527206.7918923</v>
      </c>
      <c r="I66" s="0" t="n">
        <v>6512168.76033917</v>
      </c>
      <c r="J66" s="0" t="n">
        <v>2471237.78120236</v>
      </c>
      <c r="K66" s="0" t="n">
        <v>2397100.64776629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26020983.8916024</v>
      </c>
      <c r="C67" s="0" t="n">
        <v>24936728.8623025</v>
      </c>
      <c r="D67" s="0" t="n">
        <v>26138174.7850243</v>
      </c>
      <c r="E67" s="0" t="n">
        <v>25046848.7244615</v>
      </c>
      <c r="F67" s="0" t="n">
        <v>18416309.041686</v>
      </c>
      <c r="G67" s="0" t="n">
        <v>6520419.82061652</v>
      </c>
      <c r="H67" s="0" t="n">
        <v>18530209.9518922</v>
      </c>
      <c r="I67" s="0" t="n">
        <v>6516638.77256932</v>
      </c>
      <c r="J67" s="0" t="n">
        <v>2530675.39120033</v>
      </c>
      <c r="K67" s="0" t="n">
        <v>2454755.12946432</v>
      </c>
      <c r="L67" s="0" t="n">
        <v>4330818.36997424</v>
      </c>
      <c r="M67" s="0" t="n">
        <v>4087431.09344578</v>
      </c>
      <c r="N67" s="0" t="n">
        <v>4350348.72722323</v>
      </c>
      <c r="O67" s="0" t="n">
        <v>4105788.19463737</v>
      </c>
      <c r="P67" s="0" t="n">
        <v>421779.231866721</v>
      </c>
      <c r="Q67" s="0" t="n">
        <v>409125.854910719</v>
      </c>
    </row>
    <row r="68" customFormat="false" ht="12.8" hidden="false" customHeight="false" outlineLevel="0" collapsed="false">
      <c r="A68" s="0" t="n">
        <v>115</v>
      </c>
      <c r="B68" s="0" t="n">
        <v>26122340.5739807</v>
      </c>
      <c r="C68" s="0" t="n">
        <v>25032498.8274263</v>
      </c>
      <c r="D68" s="0" t="n">
        <v>26240278.0713855</v>
      </c>
      <c r="E68" s="0" t="n">
        <v>25143321.7858959</v>
      </c>
      <c r="F68" s="0" t="n">
        <v>18471884.1960547</v>
      </c>
      <c r="G68" s="0" t="n">
        <v>6560614.63137159</v>
      </c>
      <c r="H68" s="0" t="n">
        <v>18586492.5232634</v>
      </c>
      <c r="I68" s="0" t="n">
        <v>6556829.26263248</v>
      </c>
      <c r="J68" s="0" t="n">
        <v>2579346.85864171</v>
      </c>
      <c r="K68" s="0" t="n">
        <v>2501966.45288246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26328354.0474466</v>
      </c>
      <c r="C69" s="0" t="n">
        <v>25228664.0093487</v>
      </c>
      <c r="D69" s="0" t="n">
        <v>26450328.4802432</v>
      </c>
      <c r="E69" s="0" t="n">
        <v>25343308.1405218</v>
      </c>
      <c r="F69" s="0" t="n">
        <v>18620730.9943734</v>
      </c>
      <c r="G69" s="0" t="n">
        <v>6607933.01497525</v>
      </c>
      <c r="H69" s="0" t="n">
        <v>18735892.9984315</v>
      </c>
      <c r="I69" s="0" t="n">
        <v>6607415.14209032</v>
      </c>
      <c r="J69" s="0" t="n">
        <v>2684451.53615704</v>
      </c>
      <c r="K69" s="0" t="n">
        <v>2603917.99007233</v>
      </c>
      <c r="L69" s="0" t="n">
        <v>4381170.55366793</v>
      </c>
      <c r="M69" s="0" t="n">
        <v>4135134.27247175</v>
      </c>
      <c r="N69" s="0" t="n">
        <v>4401497.5272802</v>
      </c>
      <c r="O69" s="0" t="n">
        <v>4154239.34232845</v>
      </c>
      <c r="P69" s="0" t="n">
        <v>447408.589359507</v>
      </c>
      <c r="Q69" s="0" t="n">
        <v>433986.331678722</v>
      </c>
    </row>
    <row r="70" customFormat="false" ht="12.8" hidden="false" customHeight="false" outlineLevel="0" collapsed="false">
      <c r="A70" s="0" t="n">
        <v>117</v>
      </c>
      <c r="B70" s="0" t="n">
        <v>26374171.3800637</v>
      </c>
      <c r="C70" s="0" t="n">
        <v>25272614.6639709</v>
      </c>
      <c r="D70" s="0" t="n">
        <v>26495358.2124417</v>
      </c>
      <c r="E70" s="0" t="n">
        <v>25386518.4820089</v>
      </c>
      <c r="F70" s="0" t="n">
        <v>18639063.5376903</v>
      </c>
      <c r="G70" s="0" t="n">
        <v>6633551.12628064</v>
      </c>
      <c r="H70" s="0" t="n">
        <v>18753485.3989374</v>
      </c>
      <c r="I70" s="0" t="n">
        <v>6633033.08307154</v>
      </c>
      <c r="J70" s="0" t="n">
        <v>2785653.43562807</v>
      </c>
      <c r="K70" s="0" t="n">
        <v>2702083.83255923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26466082.709556</v>
      </c>
      <c r="C71" s="0" t="n">
        <v>25360259.4971514</v>
      </c>
      <c r="D71" s="0" t="n">
        <v>26587574.7038008</v>
      </c>
      <c r="E71" s="0" t="n">
        <v>25474450.2648784</v>
      </c>
      <c r="F71" s="0" t="n">
        <v>18707788.444634</v>
      </c>
      <c r="G71" s="0" t="n">
        <v>6652471.05251736</v>
      </c>
      <c r="H71" s="0" t="n">
        <v>18822497.2688921</v>
      </c>
      <c r="I71" s="0" t="n">
        <v>6651952.99598627</v>
      </c>
      <c r="J71" s="0" t="n">
        <v>2842210.84307135</v>
      </c>
      <c r="K71" s="0" t="n">
        <v>2756944.51777921</v>
      </c>
      <c r="L71" s="0" t="n">
        <v>4404149.64342381</v>
      </c>
      <c r="M71" s="0" t="n">
        <v>4157291.05156581</v>
      </c>
      <c r="N71" s="0" t="n">
        <v>4424396.23344632</v>
      </c>
      <c r="O71" s="0" t="n">
        <v>4176320.58514598</v>
      </c>
      <c r="P71" s="0" t="n">
        <v>473701.807178559</v>
      </c>
      <c r="Q71" s="0" t="n">
        <v>459490.752963202</v>
      </c>
    </row>
    <row r="72" customFormat="false" ht="12.8" hidden="false" customHeight="false" outlineLevel="0" collapsed="false">
      <c r="A72" s="0" t="n">
        <v>119</v>
      </c>
      <c r="B72" s="0" t="n">
        <v>26638443.516942</v>
      </c>
      <c r="C72" s="0" t="n">
        <v>25524984.8985833</v>
      </c>
      <c r="D72" s="0" t="n">
        <v>26759988.0800331</v>
      </c>
      <c r="E72" s="0" t="n">
        <v>25639229.1192633</v>
      </c>
      <c r="F72" s="0" t="n">
        <v>18870152.2603053</v>
      </c>
      <c r="G72" s="0" t="n">
        <v>6654832.63827801</v>
      </c>
      <c r="H72" s="0" t="n">
        <v>18984784.1266376</v>
      </c>
      <c r="I72" s="0" t="n">
        <v>6654444.99262571</v>
      </c>
      <c r="J72" s="0" t="n">
        <v>2915685.60693081</v>
      </c>
      <c r="K72" s="0" t="n">
        <v>2828215.03872288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26737133.2401376</v>
      </c>
      <c r="C73" s="0" t="n">
        <v>25618850.1728155</v>
      </c>
      <c r="D73" s="0" t="n">
        <v>26858827.5171982</v>
      </c>
      <c r="E73" s="0" t="n">
        <v>25733247.1020661</v>
      </c>
      <c r="F73" s="0" t="n">
        <v>18939854.8397155</v>
      </c>
      <c r="G73" s="0" t="n">
        <v>6678995.33310001</v>
      </c>
      <c r="H73" s="0" t="n">
        <v>19054252.2862851</v>
      </c>
      <c r="I73" s="0" t="n">
        <v>6678994.81578096</v>
      </c>
      <c r="J73" s="0" t="n">
        <v>2986333.57426934</v>
      </c>
      <c r="K73" s="0" t="n">
        <v>2896743.56704126</v>
      </c>
      <c r="L73" s="0" t="n">
        <v>4453699.5673404</v>
      </c>
      <c r="M73" s="0" t="n">
        <v>4205684.78850483</v>
      </c>
      <c r="N73" s="0" t="n">
        <v>4473982.71082455</v>
      </c>
      <c r="O73" s="0" t="n">
        <v>4224751.43624859</v>
      </c>
      <c r="P73" s="0" t="n">
        <v>497722.262378224</v>
      </c>
      <c r="Q73" s="0" t="n">
        <v>482790.594506877</v>
      </c>
    </row>
    <row r="74" customFormat="false" ht="12.8" hidden="false" customHeight="false" outlineLevel="0" collapsed="false">
      <c r="A74" s="0" t="n">
        <v>121</v>
      </c>
      <c r="B74" s="0" t="n">
        <v>26789183.096301</v>
      </c>
      <c r="C74" s="0" t="n">
        <v>25669455.4852916</v>
      </c>
      <c r="D74" s="0" t="n">
        <v>26911217.4531689</v>
      </c>
      <c r="E74" s="0" t="n">
        <v>25784172.0910094</v>
      </c>
      <c r="F74" s="0" t="n">
        <v>18986607.6773797</v>
      </c>
      <c r="G74" s="0" t="n">
        <v>6682847.80791191</v>
      </c>
      <c r="H74" s="0" t="n">
        <v>19101324.8035325</v>
      </c>
      <c r="I74" s="0" t="n">
        <v>6682847.28747693</v>
      </c>
      <c r="J74" s="0" t="n">
        <v>3046119.97532989</v>
      </c>
      <c r="K74" s="0" t="n">
        <v>2954736.37606999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26878221.7719132</v>
      </c>
      <c r="C75" s="0" t="n">
        <v>25754410.7630346</v>
      </c>
      <c r="D75" s="0" t="n">
        <v>26999294.3982113</v>
      </c>
      <c r="E75" s="0" t="n">
        <v>25868223.3633476</v>
      </c>
      <c r="F75" s="0" t="n">
        <v>19003070.7313377</v>
      </c>
      <c r="G75" s="0" t="n">
        <v>6751340.03169694</v>
      </c>
      <c r="H75" s="0" t="n">
        <v>19116883.8198626</v>
      </c>
      <c r="I75" s="0" t="n">
        <v>6751339.54348502</v>
      </c>
      <c r="J75" s="0" t="n">
        <v>3129425.84628007</v>
      </c>
      <c r="K75" s="0" t="n">
        <v>3035543.07089167</v>
      </c>
      <c r="L75" s="0" t="n">
        <v>4477142.11488755</v>
      </c>
      <c r="M75" s="0" t="n">
        <v>4228485.61131178</v>
      </c>
      <c r="N75" s="0" t="n">
        <v>4497321.65395013</v>
      </c>
      <c r="O75" s="0" t="n">
        <v>4247455.43362018</v>
      </c>
      <c r="P75" s="0" t="n">
        <v>521570.974380012</v>
      </c>
      <c r="Q75" s="0" t="n">
        <v>505923.845148611</v>
      </c>
    </row>
    <row r="76" customFormat="false" ht="12.8" hidden="false" customHeight="false" outlineLevel="0" collapsed="false">
      <c r="A76" s="0" t="n">
        <v>123</v>
      </c>
      <c r="B76" s="0" t="n">
        <v>26905200.2609079</v>
      </c>
      <c r="C76" s="0" t="n">
        <v>25781562.1338304</v>
      </c>
      <c r="D76" s="0" t="n">
        <v>27026092.7256105</v>
      </c>
      <c r="E76" s="0" t="n">
        <v>25895206.0268151</v>
      </c>
      <c r="F76" s="0" t="n">
        <v>19064837.9590368</v>
      </c>
      <c r="G76" s="0" t="n">
        <v>6716724.17479355</v>
      </c>
      <c r="H76" s="0" t="n">
        <v>19178482.3407875</v>
      </c>
      <c r="I76" s="0" t="n">
        <v>6716723.68602758</v>
      </c>
      <c r="J76" s="0" t="n">
        <v>3205964.22351726</v>
      </c>
      <c r="K76" s="0" t="n">
        <v>3109785.29681174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27016846.1170473</v>
      </c>
      <c r="C77" s="0" t="n">
        <v>25887308.0501411</v>
      </c>
      <c r="D77" s="0" t="n">
        <v>27137140.224971</v>
      </c>
      <c r="E77" s="0" t="n">
        <v>26000389.493313</v>
      </c>
      <c r="F77" s="0" t="n">
        <v>19083177.9607652</v>
      </c>
      <c r="G77" s="0" t="n">
        <v>6804130.08937595</v>
      </c>
      <c r="H77" s="0" t="n">
        <v>19196259.9021828</v>
      </c>
      <c r="I77" s="0" t="n">
        <v>6804129.59113025</v>
      </c>
      <c r="J77" s="0" t="n">
        <v>3245270.80027062</v>
      </c>
      <c r="K77" s="0" t="n">
        <v>3147912.6762625</v>
      </c>
      <c r="L77" s="0" t="n">
        <v>4498488.94426449</v>
      </c>
      <c r="M77" s="0" t="n">
        <v>4248678.04053038</v>
      </c>
      <c r="N77" s="0" t="n">
        <v>4518538.8455361</v>
      </c>
      <c r="O77" s="0" t="n">
        <v>4267526.02822891</v>
      </c>
      <c r="P77" s="0" t="n">
        <v>540878.46671177</v>
      </c>
      <c r="Q77" s="0" t="n">
        <v>524652.112710417</v>
      </c>
    </row>
    <row r="78" customFormat="false" ht="12.8" hidden="false" customHeight="false" outlineLevel="0" collapsed="false">
      <c r="A78" s="0" t="n">
        <v>125</v>
      </c>
      <c r="B78" s="0" t="n">
        <v>27073472.4721201</v>
      </c>
      <c r="C78" s="0" t="n">
        <v>25940885.4368816</v>
      </c>
      <c r="D78" s="0" t="n">
        <v>27194403.9416209</v>
      </c>
      <c r="E78" s="0" t="n">
        <v>26054565.9133115</v>
      </c>
      <c r="F78" s="0" t="n">
        <v>19143827.8193833</v>
      </c>
      <c r="G78" s="0" t="n">
        <v>6797057.61749837</v>
      </c>
      <c r="H78" s="0" t="n">
        <v>19257508.7942247</v>
      </c>
      <c r="I78" s="0" t="n">
        <v>6797057.11908679</v>
      </c>
      <c r="J78" s="0" t="n">
        <v>3321083.29445098</v>
      </c>
      <c r="K78" s="0" t="n">
        <v>3221450.79561745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27174089.7837358</v>
      </c>
      <c r="C79" s="0" t="n">
        <v>26036917.669143</v>
      </c>
      <c r="D79" s="0" t="n">
        <v>27294836.1203286</v>
      </c>
      <c r="E79" s="0" t="n">
        <v>26150424.1204673</v>
      </c>
      <c r="F79" s="0" t="n">
        <v>19239263.9217797</v>
      </c>
      <c r="G79" s="0" t="n">
        <v>6797653.74736332</v>
      </c>
      <c r="H79" s="0" t="n">
        <v>19352770.8547948</v>
      </c>
      <c r="I79" s="0" t="n">
        <v>6797653.26567245</v>
      </c>
      <c r="J79" s="0" t="n">
        <v>3387720.68149136</v>
      </c>
      <c r="K79" s="0" t="n">
        <v>3286089.06104662</v>
      </c>
      <c r="L79" s="0" t="n">
        <v>4526984.94807412</v>
      </c>
      <c r="M79" s="0" t="n">
        <v>4276727.05694848</v>
      </c>
      <c r="N79" s="0" t="n">
        <v>4547110.20540113</v>
      </c>
      <c r="O79" s="0" t="n">
        <v>4295645.87966082</v>
      </c>
      <c r="P79" s="0" t="n">
        <v>564620.113581894</v>
      </c>
      <c r="Q79" s="0" t="n">
        <v>547681.510174437</v>
      </c>
    </row>
    <row r="80" customFormat="false" ht="12.8" hidden="false" customHeight="false" outlineLevel="0" collapsed="false">
      <c r="A80" s="0" t="n">
        <v>127</v>
      </c>
      <c r="B80" s="0" t="n">
        <v>27213239.0854637</v>
      </c>
      <c r="C80" s="0" t="n">
        <v>26073198.8505193</v>
      </c>
      <c r="D80" s="0" t="n">
        <v>27333315.9407918</v>
      </c>
      <c r="E80" s="0" t="n">
        <v>26186076.0225117</v>
      </c>
      <c r="F80" s="0" t="n">
        <v>19226183.2231343</v>
      </c>
      <c r="G80" s="0" t="n">
        <v>6847015.627385</v>
      </c>
      <c r="H80" s="0" t="n">
        <v>19339060.8868641</v>
      </c>
      <c r="I80" s="0" t="n">
        <v>6847015.13564762</v>
      </c>
      <c r="J80" s="0" t="n">
        <v>3425376.67027749</v>
      </c>
      <c r="K80" s="0" t="n">
        <v>3322615.37016917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27338049.5154775</v>
      </c>
      <c r="C81" s="0" t="n">
        <v>26193283.6816354</v>
      </c>
      <c r="D81" s="0" t="n">
        <v>27458408.524136</v>
      </c>
      <c r="E81" s="0" t="n">
        <v>26306426.1466539</v>
      </c>
      <c r="F81" s="0" t="n">
        <v>19273971.2072773</v>
      </c>
      <c r="G81" s="0" t="n">
        <v>6919312.47435814</v>
      </c>
      <c r="H81" s="0" t="n">
        <v>19387114.164581</v>
      </c>
      <c r="I81" s="0" t="n">
        <v>6919311.98207296</v>
      </c>
      <c r="J81" s="0" t="n">
        <v>3478366.81455336</v>
      </c>
      <c r="K81" s="0" t="n">
        <v>3374015.81011676</v>
      </c>
      <c r="L81" s="0" t="n">
        <v>4554382.62000172</v>
      </c>
      <c r="M81" s="0" t="n">
        <v>4302993.58919793</v>
      </c>
      <c r="N81" s="0" t="n">
        <v>4574443.34074968</v>
      </c>
      <c r="O81" s="0" t="n">
        <v>4321851.74995451</v>
      </c>
      <c r="P81" s="0" t="n">
        <v>579727.802425561</v>
      </c>
      <c r="Q81" s="0" t="n">
        <v>562335.968352794</v>
      </c>
    </row>
    <row r="82" customFormat="false" ht="12.8" hidden="false" customHeight="false" outlineLevel="0" collapsed="false">
      <c r="A82" s="0" t="n">
        <v>129</v>
      </c>
      <c r="B82" s="0" t="n">
        <v>27471212.0610914</v>
      </c>
      <c r="C82" s="0" t="n">
        <v>26321135.1344076</v>
      </c>
      <c r="D82" s="0" t="n">
        <v>27590752.8902385</v>
      </c>
      <c r="E82" s="0" t="n">
        <v>26433508.5123012</v>
      </c>
      <c r="F82" s="0" t="n">
        <v>19405601.5538068</v>
      </c>
      <c r="G82" s="0" t="n">
        <v>6915533.5806009</v>
      </c>
      <c r="H82" s="0" t="n">
        <v>19517975.4251831</v>
      </c>
      <c r="I82" s="0" t="n">
        <v>6915533.0871181</v>
      </c>
      <c r="J82" s="0" t="n">
        <v>3593449.77471832</v>
      </c>
      <c r="K82" s="0" t="n">
        <v>3485646.28147677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27601208.0363034</v>
      </c>
      <c r="C83" s="0" t="n">
        <v>26445809.4368242</v>
      </c>
      <c r="D83" s="0" t="n">
        <v>27721041.7207517</v>
      </c>
      <c r="E83" s="0" t="n">
        <v>26558457.9526037</v>
      </c>
      <c r="F83" s="0" t="n">
        <v>19524627.4032022</v>
      </c>
      <c r="G83" s="0" t="n">
        <v>6921182.0336221</v>
      </c>
      <c r="H83" s="0" t="n">
        <v>19637276.3889918</v>
      </c>
      <c r="I83" s="0" t="n">
        <v>6921181.56361184</v>
      </c>
      <c r="J83" s="0" t="n">
        <v>3628868.31716211</v>
      </c>
      <c r="K83" s="0" t="n">
        <v>3520002.26764725</v>
      </c>
      <c r="L83" s="0" t="n">
        <v>4597770.10825323</v>
      </c>
      <c r="M83" s="0" t="n">
        <v>4344367.25400789</v>
      </c>
      <c r="N83" s="0" t="n">
        <v>4617743.24934888</v>
      </c>
      <c r="O83" s="0" t="n">
        <v>4363143.09020149</v>
      </c>
      <c r="P83" s="0" t="n">
        <v>604811.386193685</v>
      </c>
      <c r="Q83" s="0" t="n">
        <v>586667.044607874</v>
      </c>
    </row>
    <row r="84" customFormat="false" ht="12.8" hidden="false" customHeight="false" outlineLevel="0" collapsed="false">
      <c r="A84" s="0" t="n">
        <v>131</v>
      </c>
      <c r="B84" s="0" t="n">
        <v>27731874.472961</v>
      </c>
      <c r="C84" s="0" t="n">
        <v>26571408.4822915</v>
      </c>
      <c r="D84" s="0" t="n">
        <v>27851026.9782953</v>
      </c>
      <c r="E84" s="0" t="n">
        <v>26683416.7514026</v>
      </c>
      <c r="F84" s="0" t="n">
        <v>19615588.2029262</v>
      </c>
      <c r="G84" s="0" t="n">
        <v>6955820.2793653</v>
      </c>
      <c r="H84" s="0" t="n">
        <v>19727596.9323128</v>
      </c>
      <c r="I84" s="0" t="n">
        <v>6955819.81908977</v>
      </c>
      <c r="J84" s="0" t="n">
        <v>3671191.61127891</v>
      </c>
      <c r="K84" s="0" t="n">
        <v>3561055.86294055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27725993.0432718</v>
      </c>
      <c r="C85" s="0" t="n">
        <v>26566835.2747549</v>
      </c>
      <c r="D85" s="0" t="n">
        <v>27842344.711337</v>
      </c>
      <c r="E85" s="0" t="n">
        <v>26676210.7622919</v>
      </c>
      <c r="F85" s="0" t="n">
        <v>19613586.6954787</v>
      </c>
      <c r="G85" s="0" t="n">
        <v>6953248.57927626</v>
      </c>
      <c r="H85" s="0" t="n">
        <v>19722962.6545295</v>
      </c>
      <c r="I85" s="0" t="n">
        <v>6953248.1077624</v>
      </c>
      <c r="J85" s="0" t="n">
        <v>3723716.25122127</v>
      </c>
      <c r="K85" s="0" t="n">
        <v>3612004.76368463</v>
      </c>
      <c r="L85" s="0" t="n">
        <v>4618601.74723636</v>
      </c>
      <c r="M85" s="0" t="n">
        <v>4364523.819639</v>
      </c>
      <c r="N85" s="0" t="n">
        <v>4637994.56417554</v>
      </c>
      <c r="O85" s="0" t="n">
        <v>4382754.26831917</v>
      </c>
      <c r="P85" s="0" t="n">
        <v>620619.375203544</v>
      </c>
      <c r="Q85" s="0" t="n">
        <v>602000.793947438</v>
      </c>
    </row>
    <row r="86" customFormat="false" ht="12.8" hidden="false" customHeight="false" outlineLevel="0" collapsed="false">
      <c r="A86" s="0" t="n">
        <v>133</v>
      </c>
      <c r="B86" s="0" t="n">
        <v>27783214.6168392</v>
      </c>
      <c r="C86" s="0" t="n">
        <v>26621569.9914714</v>
      </c>
      <c r="D86" s="0" t="n">
        <v>27897638.7381082</v>
      </c>
      <c r="E86" s="0" t="n">
        <v>26729133.5866268</v>
      </c>
      <c r="F86" s="0" t="n">
        <v>19648121.7724829</v>
      </c>
      <c r="G86" s="0" t="n">
        <v>6973448.21898844</v>
      </c>
      <c r="H86" s="0" t="n">
        <v>19755685.8393062</v>
      </c>
      <c r="I86" s="0" t="n">
        <v>6973447.74732058</v>
      </c>
      <c r="J86" s="0" t="n">
        <v>3778830.04473941</v>
      </c>
      <c r="K86" s="0" t="n">
        <v>3665465.14339723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27873681.6607095</v>
      </c>
      <c r="C87" s="0" t="n">
        <v>26707642.6763009</v>
      </c>
      <c r="D87" s="0" t="n">
        <v>27987228.1298538</v>
      </c>
      <c r="E87" s="0" t="n">
        <v>26814381.278255</v>
      </c>
      <c r="F87" s="0" t="n">
        <v>19710380.3503929</v>
      </c>
      <c r="G87" s="0" t="n">
        <v>6997262.32590796</v>
      </c>
      <c r="H87" s="0" t="n">
        <v>19817119.4221043</v>
      </c>
      <c r="I87" s="0" t="n">
        <v>6997261.85615075</v>
      </c>
      <c r="J87" s="0" t="n">
        <v>3858482.4234724</v>
      </c>
      <c r="K87" s="0" t="n">
        <v>3742727.95076823</v>
      </c>
      <c r="L87" s="0" t="n">
        <v>4643528.79644451</v>
      </c>
      <c r="M87" s="0" t="n">
        <v>4388691.403434</v>
      </c>
      <c r="N87" s="0" t="n">
        <v>4662454.08047894</v>
      </c>
      <c r="O87" s="0" t="n">
        <v>4406482.46306794</v>
      </c>
      <c r="P87" s="0" t="n">
        <v>643080.403912067</v>
      </c>
      <c r="Q87" s="0" t="n">
        <v>623787.991794705</v>
      </c>
    </row>
    <row r="88" customFormat="false" ht="12.8" hidden="false" customHeight="false" outlineLevel="0" collapsed="false">
      <c r="A88" s="0" t="n">
        <v>135</v>
      </c>
      <c r="B88" s="0" t="n">
        <v>27955867.8634672</v>
      </c>
      <c r="C88" s="0" t="n">
        <v>26786190.5351176</v>
      </c>
      <c r="D88" s="0" t="n">
        <v>28068510.9746142</v>
      </c>
      <c r="E88" s="0" t="n">
        <v>26892079.9860922</v>
      </c>
      <c r="F88" s="0" t="n">
        <v>19770007.1551015</v>
      </c>
      <c r="G88" s="0" t="n">
        <v>7016183.38001609</v>
      </c>
      <c r="H88" s="0" t="n">
        <v>19875897.081643</v>
      </c>
      <c r="I88" s="0" t="n">
        <v>7016182.90444923</v>
      </c>
      <c r="J88" s="0" t="n">
        <v>3912020.00282355</v>
      </c>
      <c r="K88" s="0" t="n">
        <v>3794659.40273884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28048525.6388428</v>
      </c>
      <c r="C89" s="0" t="n">
        <v>26875832.0024415</v>
      </c>
      <c r="D89" s="0" t="n">
        <v>28161086.4285025</v>
      </c>
      <c r="E89" s="0" t="n">
        <v>26981644.0766754</v>
      </c>
      <c r="F89" s="0" t="n">
        <v>19897285.2576811</v>
      </c>
      <c r="G89" s="0" t="n">
        <v>6978546.74476038</v>
      </c>
      <c r="H89" s="0" t="n">
        <v>20003097.8006966</v>
      </c>
      <c r="I89" s="0" t="n">
        <v>6978546.27597876</v>
      </c>
      <c r="J89" s="0" t="n">
        <v>3998762.7263943</v>
      </c>
      <c r="K89" s="0" t="n">
        <v>3878799.84460248</v>
      </c>
      <c r="L89" s="0" t="n">
        <v>4672409.41144718</v>
      </c>
      <c r="M89" s="0" t="n">
        <v>4416511.41837952</v>
      </c>
      <c r="N89" s="0" t="n">
        <v>4691170.41751702</v>
      </c>
      <c r="O89" s="0" t="n">
        <v>4434148.60606828</v>
      </c>
      <c r="P89" s="0" t="n">
        <v>666460.454399051</v>
      </c>
      <c r="Q89" s="0" t="n">
        <v>646466.640767079</v>
      </c>
    </row>
    <row r="90" customFormat="false" ht="12.8" hidden="false" customHeight="false" outlineLevel="0" collapsed="false">
      <c r="A90" s="0" t="n">
        <v>137</v>
      </c>
      <c r="B90" s="0" t="n">
        <v>28120522.2684941</v>
      </c>
      <c r="C90" s="0" t="n">
        <v>26945707.1001755</v>
      </c>
      <c r="D90" s="0" t="n">
        <v>28232618.7282832</v>
      </c>
      <c r="E90" s="0" t="n">
        <v>27051082.740842</v>
      </c>
      <c r="F90" s="0" t="n">
        <v>19953384.8603036</v>
      </c>
      <c r="G90" s="0" t="n">
        <v>6992322.2398719</v>
      </c>
      <c r="H90" s="0" t="n">
        <v>20058760.9699034</v>
      </c>
      <c r="I90" s="0" t="n">
        <v>6992321.77093862</v>
      </c>
      <c r="J90" s="0" t="n">
        <v>4081908.94480488</v>
      </c>
      <c r="K90" s="0" t="n">
        <v>3959451.67646073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28264274.133859</v>
      </c>
      <c r="C91" s="0" t="n">
        <v>27084169.4795826</v>
      </c>
      <c r="D91" s="0" t="n">
        <v>28375988.1389829</v>
      </c>
      <c r="E91" s="0" t="n">
        <v>27189185.5247167</v>
      </c>
      <c r="F91" s="0" t="n">
        <v>20055738.9815487</v>
      </c>
      <c r="G91" s="0" t="n">
        <v>7028430.49803392</v>
      </c>
      <c r="H91" s="0" t="n">
        <v>20160755.4990393</v>
      </c>
      <c r="I91" s="0" t="n">
        <v>7028430.02567731</v>
      </c>
      <c r="J91" s="0" t="n">
        <v>4178489.97515898</v>
      </c>
      <c r="K91" s="0" t="n">
        <v>4053135.27590421</v>
      </c>
      <c r="L91" s="0" t="n">
        <v>4708325.48148595</v>
      </c>
      <c r="M91" s="0" t="n">
        <v>4451288.8057768</v>
      </c>
      <c r="N91" s="0" t="n">
        <v>4726945.34764446</v>
      </c>
      <c r="O91" s="0" t="n">
        <v>4468793.88044824</v>
      </c>
      <c r="P91" s="0" t="n">
        <v>696414.995859831</v>
      </c>
      <c r="Q91" s="0" t="n">
        <v>675522.545984035</v>
      </c>
    </row>
    <row r="92" customFormat="false" ht="12.8" hidden="false" customHeight="false" outlineLevel="0" collapsed="false">
      <c r="A92" s="0" t="n">
        <v>139</v>
      </c>
      <c r="B92" s="0" t="n">
        <v>28385685.6594479</v>
      </c>
      <c r="C92" s="0" t="n">
        <v>27199621.7800521</v>
      </c>
      <c r="D92" s="0" t="n">
        <v>28496941.731832</v>
      </c>
      <c r="E92" s="0" t="n">
        <v>27304207.3738878</v>
      </c>
      <c r="F92" s="0" t="n">
        <v>20097509.9790238</v>
      </c>
      <c r="G92" s="0" t="n">
        <v>7102111.80102831</v>
      </c>
      <c r="H92" s="0" t="n">
        <v>20202096.0457463</v>
      </c>
      <c r="I92" s="0" t="n">
        <v>7102111.32814159</v>
      </c>
      <c r="J92" s="0" t="n">
        <v>4281262.09013876</v>
      </c>
      <c r="K92" s="0" t="n">
        <v>4152824.2274346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28578579.1143782</v>
      </c>
      <c r="C93" s="0" t="n">
        <v>27384997.4635721</v>
      </c>
      <c r="D93" s="0" t="n">
        <v>28688469.6004834</v>
      </c>
      <c r="E93" s="0" t="n">
        <v>27488298.3175122</v>
      </c>
      <c r="F93" s="0" t="n">
        <v>20247321.2336259</v>
      </c>
      <c r="G93" s="0" t="n">
        <v>7137676.22994621</v>
      </c>
      <c r="H93" s="0" t="n">
        <v>20350622.560975</v>
      </c>
      <c r="I93" s="0" t="n">
        <v>7137675.75653712</v>
      </c>
      <c r="J93" s="0" t="n">
        <v>4363513.94352223</v>
      </c>
      <c r="K93" s="0" t="n">
        <v>4232608.52521657</v>
      </c>
      <c r="L93" s="0" t="n">
        <v>4760056.59594056</v>
      </c>
      <c r="M93" s="0" t="n">
        <v>4500577.36746698</v>
      </c>
      <c r="N93" s="0" t="n">
        <v>4778372.35018525</v>
      </c>
      <c r="O93" s="0" t="n">
        <v>4517797.52461382</v>
      </c>
      <c r="P93" s="0" t="n">
        <v>727252.323920372</v>
      </c>
      <c r="Q93" s="0" t="n">
        <v>705434.754202761</v>
      </c>
    </row>
    <row r="94" customFormat="false" ht="12.8" hidden="false" customHeight="false" outlineLevel="0" collapsed="false">
      <c r="A94" s="0" t="n">
        <v>141</v>
      </c>
      <c r="B94" s="0" t="n">
        <v>28564489.9856349</v>
      </c>
      <c r="C94" s="0" t="n">
        <v>27373749.3041587</v>
      </c>
      <c r="D94" s="0" t="n">
        <v>28673089.4373399</v>
      </c>
      <c r="E94" s="0" t="n">
        <v>27475840.6079074</v>
      </c>
      <c r="F94" s="0" t="n">
        <v>20268384.4464265</v>
      </c>
      <c r="G94" s="0" t="n">
        <v>7105364.85773217</v>
      </c>
      <c r="H94" s="0" t="n">
        <v>20370476.0873851</v>
      </c>
      <c r="I94" s="0" t="n">
        <v>7105364.52052234</v>
      </c>
      <c r="J94" s="0" t="n">
        <v>4471028.87751291</v>
      </c>
      <c r="K94" s="0" t="n">
        <v>4336898.01118752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28665104.6333831</v>
      </c>
      <c r="C95" s="0" t="n">
        <v>27470861.4147415</v>
      </c>
      <c r="D95" s="0" t="n">
        <v>28772799.8182973</v>
      </c>
      <c r="E95" s="0" t="n">
        <v>27572102.6330119</v>
      </c>
      <c r="F95" s="0" t="n">
        <v>20368538.1947361</v>
      </c>
      <c r="G95" s="0" t="n">
        <v>7102323.22000533</v>
      </c>
      <c r="H95" s="0" t="n">
        <v>20469779.7533376</v>
      </c>
      <c r="I95" s="0" t="n">
        <v>7102322.87967423</v>
      </c>
      <c r="J95" s="0" t="n">
        <v>4559168.56786176</v>
      </c>
      <c r="K95" s="0" t="n">
        <v>4422393.51082591</v>
      </c>
      <c r="L95" s="0" t="n">
        <v>4773767.11412692</v>
      </c>
      <c r="M95" s="0" t="n">
        <v>4514110.9411482</v>
      </c>
      <c r="N95" s="0" t="n">
        <v>4791717.68474224</v>
      </c>
      <c r="O95" s="0" t="n">
        <v>4530987.826617</v>
      </c>
      <c r="P95" s="0" t="n">
        <v>759861.42797696</v>
      </c>
      <c r="Q95" s="0" t="n">
        <v>737065.585137651</v>
      </c>
    </row>
    <row r="96" customFormat="false" ht="12.8" hidden="false" customHeight="false" outlineLevel="0" collapsed="false">
      <c r="A96" s="0" t="n">
        <v>143</v>
      </c>
      <c r="B96" s="0" t="n">
        <v>28761457.662089</v>
      </c>
      <c r="C96" s="0" t="n">
        <v>27563754.152015</v>
      </c>
      <c r="D96" s="0" t="n">
        <v>28869029.1106387</v>
      </c>
      <c r="E96" s="0" t="n">
        <v>27664879.0667704</v>
      </c>
      <c r="F96" s="0" t="n">
        <v>20467945.5520691</v>
      </c>
      <c r="G96" s="0" t="n">
        <v>7095808.59994594</v>
      </c>
      <c r="H96" s="0" t="n">
        <v>20569070.7829503</v>
      </c>
      <c r="I96" s="0" t="n">
        <v>7095808.28382015</v>
      </c>
      <c r="J96" s="0" t="n">
        <v>4605964.15648731</v>
      </c>
      <c r="K96" s="0" t="n">
        <v>4467785.23179269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28784617.2439422</v>
      </c>
      <c r="C97" s="0" t="n">
        <v>27587318.9938615</v>
      </c>
      <c r="D97" s="0" t="n">
        <v>28890673.9368604</v>
      </c>
      <c r="E97" s="0" t="n">
        <v>27687020.046864</v>
      </c>
      <c r="F97" s="0" t="n">
        <v>20479733.0287083</v>
      </c>
      <c r="G97" s="0" t="n">
        <v>7107585.96515325</v>
      </c>
      <c r="H97" s="0" t="n">
        <v>20579434.3981848</v>
      </c>
      <c r="I97" s="0" t="n">
        <v>7107585.64867922</v>
      </c>
      <c r="J97" s="0" t="n">
        <v>4690039.25164613</v>
      </c>
      <c r="K97" s="0" t="n">
        <v>4549338.07409675</v>
      </c>
      <c r="L97" s="0" t="n">
        <v>4793301.57725522</v>
      </c>
      <c r="M97" s="0" t="n">
        <v>4533097.59906733</v>
      </c>
      <c r="N97" s="0" t="n">
        <v>4810979.06892233</v>
      </c>
      <c r="O97" s="0" t="n">
        <v>4549717.89353809</v>
      </c>
      <c r="P97" s="0" t="n">
        <v>781673.208607689</v>
      </c>
      <c r="Q97" s="0" t="n">
        <v>758223.012349458</v>
      </c>
    </row>
    <row r="98" customFormat="false" ht="12.8" hidden="false" customHeight="false" outlineLevel="0" collapsed="false">
      <c r="A98" s="0" t="n">
        <v>145</v>
      </c>
      <c r="B98" s="0" t="n">
        <v>28931108.537146</v>
      </c>
      <c r="C98" s="0" t="n">
        <v>27727986.8603437</v>
      </c>
      <c r="D98" s="0" t="n">
        <v>29033214.6779799</v>
      </c>
      <c r="E98" s="0" t="n">
        <v>27823974.4322875</v>
      </c>
      <c r="F98" s="0" t="n">
        <v>20573267.7065083</v>
      </c>
      <c r="G98" s="0" t="n">
        <v>7154719.15383541</v>
      </c>
      <c r="H98" s="0" t="n">
        <v>20669255.5950266</v>
      </c>
      <c r="I98" s="0" t="n">
        <v>7154718.83726095</v>
      </c>
      <c r="J98" s="0" t="n">
        <v>4754232.78704613</v>
      </c>
      <c r="K98" s="0" t="n">
        <v>4611605.80343475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29048033.8262023</v>
      </c>
      <c r="C99" s="0" t="n">
        <v>27840391.5105507</v>
      </c>
      <c r="D99" s="0" t="n">
        <v>29147180.7510577</v>
      </c>
      <c r="E99" s="0" t="n">
        <v>27933597.0861187</v>
      </c>
      <c r="F99" s="0" t="n">
        <v>20638554.266598</v>
      </c>
      <c r="G99" s="0" t="n">
        <v>7201837.24395266</v>
      </c>
      <c r="H99" s="0" t="n">
        <v>20731760.1587244</v>
      </c>
      <c r="I99" s="0" t="n">
        <v>7201836.92739423</v>
      </c>
      <c r="J99" s="0" t="n">
        <v>4868710.7990261</v>
      </c>
      <c r="K99" s="0" t="n">
        <v>4722649.47505532</v>
      </c>
      <c r="L99" s="0" t="n">
        <v>4836546.22718716</v>
      </c>
      <c r="M99" s="0" t="n">
        <v>4574349.14964787</v>
      </c>
      <c r="N99" s="0" t="n">
        <v>4853072.03845808</v>
      </c>
      <c r="O99" s="0" t="n">
        <v>4589886.75045165</v>
      </c>
      <c r="P99" s="0" t="n">
        <v>811451.799837684</v>
      </c>
      <c r="Q99" s="0" t="n">
        <v>787108.245842553</v>
      </c>
    </row>
    <row r="100" customFormat="false" ht="12.8" hidden="false" customHeight="false" outlineLevel="0" collapsed="false">
      <c r="A100" s="0" t="n">
        <v>147</v>
      </c>
      <c r="B100" s="0" t="n">
        <v>29127299.3986748</v>
      </c>
      <c r="C100" s="0" t="n">
        <v>27916747.9434984</v>
      </c>
      <c r="D100" s="0" t="n">
        <v>29225836.492313</v>
      </c>
      <c r="E100" s="0" t="n">
        <v>28009379.5528575</v>
      </c>
      <c r="F100" s="0" t="n">
        <v>20735283.4040346</v>
      </c>
      <c r="G100" s="0" t="n">
        <v>7181464.53946384</v>
      </c>
      <c r="H100" s="0" t="n">
        <v>20827915.3167822</v>
      </c>
      <c r="I100" s="0" t="n">
        <v>7181464.23607527</v>
      </c>
      <c r="J100" s="0" t="n">
        <v>4914465.86770765</v>
      </c>
      <c r="K100" s="0" t="n">
        <v>4767031.89167642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29305178.8925751</v>
      </c>
      <c r="C101" s="0" t="n">
        <v>28088254.9774476</v>
      </c>
      <c r="D101" s="0" t="n">
        <v>29402674.8125303</v>
      </c>
      <c r="E101" s="0" t="n">
        <v>28179907.8909502</v>
      </c>
      <c r="F101" s="0" t="n">
        <v>20854975.423701</v>
      </c>
      <c r="G101" s="0" t="n">
        <v>7233279.55374661</v>
      </c>
      <c r="H101" s="0" t="n">
        <v>20946628.6409255</v>
      </c>
      <c r="I101" s="0" t="n">
        <v>7233279.25002475</v>
      </c>
      <c r="J101" s="0" t="n">
        <v>5031749.09350722</v>
      </c>
      <c r="K101" s="0" t="n">
        <v>4880796.620702</v>
      </c>
      <c r="L101" s="0" t="n">
        <v>4880417.84008452</v>
      </c>
      <c r="M101" s="0" t="n">
        <v>4616505.89191369</v>
      </c>
      <c r="N101" s="0" t="n">
        <v>4896668.35666301</v>
      </c>
      <c r="O101" s="0" t="n">
        <v>4631784.98090739</v>
      </c>
      <c r="P101" s="0" t="n">
        <v>838624.848917869</v>
      </c>
      <c r="Q101" s="0" t="n">
        <v>813466.103450333</v>
      </c>
    </row>
    <row r="102" customFormat="false" ht="12.8" hidden="false" customHeight="false" outlineLevel="0" collapsed="false">
      <c r="A102" s="0" t="n">
        <v>149</v>
      </c>
      <c r="B102" s="0" t="n">
        <v>29424866.3037778</v>
      </c>
      <c r="C102" s="0" t="n">
        <v>28202467.8563866</v>
      </c>
      <c r="D102" s="0" t="n">
        <v>29520473.1195301</v>
      </c>
      <c r="E102" s="0" t="n">
        <v>28292345.0140601</v>
      </c>
      <c r="F102" s="0" t="n">
        <v>20960003.1901395</v>
      </c>
      <c r="G102" s="0" t="n">
        <v>7242464.6662472</v>
      </c>
      <c r="H102" s="0" t="n">
        <v>21049880.6516302</v>
      </c>
      <c r="I102" s="0" t="n">
        <v>7242464.36242987</v>
      </c>
      <c r="J102" s="0" t="n">
        <v>5120681.62110768</v>
      </c>
      <c r="K102" s="0" t="n">
        <v>4967061.17247445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29509618.6486398</v>
      </c>
      <c r="C103" s="0" t="n">
        <v>28283430.7583861</v>
      </c>
      <c r="D103" s="0" t="n">
        <v>29604756.2415949</v>
      </c>
      <c r="E103" s="0" t="n">
        <v>28372866.8462676</v>
      </c>
      <c r="F103" s="0" t="n">
        <v>21019694.9157704</v>
      </c>
      <c r="G103" s="0" t="n">
        <v>7263735.84261568</v>
      </c>
      <c r="H103" s="0" t="n">
        <v>21109131.3107431</v>
      </c>
      <c r="I103" s="0" t="n">
        <v>7263735.53552457</v>
      </c>
      <c r="J103" s="0" t="n">
        <v>5183089.39595727</v>
      </c>
      <c r="K103" s="0" t="n">
        <v>5027596.71407855</v>
      </c>
      <c r="L103" s="0" t="n">
        <v>4913533.79208516</v>
      </c>
      <c r="M103" s="0" t="n">
        <v>4647942.5544544</v>
      </c>
      <c r="N103" s="0" t="n">
        <v>4929391.2544755</v>
      </c>
      <c r="O103" s="0" t="n">
        <v>4662852.2221624</v>
      </c>
      <c r="P103" s="0" t="n">
        <v>863848.232659545</v>
      </c>
      <c r="Q103" s="0" t="n">
        <v>837932.785679758</v>
      </c>
    </row>
    <row r="104" customFormat="false" ht="12.8" hidden="false" customHeight="false" outlineLevel="0" collapsed="false">
      <c r="A104" s="0" t="n">
        <v>151</v>
      </c>
      <c r="B104" s="0" t="n">
        <v>29679073.5969206</v>
      </c>
      <c r="C104" s="0" t="n">
        <v>28446831.586127</v>
      </c>
      <c r="D104" s="0" t="n">
        <v>29771367.9023211</v>
      </c>
      <c r="E104" s="0" t="n">
        <v>28533594.9912217</v>
      </c>
      <c r="F104" s="0" t="n">
        <v>21163272.7982</v>
      </c>
      <c r="G104" s="0" t="n">
        <v>7283558.787927</v>
      </c>
      <c r="H104" s="0" t="n">
        <v>21250036.5107276</v>
      </c>
      <c r="I104" s="0" t="n">
        <v>7283558.48049405</v>
      </c>
      <c r="J104" s="0" t="n">
        <v>5262483.24909186</v>
      </c>
      <c r="K104" s="0" t="n">
        <v>5104608.75161911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29870903.1659516</v>
      </c>
      <c r="C105" s="0" t="n">
        <v>28629791.7895684</v>
      </c>
      <c r="D105" s="0" t="n">
        <v>29962714.5362217</v>
      </c>
      <c r="E105" s="0" t="n">
        <v>28716101.9272398</v>
      </c>
      <c r="F105" s="0" t="n">
        <v>21321097.8480216</v>
      </c>
      <c r="G105" s="0" t="n">
        <v>7308693.94154675</v>
      </c>
      <c r="H105" s="0" t="n">
        <v>21407408.2934628</v>
      </c>
      <c r="I105" s="0" t="n">
        <v>7308693.63377699</v>
      </c>
      <c r="J105" s="0" t="n">
        <v>5322500.96776401</v>
      </c>
      <c r="K105" s="0" t="n">
        <v>5162825.93873109</v>
      </c>
      <c r="L105" s="0" t="n">
        <v>4974322.45589269</v>
      </c>
      <c r="M105" s="0" t="n">
        <v>4705865.18258839</v>
      </c>
      <c r="N105" s="0" t="n">
        <v>4989625.67179189</v>
      </c>
      <c r="O105" s="0" t="n">
        <v>4720253.98596069</v>
      </c>
      <c r="P105" s="0" t="n">
        <v>887083.494627335</v>
      </c>
      <c r="Q105" s="0" t="n">
        <v>860470.989788515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0" t="s">
        <v>216</v>
      </c>
      <c r="B1" s="0" t="s">
        <v>217</v>
      </c>
      <c r="C1" s="0" t="s">
        <v>218</v>
      </c>
      <c r="D1" s="0" t="s">
        <v>219</v>
      </c>
      <c r="E1" s="0" t="s">
        <v>220</v>
      </c>
      <c r="F1" s="0" t="s">
        <v>221</v>
      </c>
      <c r="G1" s="0" t="s">
        <v>222</v>
      </c>
      <c r="H1" s="0" t="s">
        <v>223</v>
      </c>
      <c r="I1" s="0" t="s">
        <v>224</v>
      </c>
      <c r="J1" s="0" t="s">
        <v>225</v>
      </c>
      <c r="K1" s="0" t="s">
        <v>226</v>
      </c>
      <c r="L1" s="0" t="s">
        <v>227</v>
      </c>
      <c r="M1" s="0" t="s">
        <v>228</v>
      </c>
      <c r="N1" s="0" t="s">
        <v>229</v>
      </c>
      <c r="O1" s="0" t="s">
        <v>230</v>
      </c>
      <c r="P1" s="0" t="s">
        <v>231</v>
      </c>
      <c r="Q1" s="0" t="s">
        <v>232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17612796.9172853</v>
      </c>
      <c r="C21" s="0" t="n">
        <v>16911120.385285</v>
      </c>
      <c r="D21" s="0" t="n">
        <v>17688054.0091524</v>
      </c>
      <c r="E21" s="0" t="n">
        <v>16981862.040653</v>
      </c>
      <c r="F21" s="0" t="n">
        <v>13729703.0322332</v>
      </c>
      <c r="G21" s="0" t="n">
        <v>3181417.3530518</v>
      </c>
      <c r="H21" s="0" t="n">
        <v>13800445.3480856</v>
      </c>
      <c r="I21" s="0" t="n">
        <v>3181416.69256741</v>
      </c>
      <c r="J21" s="0" t="n">
        <v>206664.82215155</v>
      </c>
      <c r="K21" s="0" t="n">
        <v>200464.877487003</v>
      </c>
      <c r="L21" s="0" t="n">
        <v>2938871.01267704</v>
      </c>
      <c r="M21" s="0" t="n">
        <v>2779398.55482599</v>
      </c>
      <c r="N21" s="0" t="n">
        <v>2951413.8593735</v>
      </c>
      <c r="O21" s="0" t="n">
        <v>2791188.82878611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18038207.7701649</v>
      </c>
      <c r="C22" s="0" t="n">
        <v>17319305.5357717</v>
      </c>
      <c r="D22" s="0" t="n">
        <v>18115536.2221315</v>
      </c>
      <c r="E22" s="0" t="n">
        <v>17391994.269576</v>
      </c>
      <c r="F22" s="0" t="n">
        <v>14039136.0970618</v>
      </c>
      <c r="G22" s="0" t="n">
        <v>3280169.4387099</v>
      </c>
      <c r="H22" s="0" t="n">
        <v>14111825.4947893</v>
      </c>
      <c r="I22" s="0" t="n">
        <v>3280168.77478671</v>
      </c>
      <c r="J22" s="0" t="n">
        <v>233628.109416372</v>
      </c>
      <c r="K22" s="0" t="n">
        <v>226619.266133881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18712853.0246036</v>
      </c>
      <c r="C23" s="0" t="n">
        <v>17976150.7893362</v>
      </c>
      <c r="D23" s="0" t="n">
        <v>18738983.2132049</v>
      </c>
      <c r="E23" s="0" t="n">
        <v>17999411.5065755</v>
      </c>
      <c r="F23" s="0" t="n">
        <v>14471041.4014</v>
      </c>
      <c r="G23" s="0" t="n">
        <v>3505109.38793617</v>
      </c>
      <c r="H23" s="0" t="n">
        <v>14542618.9096201</v>
      </c>
      <c r="I23" s="0" t="n">
        <v>3456792.59695543</v>
      </c>
      <c r="J23" s="0" t="n">
        <v>281812.281775581</v>
      </c>
      <c r="K23" s="0" t="n">
        <v>273357.913322313</v>
      </c>
      <c r="L23" s="0" t="n">
        <v>3121946.39298777</v>
      </c>
      <c r="M23" s="0" t="n">
        <v>2947241.52452823</v>
      </c>
      <c r="N23" s="0" t="n">
        <v>3126174.48113583</v>
      </c>
      <c r="O23" s="0" t="n">
        <v>2951092.79235712</v>
      </c>
      <c r="P23" s="0" t="n">
        <v>46968.7136292635</v>
      </c>
      <c r="Q23" s="0" t="n">
        <v>45559.6522203856</v>
      </c>
    </row>
    <row r="24" customFormat="false" ht="12.8" hidden="false" customHeight="false" outlineLevel="0" collapsed="false">
      <c r="A24" s="0" t="n">
        <v>71</v>
      </c>
      <c r="B24" s="0" t="n">
        <v>18981923.2679372</v>
      </c>
      <c r="C24" s="0" t="n">
        <v>18232372.592357</v>
      </c>
      <c r="D24" s="0" t="n">
        <v>19010998.8746111</v>
      </c>
      <c r="E24" s="0" t="n">
        <v>18258402.4589637</v>
      </c>
      <c r="F24" s="0" t="n">
        <v>14617151.3991496</v>
      </c>
      <c r="G24" s="0" t="n">
        <v>3615221.19320734</v>
      </c>
      <c r="H24" s="0" t="n">
        <v>14691541.4377787</v>
      </c>
      <c r="I24" s="0" t="n">
        <v>3566861.02118498</v>
      </c>
      <c r="J24" s="0" t="n">
        <v>293561.988430787</v>
      </c>
      <c r="K24" s="0" t="n">
        <v>284755.128777864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19041841.2555501</v>
      </c>
      <c r="C25" s="0" t="n">
        <v>18288797.4548541</v>
      </c>
      <c r="D25" s="0" t="n">
        <v>19071620.663767</v>
      </c>
      <c r="E25" s="0" t="n">
        <v>18315488.8949112</v>
      </c>
      <c r="F25" s="0" t="n">
        <v>14610765.1155166</v>
      </c>
      <c r="G25" s="0" t="n">
        <v>3678032.33933745</v>
      </c>
      <c r="H25" s="0" t="n">
        <v>14685816.7275961</v>
      </c>
      <c r="I25" s="0" t="n">
        <v>3629672.16731509</v>
      </c>
      <c r="J25" s="0" t="n">
        <v>324761.789563362</v>
      </c>
      <c r="K25" s="0" t="n">
        <v>315018.935876461</v>
      </c>
      <c r="L25" s="0" t="n">
        <v>3176282.34715083</v>
      </c>
      <c r="M25" s="0" t="n">
        <v>2997734.79946717</v>
      </c>
      <c r="N25" s="0" t="n">
        <v>3181119.68860744</v>
      </c>
      <c r="O25" s="0" t="n">
        <v>3002159.78394378</v>
      </c>
      <c r="P25" s="0" t="n">
        <v>54126.964927227</v>
      </c>
      <c r="Q25" s="0" t="n">
        <v>52503.1559794102</v>
      </c>
    </row>
    <row r="26" customFormat="false" ht="12.8" hidden="false" customHeight="false" outlineLevel="0" collapsed="false">
      <c r="A26" s="0" t="n">
        <v>73</v>
      </c>
      <c r="B26" s="0" t="n">
        <v>19203542.1552271</v>
      </c>
      <c r="C26" s="0" t="n">
        <v>18440657.4684151</v>
      </c>
      <c r="D26" s="0" t="n">
        <v>19235319.9304594</v>
      </c>
      <c r="E26" s="0" t="n">
        <v>18469228.0486159</v>
      </c>
      <c r="F26" s="0" t="n">
        <v>14657404.5310274</v>
      </c>
      <c r="G26" s="0" t="n">
        <v>3783252.93738764</v>
      </c>
      <c r="H26" s="0" t="n">
        <v>14734313.4544686</v>
      </c>
      <c r="I26" s="0" t="n">
        <v>3734914.59414733</v>
      </c>
      <c r="J26" s="0" t="n">
        <v>352641.73148523</v>
      </c>
      <c r="K26" s="0" t="n">
        <v>342062.479540673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19209375.2608235</v>
      </c>
      <c r="C27" s="0" t="n">
        <v>18445066.5699558</v>
      </c>
      <c r="D27" s="0" t="n">
        <v>19243186.1046611</v>
      </c>
      <c r="E27" s="0" t="n">
        <v>18475575.5898848</v>
      </c>
      <c r="F27" s="0" t="n">
        <v>14606288.7157088</v>
      </c>
      <c r="G27" s="0" t="n">
        <v>3838777.854247</v>
      </c>
      <c r="H27" s="0" t="n">
        <v>14684251.5928107</v>
      </c>
      <c r="I27" s="0" t="n">
        <v>3791323.99707411</v>
      </c>
      <c r="J27" s="0" t="n">
        <v>358824.723713455</v>
      </c>
      <c r="K27" s="0" t="n">
        <v>348059.982002051</v>
      </c>
      <c r="L27" s="0" t="n">
        <v>3203521.01752719</v>
      </c>
      <c r="M27" s="0" t="n">
        <v>3022705.28111774</v>
      </c>
      <c r="N27" s="0" t="n">
        <v>3209035.23484761</v>
      </c>
      <c r="O27" s="0" t="n">
        <v>3027771.34973554</v>
      </c>
      <c r="P27" s="0" t="n">
        <v>59804.1206189092</v>
      </c>
      <c r="Q27" s="0" t="n">
        <v>58009.9970003419</v>
      </c>
    </row>
    <row r="28" customFormat="false" ht="12.8" hidden="false" customHeight="false" outlineLevel="0" collapsed="false">
      <c r="A28" s="0" t="n">
        <v>75</v>
      </c>
      <c r="B28" s="0" t="n">
        <v>19277820.5175491</v>
      </c>
      <c r="C28" s="0" t="n">
        <v>18509330.9984727</v>
      </c>
      <c r="D28" s="0" t="n">
        <v>19316678.9502487</v>
      </c>
      <c r="E28" s="0" t="n">
        <v>18544700.8024515</v>
      </c>
      <c r="F28" s="0" t="n">
        <v>14629054.1847263</v>
      </c>
      <c r="G28" s="0" t="n">
        <v>3880276.81374644</v>
      </c>
      <c r="H28" s="0" t="n">
        <v>14708125.5457467</v>
      </c>
      <c r="I28" s="0" t="n">
        <v>3836575.25670481</v>
      </c>
      <c r="J28" s="0" t="n">
        <v>382982.101609116</v>
      </c>
      <c r="K28" s="0" t="n">
        <v>371492.638560843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19400906.2293515</v>
      </c>
      <c r="C29" s="0" t="n">
        <v>18625563.7957184</v>
      </c>
      <c r="D29" s="0" t="n">
        <v>19442164.4914015</v>
      </c>
      <c r="E29" s="0" t="n">
        <v>18663205.8607101</v>
      </c>
      <c r="F29" s="0" t="n">
        <v>14675974.7635726</v>
      </c>
      <c r="G29" s="0" t="n">
        <v>3949589.0321458</v>
      </c>
      <c r="H29" s="0" t="n">
        <v>14756787.4262461</v>
      </c>
      <c r="I29" s="0" t="n">
        <v>3906418.43446404</v>
      </c>
      <c r="J29" s="0" t="n">
        <v>421418.311834851</v>
      </c>
      <c r="K29" s="0" t="n">
        <v>408775.762479806</v>
      </c>
      <c r="L29" s="0" t="n">
        <v>3234878.97233362</v>
      </c>
      <c r="M29" s="0" t="n">
        <v>3051890.4848962</v>
      </c>
      <c r="N29" s="0" t="n">
        <v>3241657.91395593</v>
      </c>
      <c r="O29" s="0" t="n">
        <v>3058168.45953766</v>
      </c>
      <c r="P29" s="0" t="n">
        <v>70236.3853058086</v>
      </c>
      <c r="Q29" s="0" t="n">
        <v>68129.2937466343</v>
      </c>
    </row>
    <row r="30" customFormat="false" ht="12.8" hidden="false" customHeight="false" outlineLevel="0" collapsed="false">
      <c r="A30" s="0" t="n">
        <v>77</v>
      </c>
      <c r="B30" s="0" t="n">
        <v>19502867.689667</v>
      </c>
      <c r="C30" s="0" t="n">
        <v>18721425.6812442</v>
      </c>
      <c r="D30" s="0" t="n">
        <v>19546492.9917998</v>
      </c>
      <c r="E30" s="0" t="n">
        <v>18761299.4681339</v>
      </c>
      <c r="F30" s="0" t="n">
        <v>14689936.8694838</v>
      </c>
      <c r="G30" s="0" t="n">
        <v>4031488.8117604</v>
      </c>
      <c r="H30" s="0" t="n">
        <v>14772764.4842648</v>
      </c>
      <c r="I30" s="0" t="n">
        <v>3988534.98386909</v>
      </c>
      <c r="J30" s="0" t="n">
        <v>427041.446148845</v>
      </c>
      <c r="K30" s="0" t="n">
        <v>414230.202764379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20025076.498363</v>
      </c>
      <c r="C31" s="0" t="n">
        <v>19220645.1904298</v>
      </c>
      <c r="D31" s="0" t="n">
        <v>20075570.0015496</v>
      </c>
      <c r="E31" s="0" t="n">
        <v>19267118.401298</v>
      </c>
      <c r="F31" s="0" t="n">
        <v>15018274.3520583</v>
      </c>
      <c r="G31" s="0" t="n">
        <v>4202370.83837154</v>
      </c>
      <c r="H31" s="0" t="n">
        <v>15103366.3274414</v>
      </c>
      <c r="I31" s="0" t="n">
        <v>4163752.07385662</v>
      </c>
      <c r="J31" s="0" t="n">
        <v>461916.193835426</v>
      </c>
      <c r="K31" s="0" t="n">
        <v>448058.708020364</v>
      </c>
      <c r="L31" s="0" t="n">
        <v>3340088.10073179</v>
      </c>
      <c r="M31" s="0" t="n">
        <v>3150589.42417891</v>
      </c>
      <c r="N31" s="0" t="n">
        <v>3348404.79172927</v>
      </c>
      <c r="O31" s="0" t="n">
        <v>3158311.35845699</v>
      </c>
      <c r="P31" s="0" t="n">
        <v>76986.0323059044</v>
      </c>
      <c r="Q31" s="0" t="n">
        <v>74676.4513367273</v>
      </c>
    </row>
    <row r="32" customFormat="false" ht="12.8" hidden="false" customHeight="false" outlineLevel="0" collapsed="false">
      <c r="A32" s="0" t="n">
        <v>79</v>
      </c>
      <c r="B32" s="0" t="n">
        <v>20350433.0660643</v>
      </c>
      <c r="C32" s="0" t="n">
        <v>19530574.4352714</v>
      </c>
      <c r="D32" s="0" t="n">
        <v>20402498.8690768</v>
      </c>
      <c r="E32" s="0" t="n">
        <v>19578514.1096826</v>
      </c>
      <c r="F32" s="0" t="n">
        <v>15174742.8325177</v>
      </c>
      <c r="G32" s="0" t="n">
        <v>4355831.6027537</v>
      </c>
      <c r="H32" s="0" t="n">
        <v>15261749.4842129</v>
      </c>
      <c r="I32" s="0" t="n">
        <v>4316764.62546966</v>
      </c>
      <c r="J32" s="0" t="n">
        <v>484834.818274498</v>
      </c>
      <c r="K32" s="0" t="n">
        <v>470289.773726263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20662765.0239291</v>
      </c>
      <c r="C33" s="0" t="n">
        <v>19828222.9517457</v>
      </c>
      <c r="D33" s="0" t="n">
        <v>20718154.2484855</v>
      </c>
      <c r="E33" s="0" t="n">
        <v>19879272.6276031</v>
      </c>
      <c r="F33" s="0" t="n">
        <v>15354890.8706388</v>
      </c>
      <c r="G33" s="0" t="n">
        <v>4473332.08110688</v>
      </c>
      <c r="H33" s="0" t="n">
        <v>15445447.5523597</v>
      </c>
      <c r="I33" s="0" t="n">
        <v>4433825.07524334</v>
      </c>
      <c r="J33" s="0" t="n">
        <v>512950.264469283</v>
      </c>
      <c r="K33" s="0" t="n">
        <v>497561.756535205</v>
      </c>
      <c r="L33" s="0" t="n">
        <v>3444332.71394481</v>
      </c>
      <c r="M33" s="0" t="n">
        <v>3248038.53201909</v>
      </c>
      <c r="N33" s="0" t="n">
        <v>3453462.60043926</v>
      </c>
      <c r="O33" s="0" t="n">
        <v>3256522.66764599</v>
      </c>
      <c r="P33" s="0" t="n">
        <v>85491.7107448806</v>
      </c>
      <c r="Q33" s="0" t="n">
        <v>82926.9594225342</v>
      </c>
    </row>
    <row r="34" customFormat="false" ht="12.8" hidden="false" customHeight="false" outlineLevel="0" collapsed="false">
      <c r="A34" s="0" t="n">
        <v>81</v>
      </c>
      <c r="B34" s="0" t="n">
        <v>20887724.9991278</v>
      </c>
      <c r="C34" s="0" t="n">
        <v>20041729.9233459</v>
      </c>
      <c r="D34" s="0" t="n">
        <v>20945631.002582</v>
      </c>
      <c r="E34" s="0" t="n">
        <v>20095149.6991723</v>
      </c>
      <c r="F34" s="0" t="n">
        <v>15456417.5237915</v>
      </c>
      <c r="G34" s="0" t="n">
        <v>4585312.39955437</v>
      </c>
      <c r="H34" s="0" t="n">
        <v>15549244.1562181</v>
      </c>
      <c r="I34" s="0" t="n">
        <v>4545905.54295423</v>
      </c>
      <c r="J34" s="0" t="n">
        <v>536123.671303155</v>
      </c>
      <c r="K34" s="0" t="n">
        <v>520039.96116406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21043445.4231707</v>
      </c>
      <c r="C35" s="0" t="n">
        <v>20190144.1163138</v>
      </c>
      <c r="D35" s="0" t="n">
        <v>21102059.5267354</v>
      </c>
      <c r="E35" s="0" t="n">
        <v>20244228.5441626</v>
      </c>
      <c r="F35" s="0" t="n">
        <v>15527972.4612071</v>
      </c>
      <c r="G35" s="0" t="n">
        <v>4662171.65510678</v>
      </c>
      <c r="H35" s="0" t="n">
        <v>15621530.3851885</v>
      </c>
      <c r="I35" s="0" t="n">
        <v>4622698.15897413</v>
      </c>
      <c r="J35" s="0" t="n">
        <v>545074.290954233</v>
      </c>
      <c r="K35" s="0" t="n">
        <v>528722.062225606</v>
      </c>
      <c r="L35" s="0" t="n">
        <v>3507078.21050013</v>
      </c>
      <c r="M35" s="0" t="n">
        <v>3306802.51823079</v>
      </c>
      <c r="N35" s="0" t="n">
        <v>3516747.06291259</v>
      </c>
      <c r="O35" s="0" t="n">
        <v>3315794.73063794</v>
      </c>
      <c r="P35" s="0" t="n">
        <v>90845.7151590388</v>
      </c>
      <c r="Q35" s="0" t="n">
        <v>88120.3437042677</v>
      </c>
    </row>
    <row r="36" customFormat="false" ht="12.8" hidden="false" customHeight="false" outlineLevel="0" collapsed="false">
      <c r="A36" s="0" t="n">
        <v>83</v>
      </c>
      <c r="B36" s="0" t="n">
        <v>21233389.8130081</v>
      </c>
      <c r="C36" s="0" t="n">
        <v>20370442.2616976</v>
      </c>
      <c r="D36" s="0" t="n">
        <v>21296818.9291512</v>
      </c>
      <c r="E36" s="0" t="n">
        <v>20429146.0916885</v>
      </c>
      <c r="F36" s="0" t="n">
        <v>15603658.8983175</v>
      </c>
      <c r="G36" s="0" t="n">
        <v>4766783.36338013</v>
      </c>
      <c r="H36" s="0" t="n">
        <v>15698850.9446048</v>
      </c>
      <c r="I36" s="0" t="n">
        <v>4730295.14708372</v>
      </c>
      <c r="J36" s="0" t="n">
        <v>563601.40145344</v>
      </c>
      <c r="K36" s="0" t="n">
        <v>546693.359409836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21418662.4968814</v>
      </c>
      <c r="C37" s="0" t="n">
        <v>20546183.4388784</v>
      </c>
      <c r="D37" s="0" t="n">
        <v>21483677.9431938</v>
      </c>
      <c r="E37" s="0" t="n">
        <v>20606374.3745915</v>
      </c>
      <c r="F37" s="0" t="n">
        <v>15692980.5961514</v>
      </c>
      <c r="G37" s="0" t="n">
        <v>4853202.84272709</v>
      </c>
      <c r="H37" s="0" t="n">
        <v>15789820.2499146</v>
      </c>
      <c r="I37" s="0" t="n">
        <v>4816554.12467687</v>
      </c>
      <c r="J37" s="0" t="n">
        <v>596133.11319614</v>
      </c>
      <c r="K37" s="0" t="n">
        <v>578249.119800256</v>
      </c>
      <c r="L37" s="0" t="n">
        <v>3569745.59431923</v>
      </c>
      <c r="M37" s="0" t="n">
        <v>3365386.23704315</v>
      </c>
      <c r="N37" s="0" t="n">
        <v>3580497.87913724</v>
      </c>
      <c r="O37" s="0" t="n">
        <v>3375412.9274889</v>
      </c>
      <c r="P37" s="0" t="n">
        <v>99355.5188660233</v>
      </c>
      <c r="Q37" s="0" t="n">
        <v>96374.8533000426</v>
      </c>
    </row>
    <row r="38" customFormat="false" ht="12.8" hidden="false" customHeight="false" outlineLevel="0" collapsed="false">
      <c r="A38" s="0" t="n">
        <v>85</v>
      </c>
      <c r="B38" s="0" t="n">
        <v>21703199.1355001</v>
      </c>
      <c r="C38" s="0" t="n">
        <v>20817240.5819903</v>
      </c>
      <c r="D38" s="0" t="n">
        <v>21770015.8502553</v>
      </c>
      <c r="E38" s="0" t="n">
        <v>20879117.0416856</v>
      </c>
      <c r="F38" s="0" t="n">
        <v>15863898.0104778</v>
      </c>
      <c r="G38" s="0" t="n">
        <v>4953342.57151246</v>
      </c>
      <c r="H38" s="0" t="n">
        <v>15962733.3997379</v>
      </c>
      <c r="I38" s="0" t="n">
        <v>4916383.64194777</v>
      </c>
      <c r="J38" s="0" t="n">
        <v>612037.592536031</v>
      </c>
      <c r="K38" s="0" t="n">
        <v>593676.46475995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22048887.2414411</v>
      </c>
      <c r="C39" s="0" t="n">
        <v>21146612.6849287</v>
      </c>
      <c r="D39" s="0" t="n">
        <v>22119808.4448633</v>
      </c>
      <c r="E39" s="0" t="n">
        <v>21212404.7083234</v>
      </c>
      <c r="F39" s="0" t="n">
        <v>16094902.0829308</v>
      </c>
      <c r="G39" s="0" t="n">
        <v>5051710.60199783</v>
      </c>
      <c r="H39" s="0" t="n">
        <v>16195867.8608755</v>
      </c>
      <c r="I39" s="0" t="n">
        <v>5016536.84744792</v>
      </c>
      <c r="J39" s="0" t="n">
        <v>639778.246019179</v>
      </c>
      <c r="K39" s="0" t="n">
        <v>620584.898638603</v>
      </c>
      <c r="L39" s="0" t="n">
        <v>3676651.04760794</v>
      </c>
      <c r="M39" s="0" t="n">
        <v>3465905.56108016</v>
      </c>
      <c r="N39" s="0" t="n">
        <v>3688397.92507863</v>
      </c>
      <c r="O39" s="0" t="n">
        <v>3476877.14573579</v>
      </c>
      <c r="P39" s="0" t="n">
        <v>106629.707669863</v>
      </c>
      <c r="Q39" s="0" t="n">
        <v>103430.816439767</v>
      </c>
    </row>
    <row r="40" customFormat="false" ht="12.8" hidden="false" customHeight="false" outlineLevel="0" collapsed="false">
      <c r="A40" s="0" t="n">
        <v>87</v>
      </c>
      <c r="B40" s="0" t="n">
        <v>22207838.3696794</v>
      </c>
      <c r="C40" s="0" t="n">
        <v>21297470.1275379</v>
      </c>
      <c r="D40" s="0" t="n">
        <v>22288175.6609137</v>
      </c>
      <c r="E40" s="0" t="n">
        <v>21372290.2832283</v>
      </c>
      <c r="F40" s="0" t="n">
        <v>16159793.7505113</v>
      </c>
      <c r="G40" s="0" t="n">
        <v>5137676.37702659</v>
      </c>
      <c r="H40" s="0" t="n">
        <v>16262130.6212593</v>
      </c>
      <c r="I40" s="0" t="n">
        <v>5110159.66196899</v>
      </c>
      <c r="J40" s="0" t="n">
        <v>663236.913086133</v>
      </c>
      <c r="K40" s="0" t="n">
        <v>643339.805693549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22361436.7747021</v>
      </c>
      <c r="C41" s="0" t="n">
        <v>21443366.3699426</v>
      </c>
      <c r="D41" s="0" t="n">
        <v>22443358.8681395</v>
      </c>
      <c r="E41" s="0" t="n">
        <v>21519675.1341877</v>
      </c>
      <c r="F41" s="0" t="n">
        <v>16249367.125235</v>
      </c>
      <c r="G41" s="0" t="n">
        <v>5193999.24470753</v>
      </c>
      <c r="H41" s="0" t="n">
        <v>16353243.8418743</v>
      </c>
      <c r="I41" s="0" t="n">
        <v>5166431.29231339</v>
      </c>
      <c r="J41" s="0" t="n">
        <v>728172.865782906</v>
      </c>
      <c r="K41" s="0" t="n">
        <v>706327.679809418</v>
      </c>
      <c r="L41" s="0" t="n">
        <v>3726775.13346872</v>
      </c>
      <c r="M41" s="0" t="n">
        <v>3512845.89490009</v>
      </c>
      <c r="N41" s="0" t="n">
        <v>3740354.62285305</v>
      </c>
      <c r="O41" s="0" t="n">
        <v>3525539.58865867</v>
      </c>
      <c r="P41" s="0" t="n">
        <v>121362.144297151</v>
      </c>
      <c r="Q41" s="0" t="n">
        <v>117721.279968236</v>
      </c>
    </row>
    <row r="42" customFormat="false" ht="12.8" hidden="false" customHeight="false" outlineLevel="0" collapsed="false">
      <c r="A42" s="0" t="n">
        <v>89</v>
      </c>
      <c r="B42" s="0" t="n">
        <v>22565090.8753254</v>
      </c>
      <c r="C42" s="0" t="n">
        <v>21637940.9624832</v>
      </c>
      <c r="D42" s="0" t="n">
        <v>22648974.139382</v>
      </c>
      <c r="E42" s="0" t="n">
        <v>21716089.101552</v>
      </c>
      <c r="F42" s="0" t="n">
        <v>16362482.5970211</v>
      </c>
      <c r="G42" s="0" t="n">
        <v>5275458.3654621</v>
      </c>
      <c r="H42" s="0" t="n">
        <v>16468361.6295833</v>
      </c>
      <c r="I42" s="0" t="n">
        <v>5247727.47196867</v>
      </c>
      <c r="J42" s="0" t="n">
        <v>798636.696894204</v>
      </c>
      <c r="K42" s="0" t="n">
        <v>774677.595987379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22800452.7296145</v>
      </c>
      <c r="C43" s="0" t="n">
        <v>21862047.3354057</v>
      </c>
      <c r="D43" s="0" t="n">
        <v>22885810.4992066</v>
      </c>
      <c r="E43" s="0" t="n">
        <v>21941577.3463847</v>
      </c>
      <c r="F43" s="0" t="n">
        <v>16516677.0971267</v>
      </c>
      <c r="G43" s="0" t="n">
        <v>5345370.23827908</v>
      </c>
      <c r="H43" s="0" t="n">
        <v>16624108.293617</v>
      </c>
      <c r="I43" s="0" t="n">
        <v>5317469.05276772</v>
      </c>
      <c r="J43" s="0" t="n">
        <v>896626.758110806</v>
      </c>
      <c r="K43" s="0" t="n">
        <v>869727.955367482</v>
      </c>
      <c r="L43" s="0" t="n">
        <v>3799104.65103206</v>
      </c>
      <c r="M43" s="0" t="n">
        <v>3581315.95187701</v>
      </c>
      <c r="N43" s="0" t="n">
        <v>3813255.93046859</v>
      </c>
      <c r="O43" s="0" t="n">
        <v>3594546.37473756</v>
      </c>
      <c r="P43" s="0" t="n">
        <v>149437.793018468</v>
      </c>
      <c r="Q43" s="0" t="n">
        <v>144954.659227914</v>
      </c>
    </row>
    <row r="44" customFormat="false" ht="12.8" hidden="false" customHeight="false" outlineLevel="0" collapsed="false">
      <c r="A44" s="0" t="n">
        <v>91</v>
      </c>
      <c r="B44" s="0" t="n">
        <v>22964329.9757847</v>
      </c>
      <c r="C44" s="0" t="n">
        <v>22018387.7853337</v>
      </c>
      <c r="D44" s="0" t="n">
        <v>23050698.9094717</v>
      </c>
      <c r="E44" s="0" t="n">
        <v>22098866.3515782</v>
      </c>
      <c r="F44" s="0" t="n">
        <v>16580094.7501501</v>
      </c>
      <c r="G44" s="0" t="n">
        <v>5438293.03518359</v>
      </c>
      <c r="H44" s="0" t="n">
        <v>16688524.4567173</v>
      </c>
      <c r="I44" s="0" t="n">
        <v>5410341.89486099</v>
      </c>
      <c r="J44" s="0" t="n">
        <v>959446.116531958</v>
      </c>
      <c r="K44" s="0" t="n">
        <v>930662.733035999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23220115.2042672</v>
      </c>
      <c r="C45" s="0" t="n">
        <v>22261907.9499907</v>
      </c>
      <c r="D45" s="0" t="n">
        <v>23307926.429671</v>
      </c>
      <c r="E45" s="0" t="n">
        <v>22343750.3111616</v>
      </c>
      <c r="F45" s="0" t="n">
        <v>16784910.7568087</v>
      </c>
      <c r="G45" s="0" t="n">
        <v>5476997.19318201</v>
      </c>
      <c r="H45" s="0" t="n">
        <v>16894482.6066279</v>
      </c>
      <c r="I45" s="0" t="n">
        <v>5449267.70453375</v>
      </c>
      <c r="J45" s="0" t="n">
        <v>1058937.11012043</v>
      </c>
      <c r="K45" s="0" t="n">
        <v>1027168.99681682</v>
      </c>
      <c r="L45" s="0" t="n">
        <v>3868893.4406223</v>
      </c>
      <c r="M45" s="0" t="n">
        <v>3647587.75754074</v>
      </c>
      <c r="N45" s="0" t="n">
        <v>3883454.96498603</v>
      </c>
      <c r="O45" s="0" t="n">
        <v>3661205.11116823</v>
      </c>
      <c r="P45" s="0" t="n">
        <v>176489.518353405</v>
      </c>
      <c r="Q45" s="0" t="n">
        <v>171194.832802803</v>
      </c>
    </row>
    <row r="46" customFormat="false" ht="12.8" hidden="false" customHeight="false" outlineLevel="0" collapsed="false">
      <c r="A46" s="0" t="n">
        <v>93</v>
      </c>
      <c r="B46" s="0" t="n">
        <v>23562762.7301266</v>
      </c>
      <c r="C46" s="0" t="n">
        <v>22588515.103518</v>
      </c>
      <c r="D46" s="0" t="n">
        <v>23653134.8481039</v>
      </c>
      <c r="E46" s="0" t="n">
        <v>22672756.8016217</v>
      </c>
      <c r="F46" s="0" t="n">
        <v>17002187.6784123</v>
      </c>
      <c r="G46" s="0" t="n">
        <v>5586327.42510569</v>
      </c>
      <c r="H46" s="0" t="n">
        <v>17114471.8108378</v>
      </c>
      <c r="I46" s="0" t="n">
        <v>5558284.99078396</v>
      </c>
      <c r="J46" s="0" t="n">
        <v>1171170.95034018</v>
      </c>
      <c r="K46" s="0" t="n">
        <v>1136035.82182998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24091407.9280172</v>
      </c>
      <c r="C47" s="0" t="n">
        <v>23093370.0818306</v>
      </c>
      <c r="D47" s="0" t="n">
        <v>24196184.0428918</v>
      </c>
      <c r="E47" s="0" t="n">
        <v>23191407.9628689</v>
      </c>
      <c r="F47" s="0" t="n">
        <v>17384745.2260221</v>
      </c>
      <c r="G47" s="0" t="n">
        <v>5708624.85580854</v>
      </c>
      <c r="H47" s="0" t="n">
        <v>17500562.2556803</v>
      </c>
      <c r="I47" s="0" t="n">
        <v>5690845.7071886</v>
      </c>
      <c r="J47" s="0" t="n">
        <v>1252376.48200319</v>
      </c>
      <c r="K47" s="0" t="n">
        <v>1214805.18754309</v>
      </c>
      <c r="L47" s="0" t="n">
        <v>4013259.26751301</v>
      </c>
      <c r="M47" s="0" t="n">
        <v>3784193.83635132</v>
      </c>
      <c r="N47" s="0" t="n">
        <v>4030659.63550653</v>
      </c>
      <c r="O47" s="0" t="n">
        <v>3800490.75070281</v>
      </c>
      <c r="P47" s="0" t="n">
        <v>208729.413667198</v>
      </c>
      <c r="Q47" s="0" t="n">
        <v>202467.531257182</v>
      </c>
    </row>
    <row r="48" customFormat="false" ht="12.8" hidden="false" customHeight="false" outlineLevel="0" collapsed="false">
      <c r="A48" s="0" t="n">
        <v>95</v>
      </c>
      <c r="B48" s="0" t="n">
        <v>24230233.9855005</v>
      </c>
      <c r="C48" s="0" t="n">
        <v>23225519.585425</v>
      </c>
      <c r="D48" s="0" t="n">
        <v>24332685.4992267</v>
      </c>
      <c r="E48" s="0" t="n">
        <v>23321373.9328667</v>
      </c>
      <c r="F48" s="0" t="n">
        <v>17463011.4339824</v>
      </c>
      <c r="G48" s="0" t="n">
        <v>5762508.15144262</v>
      </c>
      <c r="H48" s="0" t="n">
        <v>17576599.1096965</v>
      </c>
      <c r="I48" s="0" t="n">
        <v>5744774.82317028</v>
      </c>
      <c r="J48" s="0" t="n">
        <v>1330529.8106494</v>
      </c>
      <c r="K48" s="0" t="n">
        <v>1290613.91632992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24386372.8169971</v>
      </c>
      <c r="C49" s="0" t="n">
        <v>23373468.9604832</v>
      </c>
      <c r="D49" s="0" t="n">
        <v>24489734.4452565</v>
      </c>
      <c r="E49" s="0" t="n">
        <v>23470178.0201831</v>
      </c>
      <c r="F49" s="0" t="n">
        <v>17563882.9207264</v>
      </c>
      <c r="G49" s="0" t="n">
        <v>5809586.03975689</v>
      </c>
      <c r="H49" s="0" t="n">
        <v>17678356.6518737</v>
      </c>
      <c r="I49" s="0" t="n">
        <v>5791821.36830944</v>
      </c>
      <c r="J49" s="0" t="n">
        <v>1384696.39984054</v>
      </c>
      <c r="K49" s="0" t="n">
        <v>1343155.50784532</v>
      </c>
      <c r="L49" s="0" t="n">
        <v>4061113.77042982</v>
      </c>
      <c r="M49" s="0" t="n">
        <v>3829493.64218875</v>
      </c>
      <c r="N49" s="0" t="n">
        <v>4078278.59481618</v>
      </c>
      <c r="O49" s="0" t="n">
        <v>3845569.06386903</v>
      </c>
      <c r="P49" s="0" t="n">
        <v>230782.733306756</v>
      </c>
      <c r="Q49" s="0" t="n">
        <v>223859.251307554</v>
      </c>
    </row>
    <row r="50" customFormat="false" ht="12.8" hidden="false" customHeight="false" outlineLevel="0" collapsed="false">
      <c r="A50" s="0" t="n">
        <v>97</v>
      </c>
      <c r="B50" s="0" t="n">
        <v>24571288.8424413</v>
      </c>
      <c r="C50" s="0" t="n">
        <v>23550180.7101607</v>
      </c>
      <c r="D50" s="0" t="n">
        <v>24676388.899799</v>
      </c>
      <c r="E50" s="0" t="n">
        <v>23648533.6408765</v>
      </c>
      <c r="F50" s="0" t="n">
        <v>17677145.2257059</v>
      </c>
      <c r="G50" s="0" t="n">
        <v>5873035.48445477</v>
      </c>
      <c r="H50" s="0" t="n">
        <v>17792952.8010517</v>
      </c>
      <c r="I50" s="0" t="n">
        <v>5855580.83982481</v>
      </c>
      <c r="J50" s="0" t="n">
        <v>1486271.67497473</v>
      </c>
      <c r="K50" s="0" t="n">
        <v>1441683.52472548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24709450.928673</v>
      </c>
      <c r="C51" s="0" t="n">
        <v>23680699.7307325</v>
      </c>
      <c r="D51" s="0" t="n">
        <v>24816787.3224558</v>
      </c>
      <c r="E51" s="0" t="n">
        <v>23781176.145303</v>
      </c>
      <c r="F51" s="0" t="n">
        <v>17750978.5976216</v>
      </c>
      <c r="G51" s="0" t="n">
        <v>5929721.13311092</v>
      </c>
      <c r="H51" s="0" t="n">
        <v>17868224.9584405</v>
      </c>
      <c r="I51" s="0" t="n">
        <v>5912951.1868625</v>
      </c>
      <c r="J51" s="0" t="n">
        <v>1556286.29420056</v>
      </c>
      <c r="K51" s="0" t="n">
        <v>1509597.70537455</v>
      </c>
      <c r="L51" s="0" t="n">
        <v>4113959.65332028</v>
      </c>
      <c r="M51" s="0" t="n">
        <v>3879609.49779354</v>
      </c>
      <c r="N51" s="0" t="n">
        <v>4131792.50469567</v>
      </c>
      <c r="O51" s="0" t="n">
        <v>3896318.26625598</v>
      </c>
      <c r="P51" s="0" t="n">
        <v>259381.049033427</v>
      </c>
      <c r="Q51" s="0" t="n">
        <v>251599.617562424</v>
      </c>
    </row>
    <row r="52" customFormat="false" ht="12.8" hidden="false" customHeight="false" outlineLevel="0" collapsed="false">
      <c r="A52" s="0" t="n">
        <v>99</v>
      </c>
      <c r="B52" s="0" t="n">
        <v>24909530.416836</v>
      </c>
      <c r="C52" s="0" t="n">
        <v>23870684.91801</v>
      </c>
      <c r="D52" s="0" t="n">
        <v>25018591.4912658</v>
      </c>
      <c r="E52" s="0" t="n">
        <v>23972799.0197252</v>
      </c>
      <c r="F52" s="0" t="n">
        <v>17888458.6094459</v>
      </c>
      <c r="G52" s="0" t="n">
        <v>5982226.30856411</v>
      </c>
      <c r="H52" s="0" t="n">
        <v>18006815.1917545</v>
      </c>
      <c r="I52" s="0" t="n">
        <v>5965983.8279707</v>
      </c>
      <c r="J52" s="0" t="n">
        <v>1608677.72308312</v>
      </c>
      <c r="K52" s="0" t="n">
        <v>1560417.39139062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25096468.130623</v>
      </c>
      <c r="C53" s="0" t="n">
        <v>24048553.4238044</v>
      </c>
      <c r="D53" s="0" t="n">
        <v>25206833.5359246</v>
      </c>
      <c r="E53" s="0" t="n">
        <v>24151892.8932159</v>
      </c>
      <c r="F53" s="0" t="n">
        <v>18029279.6996826</v>
      </c>
      <c r="G53" s="0" t="n">
        <v>6019273.7241218</v>
      </c>
      <c r="H53" s="0" t="n">
        <v>18148889.9839734</v>
      </c>
      <c r="I53" s="0" t="n">
        <v>6003002.90924257</v>
      </c>
      <c r="J53" s="0" t="n">
        <v>1673708.06144872</v>
      </c>
      <c r="K53" s="0" t="n">
        <v>1623496.81960526</v>
      </c>
      <c r="L53" s="0" t="n">
        <v>4179081.85252234</v>
      </c>
      <c r="M53" s="0" t="n">
        <v>3941457.8332298</v>
      </c>
      <c r="N53" s="0" t="n">
        <v>4197422.40037849</v>
      </c>
      <c r="O53" s="0" t="n">
        <v>3958646.61436463</v>
      </c>
      <c r="P53" s="0" t="n">
        <v>278951.343574787</v>
      </c>
      <c r="Q53" s="0" t="n">
        <v>270582.803267543</v>
      </c>
    </row>
    <row r="54" customFormat="false" ht="12.8" hidden="false" customHeight="false" outlineLevel="0" collapsed="false">
      <c r="A54" s="0" t="n">
        <v>101</v>
      </c>
      <c r="B54" s="0" t="n">
        <v>25253010.5281209</v>
      </c>
      <c r="C54" s="0" t="n">
        <v>24196546.9904663</v>
      </c>
      <c r="D54" s="0" t="n">
        <v>25375345.6724947</v>
      </c>
      <c r="E54" s="0" t="n">
        <v>24311416.075442</v>
      </c>
      <c r="F54" s="0" t="n">
        <v>18141428.5337731</v>
      </c>
      <c r="G54" s="0" t="n">
        <v>6055118.45669321</v>
      </c>
      <c r="H54" s="0" t="n">
        <v>18263665.9747948</v>
      </c>
      <c r="I54" s="0" t="n">
        <v>6047750.10064725</v>
      </c>
      <c r="J54" s="0" t="n">
        <v>1714679.24527386</v>
      </c>
      <c r="K54" s="0" t="n">
        <v>1663238.86791565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25410647.0343755</v>
      </c>
      <c r="C55" s="0" t="n">
        <v>24347289.7304033</v>
      </c>
      <c r="D55" s="0" t="n">
        <v>25528419.121009</v>
      </c>
      <c r="E55" s="0" t="n">
        <v>24457774.7722638</v>
      </c>
      <c r="F55" s="0" t="n">
        <v>18245117.6406854</v>
      </c>
      <c r="G55" s="0" t="n">
        <v>6102172.08971797</v>
      </c>
      <c r="H55" s="0" t="n">
        <v>18367074.8953699</v>
      </c>
      <c r="I55" s="0" t="n">
        <v>6090699.87689398</v>
      </c>
      <c r="J55" s="0" t="n">
        <v>1812202.54833709</v>
      </c>
      <c r="K55" s="0" t="n">
        <v>1757836.47188698</v>
      </c>
      <c r="L55" s="0" t="n">
        <v>4231325.85108892</v>
      </c>
      <c r="M55" s="0" t="n">
        <v>3991270.09297397</v>
      </c>
      <c r="N55" s="0" t="n">
        <v>4251083.48801152</v>
      </c>
      <c r="O55" s="0" t="n">
        <v>4009822.90695544</v>
      </c>
      <c r="P55" s="0" t="n">
        <v>302033.758056182</v>
      </c>
      <c r="Q55" s="0" t="n">
        <v>292972.745314497</v>
      </c>
    </row>
    <row r="56" customFormat="false" ht="12.8" hidden="false" customHeight="false" outlineLevel="0" collapsed="false">
      <c r="A56" s="0" t="n">
        <v>103</v>
      </c>
      <c r="B56" s="0" t="n">
        <v>25540087.1543951</v>
      </c>
      <c r="C56" s="0" t="n">
        <v>24469999.2955119</v>
      </c>
      <c r="D56" s="0" t="n">
        <v>25660651.2254251</v>
      </c>
      <c r="E56" s="0" t="n">
        <v>24583113.317304</v>
      </c>
      <c r="F56" s="0" t="n">
        <v>18286658.0775716</v>
      </c>
      <c r="G56" s="0" t="n">
        <v>6183341.21794024</v>
      </c>
      <c r="H56" s="0" t="n">
        <v>18411094.939375</v>
      </c>
      <c r="I56" s="0" t="n">
        <v>6172018.37792894</v>
      </c>
      <c r="J56" s="0" t="n">
        <v>1844508.64882747</v>
      </c>
      <c r="K56" s="0" t="n">
        <v>1789173.38936264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25727055.2168737</v>
      </c>
      <c r="C57" s="0" t="n">
        <v>24648682.50527</v>
      </c>
      <c r="D57" s="0" t="n">
        <v>25849173.535975</v>
      </c>
      <c r="E57" s="0" t="n">
        <v>24763275.6085572</v>
      </c>
      <c r="F57" s="0" t="n">
        <v>18417325.5303076</v>
      </c>
      <c r="G57" s="0" t="n">
        <v>6231356.97496234</v>
      </c>
      <c r="H57" s="0" t="n">
        <v>18542664.0825996</v>
      </c>
      <c r="I57" s="0" t="n">
        <v>6220611.52595754</v>
      </c>
      <c r="J57" s="0" t="n">
        <v>1931171.00612305</v>
      </c>
      <c r="K57" s="0" t="n">
        <v>1873235.87593935</v>
      </c>
      <c r="L57" s="0" t="n">
        <v>4281534.67713993</v>
      </c>
      <c r="M57" s="0" t="n">
        <v>4038301.64416462</v>
      </c>
      <c r="N57" s="0" t="n">
        <v>4302021.27526858</v>
      </c>
      <c r="O57" s="0" t="n">
        <v>4057543.69151786</v>
      </c>
      <c r="P57" s="0" t="n">
        <v>321861.834353841</v>
      </c>
      <c r="Q57" s="0" t="n">
        <v>312205.979323226</v>
      </c>
    </row>
    <row r="58" customFormat="false" ht="12.8" hidden="false" customHeight="false" outlineLevel="0" collapsed="false">
      <c r="A58" s="0" t="n">
        <v>105</v>
      </c>
      <c r="B58" s="0" t="n">
        <v>25923841.5424989</v>
      </c>
      <c r="C58" s="0" t="n">
        <v>24836357.4388732</v>
      </c>
      <c r="D58" s="0" t="n">
        <v>26045749.7435187</v>
      </c>
      <c r="E58" s="0" t="n">
        <v>24950752.7193853</v>
      </c>
      <c r="F58" s="0" t="n">
        <v>18519308.681331</v>
      </c>
      <c r="G58" s="0" t="n">
        <v>6317048.75754216</v>
      </c>
      <c r="H58" s="0" t="n">
        <v>18644466.3017983</v>
      </c>
      <c r="I58" s="0" t="n">
        <v>6306286.41758701</v>
      </c>
      <c r="J58" s="0" t="n">
        <v>1989052.91870508</v>
      </c>
      <c r="K58" s="0" t="n">
        <v>1929381.33114393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26067463.2658496</v>
      </c>
      <c r="C59" s="0" t="n">
        <v>24974009.6582623</v>
      </c>
      <c r="D59" s="0" t="n">
        <v>26192577.6358694</v>
      </c>
      <c r="E59" s="0" t="n">
        <v>25091486.86134</v>
      </c>
      <c r="F59" s="0" t="n">
        <v>18608970.5661961</v>
      </c>
      <c r="G59" s="0" t="n">
        <v>6365039.09206628</v>
      </c>
      <c r="H59" s="0" t="n">
        <v>18734156.6162013</v>
      </c>
      <c r="I59" s="0" t="n">
        <v>6357330.24513875</v>
      </c>
      <c r="J59" s="0" t="n">
        <v>2049995.30935247</v>
      </c>
      <c r="K59" s="0" t="n">
        <v>1988495.4500719</v>
      </c>
      <c r="L59" s="0" t="n">
        <v>4339697.27671002</v>
      </c>
      <c r="M59" s="0" t="n">
        <v>4094027.48121884</v>
      </c>
      <c r="N59" s="0" t="n">
        <v>4360683.23926771</v>
      </c>
      <c r="O59" s="0" t="n">
        <v>4113738.14166184</v>
      </c>
      <c r="P59" s="0" t="n">
        <v>341665.884892079</v>
      </c>
      <c r="Q59" s="0" t="n">
        <v>331415.908345316</v>
      </c>
    </row>
    <row r="60" customFormat="false" ht="12.8" hidden="false" customHeight="false" outlineLevel="0" collapsed="false">
      <c r="A60" s="0" t="n">
        <v>107</v>
      </c>
      <c r="B60" s="0" t="n">
        <v>26248667.4413911</v>
      </c>
      <c r="C60" s="0" t="n">
        <v>25146218.4411352</v>
      </c>
      <c r="D60" s="0" t="n">
        <v>26372457.7821349</v>
      </c>
      <c r="E60" s="0" t="n">
        <v>25262450.8337713</v>
      </c>
      <c r="F60" s="0" t="n">
        <v>18717874.7085335</v>
      </c>
      <c r="G60" s="0" t="n">
        <v>6428343.73260176</v>
      </c>
      <c r="H60" s="0" t="n">
        <v>18841829.1114216</v>
      </c>
      <c r="I60" s="0" t="n">
        <v>6420621.72234968</v>
      </c>
      <c r="J60" s="0" t="n">
        <v>2096593.33014474</v>
      </c>
      <c r="K60" s="0" t="n">
        <v>2033695.5302404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26373465.9940642</v>
      </c>
      <c r="C61" s="0" t="n">
        <v>25264999.8891056</v>
      </c>
      <c r="D61" s="0" t="n">
        <v>26497444.4597525</v>
      </c>
      <c r="E61" s="0" t="n">
        <v>25381424.2021474</v>
      </c>
      <c r="F61" s="0" t="n">
        <v>18751283.328492</v>
      </c>
      <c r="G61" s="0" t="n">
        <v>6513716.5606136</v>
      </c>
      <c r="H61" s="0" t="n">
        <v>18874947.9451396</v>
      </c>
      <c r="I61" s="0" t="n">
        <v>6506476.25700783</v>
      </c>
      <c r="J61" s="0" t="n">
        <v>2194972.35220384</v>
      </c>
      <c r="K61" s="0" t="n">
        <v>2129123.18163772</v>
      </c>
      <c r="L61" s="0" t="n">
        <v>4388972.70559497</v>
      </c>
      <c r="M61" s="0" t="n">
        <v>4140610.67545796</v>
      </c>
      <c r="N61" s="0" t="n">
        <v>4409772.52094848</v>
      </c>
      <c r="O61" s="0" t="n">
        <v>4160148.93465925</v>
      </c>
      <c r="P61" s="0" t="n">
        <v>365828.725367306</v>
      </c>
      <c r="Q61" s="0" t="n">
        <v>354853.863606287</v>
      </c>
    </row>
    <row r="62" customFormat="false" ht="12.8" hidden="false" customHeight="false" outlineLevel="0" collapsed="false">
      <c r="A62" s="0" t="n">
        <v>109</v>
      </c>
      <c r="B62" s="0" t="n">
        <v>26542028.3885941</v>
      </c>
      <c r="C62" s="0" t="n">
        <v>25425824.4918779</v>
      </c>
      <c r="D62" s="0" t="n">
        <v>26667582.8530115</v>
      </c>
      <c r="E62" s="0" t="n">
        <v>25543730.413624</v>
      </c>
      <c r="F62" s="0" t="n">
        <v>18885675.1360342</v>
      </c>
      <c r="G62" s="0" t="n">
        <v>6540149.35584375</v>
      </c>
      <c r="H62" s="0" t="n">
        <v>19010832.5979803</v>
      </c>
      <c r="I62" s="0" t="n">
        <v>6532897.81564369</v>
      </c>
      <c r="J62" s="0" t="n">
        <v>2274890.61108009</v>
      </c>
      <c r="K62" s="0" t="n">
        <v>2206643.89274768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26858627.4879981</v>
      </c>
      <c r="C63" s="0" t="n">
        <v>25727388.0118405</v>
      </c>
      <c r="D63" s="0" t="n">
        <v>26986571.530166</v>
      </c>
      <c r="E63" s="0" t="n">
        <v>25847550.493946</v>
      </c>
      <c r="F63" s="0" t="n">
        <v>19122459.2188296</v>
      </c>
      <c r="G63" s="0" t="n">
        <v>6604928.79301086</v>
      </c>
      <c r="H63" s="0" t="n">
        <v>19249543.5814198</v>
      </c>
      <c r="I63" s="0" t="n">
        <v>6598006.91252626</v>
      </c>
      <c r="J63" s="0" t="n">
        <v>2350109.01297358</v>
      </c>
      <c r="K63" s="0" t="n">
        <v>2279605.74258438</v>
      </c>
      <c r="L63" s="0" t="n">
        <v>4468929.53994556</v>
      </c>
      <c r="M63" s="0" t="n">
        <v>4216213.63157255</v>
      </c>
      <c r="N63" s="0" t="n">
        <v>4490392.62730315</v>
      </c>
      <c r="O63" s="0" t="n">
        <v>4236377.13591895</v>
      </c>
      <c r="P63" s="0" t="n">
        <v>391684.835495597</v>
      </c>
      <c r="Q63" s="0" t="n">
        <v>379934.290430729</v>
      </c>
    </row>
    <row r="64" customFormat="false" ht="12.8" hidden="false" customHeight="false" outlineLevel="0" collapsed="false">
      <c r="A64" s="0" t="n">
        <v>111</v>
      </c>
      <c r="B64" s="0" t="n">
        <v>27041320.7817057</v>
      </c>
      <c r="C64" s="0" t="n">
        <v>25901513.5953855</v>
      </c>
      <c r="D64" s="0" t="n">
        <v>27168810.2948664</v>
      </c>
      <c r="E64" s="0" t="n">
        <v>26021248.6429039</v>
      </c>
      <c r="F64" s="0" t="n">
        <v>19239352.8854302</v>
      </c>
      <c r="G64" s="0" t="n">
        <v>6662160.70995522</v>
      </c>
      <c r="H64" s="0" t="n">
        <v>19366021.5120553</v>
      </c>
      <c r="I64" s="0" t="n">
        <v>6655227.13084859</v>
      </c>
      <c r="J64" s="0" t="n">
        <v>2396360.29682533</v>
      </c>
      <c r="K64" s="0" t="n">
        <v>2324469.48792057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27230615.6475561</v>
      </c>
      <c r="C65" s="0" t="n">
        <v>26081252.2681266</v>
      </c>
      <c r="D65" s="0" t="n">
        <v>27359190.1414256</v>
      </c>
      <c r="E65" s="0" t="n">
        <v>26202007.0229328</v>
      </c>
      <c r="F65" s="0" t="n">
        <v>19358967.2899511</v>
      </c>
      <c r="G65" s="0" t="n">
        <v>6722284.97817551</v>
      </c>
      <c r="H65" s="0" t="n">
        <v>19486667.2209196</v>
      </c>
      <c r="I65" s="0" t="n">
        <v>6715339.80201324</v>
      </c>
      <c r="J65" s="0" t="n">
        <v>2428246.48664252</v>
      </c>
      <c r="K65" s="0" t="n">
        <v>2355399.09204325</v>
      </c>
      <c r="L65" s="0" t="n">
        <v>4530231.92465961</v>
      </c>
      <c r="M65" s="0" t="n">
        <v>4274363.06453871</v>
      </c>
      <c r="N65" s="0" t="n">
        <v>4551800.55732757</v>
      </c>
      <c r="O65" s="0" t="n">
        <v>4294625.74204693</v>
      </c>
      <c r="P65" s="0" t="n">
        <v>404707.747773754</v>
      </c>
      <c r="Q65" s="0" t="n">
        <v>392566.515340541</v>
      </c>
    </row>
    <row r="66" customFormat="false" ht="12.8" hidden="false" customHeight="false" outlineLevel="0" collapsed="false">
      <c r="A66" s="0" t="n">
        <v>113</v>
      </c>
      <c r="B66" s="0" t="n">
        <v>27457945.9581922</v>
      </c>
      <c r="C66" s="0" t="n">
        <v>26298689.3923753</v>
      </c>
      <c r="D66" s="0" t="n">
        <v>27589578.067872</v>
      </c>
      <c r="E66" s="0" t="n">
        <v>26422329.2585809</v>
      </c>
      <c r="F66" s="0" t="n">
        <v>19519546.6772619</v>
      </c>
      <c r="G66" s="0" t="n">
        <v>6779142.71511348</v>
      </c>
      <c r="H66" s="0" t="n">
        <v>19648651.4216144</v>
      </c>
      <c r="I66" s="0" t="n">
        <v>6773677.83696647</v>
      </c>
      <c r="J66" s="0" t="n">
        <v>2488808.25054263</v>
      </c>
      <c r="K66" s="0" t="n">
        <v>2414144.00302635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27553417.8789609</v>
      </c>
      <c r="C67" s="0" t="n">
        <v>26389783.3359845</v>
      </c>
      <c r="D67" s="0" t="n">
        <v>27688278.4517198</v>
      </c>
      <c r="E67" s="0" t="n">
        <v>26516515.6594593</v>
      </c>
      <c r="F67" s="0" t="n">
        <v>19589634.0753854</v>
      </c>
      <c r="G67" s="0" t="n">
        <v>6800149.26059913</v>
      </c>
      <c r="H67" s="0" t="n">
        <v>19720123.5507704</v>
      </c>
      <c r="I67" s="0" t="n">
        <v>6796392.1086889</v>
      </c>
      <c r="J67" s="0" t="n">
        <v>2546091.9690553</v>
      </c>
      <c r="K67" s="0" t="n">
        <v>2469709.20998364</v>
      </c>
      <c r="L67" s="0" t="n">
        <v>4586151.04153179</v>
      </c>
      <c r="M67" s="0" t="n">
        <v>4327879.74466921</v>
      </c>
      <c r="N67" s="0" t="n">
        <v>4608626.98567711</v>
      </c>
      <c r="O67" s="0" t="n">
        <v>4349006.23741423</v>
      </c>
      <c r="P67" s="0" t="n">
        <v>424348.661509217</v>
      </c>
      <c r="Q67" s="0" t="n">
        <v>411618.201663941</v>
      </c>
    </row>
    <row r="68" customFormat="false" ht="12.8" hidden="false" customHeight="false" outlineLevel="0" collapsed="false">
      <c r="A68" s="0" t="n">
        <v>115</v>
      </c>
      <c r="B68" s="0" t="n">
        <v>27618839.6308202</v>
      </c>
      <c r="C68" s="0" t="n">
        <v>26452754.8103826</v>
      </c>
      <c r="D68" s="0" t="n">
        <v>27754346.7556733</v>
      </c>
      <c r="E68" s="0" t="n">
        <v>26580093.6406069</v>
      </c>
      <c r="F68" s="0" t="n">
        <v>19690453.8053033</v>
      </c>
      <c r="G68" s="0" t="n">
        <v>6762301.00507929</v>
      </c>
      <c r="H68" s="0" t="n">
        <v>19821556.0699971</v>
      </c>
      <c r="I68" s="0" t="n">
        <v>6758537.57060981</v>
      </c>
      <c r="J68" s="0" t="n">
        <v>2595351.91990358</v>
      </c>
      <c r="K68" s="0" t="n">
        <v>2517491.36230647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27755256.0855416</v>
      </c>
      <c r="C69" s="0" t="n">
        <v>26583294.6434927</v>
      </c>
      <c r="D69" s="0" t="n">
        <v>27894298.731099</v>
      </c>
      <c r="E69" s="0" t="n">
        <v>26713983.8738078</v>
      </c>
      <c r="F69" s="0" t="n">
        <v>19803016.4911004</v>
      </c>
      <c r="G69" s="0" t="n">
        <v>6780278.15239237</v>
      </c>
      <c r="H69" s="0" t="n">
        <v>19934132.3941442</v>
      </c>
      <c r="I69" s="0" t="n">
        <v>6779851.47966363</v>
      </c>
      <c r="J69" s="0" t="n">
        <v>2647347.3422077</v>
      </c>
      <c r="K69" s="0" t="n">
        <v>2567926.92194147</v>
      </c>
      <c r="L69" s="0" t="n">
        <v>4622314.83963034</v>
      </c>
      <c r="M69" s="0" t="n">
        <v>4362753.32599612</v>
      </c>
      <c r="N69" s="0" t="n">
        <v>4645486.68897699</v>
      </c>
      <c r="O69" s="0" t="n">
        <v>4384533.10072796</v>
      </c>
      <c r="P69" s="0" t="n">
        <v>441224.557034616</v>
      </c>
      <c r="Q69" s="0" t="n">
        <v>427987.820323578</v>
      </c>
    </row>
    <row r="70" customFormat="false" ht="12.8" hidden="false" customHeight="false" outlineLevel="0" collapsed="false">
      <c r="A70" s="0" t="n">
        <v>117</v>
      </c>
      <c r="B70" s="0" t="n">
        <v>27965512.625819</v>
      </c>
      <c r="C70" s="0" t="n">
        <v>26784273.1075965</v>
      </c>
      <c r="D70" s="0" t="n">
        <v>28105123.1046717</v>
      </c>
      <c r="E70" s="0" t="n">
        <v>26915496.0848006</v>
      </c>
      <c r="F70" s="0" t="n">
        <v>19918662.6657695</v>
      </c>
      <c r="G70" s="0" t="n">
        <v>6865610.441827</v>
      </c>
      <c r="H70" s="0" t="n">
        <v>20050312.9605783</v>
      </c>
      <c r="I70" s="0" t="n">
        <v>6865183.12422232</v>
      </c>
      <c r="J70" s="0" t="n">
        <v>2706086.59447336</v>
      </c>
      <c r="K70" s="0" t="n">
        <v>2624903.99663916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28056711.5880119</v>
      </c>
      <c r="C71" s="0" t="n">
        <v>26870282.0161052</v>
      </c>
      <c r="D71" s="0" t="n">
        <v>28196607.8814693</v>
      </c>
      <c r="E71" s="0" t="n">
        <v>27001773.686826</v>
      </c>
      <c r="F71" s="0" t="n">
        <v>19985563.6330352</v>
      </c>
      <c r="G71" s="0" t="n">
        <v>6884718.38307003</v>
      </c>
      <c r="H71" s="0" t="n">
        <v>20117483.2344884</v>
      </c>
      <c r="I71" s="0" t="n">
        <v>6884290.45233758</v>
      </c>
      <c r="J71" s="0" t="n">
        <v>2779930.8190349</v>
      </c>
      <c r="K71" s="0" t="n">
        <v>2696532.89446385</v>
      </c>
      <c r="L71" s="0" t="n">
        <v>4674829.33823122</v>
      </c>
      <c r="M71" s="0" t="n">
        <v>4413176.46554247</v>
      </c>
      <c r="N71" s="0" t="n">
        <v>4698143.46424553</v>
      </c>
      <c r="O71" s="0" t="n">
        <v>4435090.95947183</v>
      </c>
      <c r="P71" s="0" t="n">
        <v>463321.803172483</v>
      </c>
      <c r="Q71" s="0" t="n">
        <v>449422.149077308</v>
      </c>
    </row>
    <row r="72" customFormat="false" ht="12.8" hidden="false" customHeight="false" outlineLevel="0" collapsed="false">
      <c r="A72" s="0" t="n">
        <v>119</v>
      </c>
      <c r="B72" s="0" t="n">
        <v>28248982.4502389</v>
      </c>
      <c r="C72" s="0" t="n">
        <v>27053497.0264667</v>
      </c>
      <c r="D72" s="0" t="n">
        <v>28387904.2560103</v>
      </c>
      <c r="E72" s="0" t="n">
        <v>27184076.8137187</v>
      </c>
      <c r="F72" s="0" t="n">
        <v>20132131.3885494</v>
      </c>
      <c r="G72" s="0" t="n">
        <v>6921365.63791726</v>
      </c>
      <c r="H72" s="0" t="n">
        <v>20263005.5513882</v>
      </c>
      <c r="I72" s="0" t="n">
        <v>6921071.26233049</v>
      </c>
      <c r="J72" s="0" t="n">
        <v>2873750.92311687</v>
      </c>
      <c r="K72" s="0" t="n">
        <v>2787538.39542337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28379268.1224765</v>
      </c>
      <c r="C73" s="0" t="n">
        <v>27177931.9772428</v>
      </c>
      <c r="D73" s="0" t="n">
        <v>28516905.4587876</v>
      </c>
      <c r="E73" s="0" t="n">
        <v>27307313.4569962</v>
      </c>
      <c r="F73" s="0" t="n">
        <v>20183761.3584808</v>
      </c>
      <c r="G73" s="0" t="n">
        <v>6994170.61876198</v>
      </c>
      <c r="H73" s="0" t="n">
        <v>20313143.3022532</v>
      </c>
      <c r="I73" s="0" t="n">
        <v>6994170.15474306</v>
      </c>
      <c r="J73" s="0" t="n">
        <v>2975245.44142133</v>
      </c>
      <c r="K73" s="0" t="n">
        <v>2885988.07817869</v>
      </c>
      <c r="L73" s="0" t="n">
        <v>4726478.94136012</v>
      </c>
      <c r="M73" s="0" t="n">
        <v>4462042.81004124</v>
      </c>
      <c r="N73" s="0" t="n">
        <v>4749418.92003981</v>
      </c>
      <c r="O73" s="0" t="n">
        <v>4483607.56413705</v>
      </c>
      <c r="P73" s="0" t="n">
        <v>495874.240236889</v>
      </c>
      <c r="Q73" s="0" t="n">
        <v>480998.013029782</v>
      </c>
    </row>
    <row r="74" customFormat="false" ht="12.8" hidden="false" customHeight="false" outlineLevel="0" collapsed="false">
      <c r="A74" s="0" t="n">
        <v>121</v>
      </c>
      <c r="B74" s="0" t="n">
        <v>28505202.4411777</v>
      </c>
      <c r="C74" s="0" t="n">
        <v>27298939.1623593</v>
      </c>
      <c r="D74" s="0" t="n">
        <v>28643320.0539109</v>
      </c>
      <c r="E74" s="0" t="n">
        <v>27428772.1687458</v>
      </c>
      <c r="F74" s="0" t="n">
        <v>20274616.3882646</v>
      </c>
      <c r="G74" s="0" t="n">
        <v>7024322.77409471</v>
      </c>
      <c r="H74" s="0" t="n">
        <v>20404449.8344628</v>
      </c>
      <c r="I74" s="0" t="n">
        <v>7024322.33428308</v>
      </c>
      <c r="J74" s="0" t="n">
        <v>3036331.5473529</v>
      </c>
      <c r="K74" s="0" t="n">
        <v>2945241.60093231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28567548.289483</v>
      </c>
      <c r="C75" s="0" t="n">
        <v>27358035.0573238</v>
      </c>
      <c r="D75" s="0" t="n">
        <v>28704038.3243864</v>
      </c>
      <c r="E75" s="0" t="n">
        <v>27486338.1632302</v>
      </c>
      <c r="F75" s="0" t="n">
        <v>20275993.6092797</v>
      </c>
      <c r="G75" s="0" t="n">
        <v>7082041.4480441</v>
      </c>
      <c r="H75" s="0" t="n">
        <v>20404297.1537981</v>
      </c>
      <c r="I75" s="0" t="n">
        <v>7082041.0094321</v>
      </c>
      <c r="J75" s="0" t="n">
        <v>3088151.70262862</v>
      </c>
      <c r="K75" s="0" t="n">
        <v>2995507.15154976</v>
      </c>
      <c r="L75" s="0" t="n">
        <v>4759663.40576491</v>
      </c>
      <c r="M75" s="0" t="n">
        <v>4494267.30867694</v>
      </c>
      <c r="N75" s="0" t="n">
        <v>4782412.18340789</v>
      </c>
      <c r="O75" s="0" t="n">
        <v>4515652.35910049</v>
      </c>
      <c r="P75" s="0" t="n">
        <v>514691.950438104</v>
      </c>
      <c r="Q75" s="0" t="n">
        <v>499251.191924961</v>
      </c>
    </row>
    <row r="76" customFormat="false" ht="12.8" hidden="false" customHeight="false" outlineLevel="0" collapsed="false">
      <c r="A76" s="0" t="n">
        <v>123</v>
      </c>
      <c r="B76" s="0" t="n">
        <v>28692233.0643822</v>
      </c>
      <c r="C76" s="0" t="n">
        <v>27476928.0791093</v>
      </c>
      <c r="D76" s="0" t="n">
        <v>28827777.8431091</v>
      </c>
      <c r="E76" s="0" t="n">
        <v>27604343.1180311</v>
      </c>
      <c r="F76" s="0" t="n">
        <v>20348919.2525718</v>
      </c>
      <c r="G76" s="0" t="n">
        <v>7128008.82653757</v>
      </c>
      <c r="H76" s="0" t="n">
        <v>20476334.7308212</v>
      </c>
      <c r="I76" s="0" t="n">
        <v>7128008.38720997</v>
      </c>
      <c r="J76" s="0" t="n">
        <v>3165614.88472906</v>
      </c>
      <c r="K76" s="0" t="n">
        <v>3070646.43818719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28790141.1793686</v>
      </c>
      <c r="C77" s="0" t="n">
        <v>27570703.349742</v>
      </c>
      <c r="D77" s="0" t="n">
        <v>28923217.3530315</v>
      </c>
      <c r="E77" s="0" t="n">
        <v>27695797.9046935</v>
      </c>
      <c r="F77" s="0" t="n">
        <v>20385500.8370865</v>
      </c>
      <c r="G77" s="0" t="n">
        <v>7185202.5126555</v>
      </c>
      <c r="H77" s="0" t="n">
        <v>20510595.820856</v>
      </c>
      <c r="I77" s="0" t="n">
        <v>7185202.0838375</v>
      </c>
      <c r="J77" s="0" t="n">
        <v>3216184.08071251</v>
      </c>
      <c r="K77" s="0" t="n">
        <v>3119698.55829114</v>
      </c>
      <c r="L77" s="0" t="n">
        <v>4796684.1500908</v>
      </c>
      <c r="M77" s="0" t="n">
        <v>4529691.36408055</v>
      </c>
      <c r="N77" s="0" t="n">
        <v>4818864.03572049</v>
      </c>
      <c r="O77" s="0" t="n">
        <v>4550541.65989645</v>
      </c>
      <c r="P77" s="0" t="n">
        <v>536030.680118753</v>
      </c>
      <c r="Q77" s="0" t="n">
        <v>519949.75971519</v>
      </c>
    </row>
    <row r="78" customFormat="false" ht="12.8" hidden="false" customHeight="false" outlineLevel="0" collapsed="false">
      <c r="A78" s="0" t="n">
        <v>125</v>
      </c>
      <c r="B78" s="0" t="n">
        <v>28908445.7681126</v>
      </c>
      <c r="C78" s="0" t="n">
        <v>27683889.604077</v>
      </c>
      <c r="D78" s="0" t="n">
        <v>29041868.3528074</v>
      </c>
      <c r="E78" s="0" t="n">
        <v>27809309.7897473</v>
      </c>
      <c r="F78" s="0" t="n">
        <v>20451722.1896474</v>
      </c>
      <c r="G78" s="0" t="n">
        <v>7232167.41442951</v>
      </c>
      <c r="H78" s="0" t="n">
        <v>20577142.8047676</v>
      </c>
      <c r="I78" s="0" t="n">
        <v>7232166.98497971</v>
      </c>
      <c r="J78" s="0" t="n">
        <v>3282651.80708524</v>
      </c>
      <c r="K78" s="0" t="n">
        <v>3184172.25287268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29110555.9602068</v>
      </c>
      <c r="C79" s="0" t="n">
        <v>27876970.3540662</v>
      </c>
      <c r="D79" s="0" t="n">
        <v>29243206.3287454</v>
      </c>
      <c r="E79" s="0" t="n">
        <v>28001664.6606793</v>
      </c>
      <c r="F79" s="0" t="n">
        <v>20597312.9547663</v>
      </c>
      <c r="G79" s="0" t="n">
        <v>7279657.39929989</v>
      </c>
      <c r="H79" s="0" t="n">
        <v>20722007.6914292</v>
      </c>
      <c r="I79" s="0" t="n">
        <v>7279656.96925016</v>
      </c>
      <c r="J79" s="0" t="n">
        <v>3374868.67657669</v>
      </c>
      <c r="K79" s="0" t="n">
        <v>3273622.61627939</v>
      </c>
      <c r="L79" s="0" t="n">
        <v>4848626.30030182</v>
      </c>
      <c r="M79" s="0" t="n">
        <v>4578949.09688316</v>
      </c>
      <c r="N79" s="0" t="n">
        <v>4870735.21991408</v>
      </c>
      <c r="O79" s="0" t="n">
        <v>4599732.68809907</v>
      </c>
      <c r="P79" s="0" t="n">
        <v>562478.112762781</v>
      </c>
      <c r="Q79" s="0" t="n">
        <v>545603.769379898</v>
      </c>
    </row>
    <row r="80" customFormat="false" ht="12.8" hidden="false" customHeight="false" outlineLevel="0" collapsed="false">
      <c r="A80" s="0" t="n">
        <v>127</v>
      </c>
      <c r="B80" s="0" t="n">
        <v>29253743.3838144</v>
      </c>
      <c r="C80" s="0" t="n">
        <v>28013429.245581</v>
      </c>
      <c r="D80" s="0" t="n">
        <v>29385992.3414535</v>
      </c>
      <c r="E80" s="0" t="n">
        <v>28137746.231471</v>
      </c>
      <c r="F80" s="0" t="n">
        <v>20677492.5679072</v>
      </c>
      <c r="G80" s="0" t="n">
        <v>7335936.67767373</v>
      </c>
      <c r="H80" s="0" t="n">
        <v>20801809.9845406</v>
      </c>
      <c r="I80" s="0" t="n">
        <v>7335936.24693035</v>
      </c>
      <c r="J80" s="0" t="n">
        <v>3452712.39999273</v>
      </c>
      <c r="K80" s="0" t="n">
        <v>3349131.02799295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29313076.7903585</v>
      </c>
      <c r="C81" s="0" t="n">
        <v>28070448.6769721</v>
      </c>
      <c r="D81" s="0" t="n">
        <v>29444842.519898</v>
      </c>
      <c r="E81" s="0" t="n">
        <v>28194311.4332142</v>
      </c>
      <c r="F81" s="0" t="n">
        <v>20729698.1394462</v>
      </c>
      <c r="G81" s="0" t="n">
        <v>7340750.53752589</v>
      </c>
      <c r="H81" s="0" t="n">
        <v>20853561.3271238</v>
      </c>
      <c r="I81" s="0" t="n">
        <v>7340750.10609033</v>
      </c>
      <c r="J81" s="0" t="n">
        <v>3512496.7843157</v>
      </c>
      <c r="K81" s="0" t="n">
        <v>3407121.88078623</v>
      </c>
      <c r="L81" s="0" t="n">
        <v>4883066.36537736</v>
      </c>
      <c r="M81" s="0" t="n">
        <v>4611940.61248041</v>
      </c>
      <c r="N81" s="0" t="n">
        <v>4905027.84698056</v>
      </c>
      <c r="O81" s="0" t="n">
        <v>4632585.78241479</v>
      </c>
      <c r="P81" s="0" t="n">
        <v>585416.130719284</v>
      </c>
      <c r="Q81" s="0" t="n">
        <v>567853.646797705</v>
      </c>
    </row>
    <row r="82" customFormat="false" ht="12.8" hidden="false" customHeight="false" outlineLevel="0" collapsed="false">
      <c r="A82" s="0" t="n">
        <v>129</v>
      </c>
      <c r="B82" s="0" t="n">
        <v>29448743.2004569</v>
      </c>
      <c r="C82" s="0" t="n">
        <v>28201292.9418901</v>
      </c>
      <c r="D82" s="0" t="n">
        <v>29580144.4665172</v>
      </c>
      <c r="E82" s="0" t="n">
        <v>28324813.1067838</v>
      </c>
      <c r="F82" s="0" t="n">
        <v>20833889.2035745</v>
      </c>
      <c r="G82" s="0" t="n">
        <v>7367403.73831561</v>
      </c>
      <c r="H82" s="0" t="n">
        <v>20957409.8005315</v>
      </c>
      <c r="I82" s="0" t="n">
        <v>7367403.30625233</v>
      </c>
      <c r="J82" s="0" t="n">
        <v>3610019.01030527</v>
      </c>
      <c r="K82" s="0" t="n">
        <v>3501718.43999611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29581700.8576118</v>
      </c>
      <c r="C83" s="0" t="n">
        <v>28328442.3894874</v>
      </c>
      <c r="D83" s="0" t="n">
        <v>29712127.0396622</v>
      </c>
      <c r="E83" s="0" t="n">
        <v>28451045.9795132</v>
      </c>
      <c r="F83" s="0" t="n">
        <v>20901223.9650422</v>
      </c>
      <c r="G83" s="0" t="n">
        <v>7427218.42444518</v>
      </c>
      <c r="H83" s="0" t="n">
        <v>21023827.987727</v>
      </c>
      <c r="I83" s="0" t="n">
        <v>7427217.9917862</v>
      </c>
      <c r="J83" s="0" t="n">
        <v>3701784.56749978</v>
      </c>
      <c r="K83" s="0" t="n">
        <v>3590731.03047479</v>
      </c>
      <c r="L83" s="0" t="n">
        <v>4928246.33490197</v>
      </c>
      <c r="M83" s="0" t="n">
        <v>4655600.95045319</v>
      </c>
      <c r="N83" s="0" t="n">
        <v>4949984.56008385</v>
      </c>
      <c r="O83" s="0" t="n">
        <v>4676040.09299568</v>
      </c>
      <c r="P83" s="0" t="n">
        <v>616964.094583297</v>
      </c>
      <c r="Q83" s="0" t="n">
        <v>598455.171745798</v>
      </c>
    </row>
    <row r="84" customFormat="false" ht="12.8" hidden="false" customHeight="false" outlineLevel="0" collapsed="false">
      <c r="A84" s="0" t="n">
        <v>131</v>
      </c>
      <c r="B84" s="0" t="n">
        <v>29735106.5640709</v>
      </c>
      <c r="C84" s="0" t="n">
        <v>28474741.8424906</v>
      </c>
      <c r="D84" s="0" t="n">
        <v>29865784.5629359</v>
      </c>
      <c r="E84" s="0" t="n">
        <v>28597582.1351348</v>
      </c>
      <c r="F84" s="0" t="n">
        <v>21029923.6311471</v>
      </c>
      <c r="G84" s="0" t="n">
        <v>7444818.21134346</v>
      </c>
      <c r="H84" s="0" t="n">
        <v>21152764.3571403</v>
      </c>
      <c r="I84" s="0" t="n">
        <v>7444817.77799446</v>
      </c>
      <c r="J84" s="0" t="n">
        <v>3772230.65706506</v>
      </c>
      <c r="K84" s="0" t="n">
        <v>3659063.7373531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29849899.8197039</v>
      </c>
      <c r="C85" s="0" t="n">
        <v>28584274.1889285</v>
      </c>
      <c r="D85" s="0" t="n">
        <v>29980429.2453143</v>
      </c>
      <c r="E85" s="0" t="n">
        <v>28706974.8274383</v>
      </c>
      <c r="F85" s="0" t="n">
        <v>21050448.0646833</v>
      </c>
      <c r="G85" s="0" t="n">
        <v>7533826.12424519</v>
      </c>
      <c r="H85" s="0" t="n">
        <v>21173149.1372307</v>
      </c>
      <c r="I85" s="0" t="n">
        <v>7533825.69020764</v>
      </c>
      <c r="J85" s="0" t="n">
        <v>3826591.6948063</v>
      </c>
      <c r="K85" s="0" t="n">
        <v>3711793.94396211</v>
      </c>
      <c r="L85" s="0" t="n">
        <v>4972155.50147723</v>
      </c>
      <c r="M85" s="0" t="n">
        <v>4697134.13687082</v>
      </c>
      <c r="N85" s="0" t="n">
        <v>4993910.93383711</v>
      </c>
      <c r="O85" s="0" t="n">
        <v>4717589.48361801</v>
      </c>
      <c r="P85" s="0" t="n">
        <v>637765.282467717</v>
      </c>
      <c r="Q85" s="0" t="n">
        <v>618632.323993686</v>
      </c>
    </row>
    <row r="86" customFormat="false" ht="12.8" hidden="false" customHeight="false" outlineLevel="0" collapsed="false">
      <c r="A86" s="0" t="n">
        <v>133</v>
      </c>
      <c r="B86" s="0" t="n">
        <v>30036806.6360469</v>
      </c>
      <c r="C86" s="0" t="n">
        <v>28763016.0393499</v>
      </c>
      <c r="D86" s="0" t="n">
        <v>30166629.3593553</v>
      </c>
      <c r="E86" s="0" t="n">
        <v>28885052.3819761</v>
      </c>
      <c r="F86" s="0" t="n">
        <v>21184257.7200408</v>
      </c>
      <c r="G86" s="0" t="n">
        <v>7578758.31930908</v>
      </c>
      <c r="H86" s="0" t="n">
        <v>21306294.4972266</v>
      </c>
      <c r="I86" s="0" t="n">
        <v>7578757.88474943</v>
      </c>
      <c r="J86" s="0" t="n">
        <v>3902794.29841956</v>
      </c>
      <c r="K86" s="0" t="n">
        <v>3785710.46946697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30211496.2098289</v>
      </c>
      <c r="C87" s="0" t="n">
        <v>28930720.0920832</v>
      </c>
      <c r="D87" s="0" t="n">
        <v>30340977.0431391</v>
      </c>
      <c r="E87" s="0" t="n">
        <v>29052435.0621703</v>
      </c>
      <c r="F87" s="0" t="n">
        <v>21319598.0850736</v>
      </c>
      <c r="G87" s="0" t="n">
        <v>7611122.00700958</v>
      </c>
      <c r="H87" s="0" t="n">
        <v>21441313.4903117</v>
      </c>
      <c r="I87" s="0" t="n">
        <v>7611121.57185852</v>
      </c>
      <c r="J87" s="0" t="n">
        <v>4000313.67429508</v>
      </c>
      <c r="K87" s="0" t="n">
        <v>3880304.26406623</v>
      </c>
      <c r="L87" s="0" t="n">
        <v>5032582.46693883</v>
      </c>
      <c r="M87" s="0" t="n">
        <v>4755007.78194486</v>
      </c>
      <c r="N87" s="0" t="n">
        <v>5054163.13539399</v>
      </c>
      <c r="O87" s="0" t="n">
        <v>4775298.93275661</v>
      </c>
      <c r="P87" s="0" t="n">
        <v>666718.945715846</v>
      </c>
      <c r="Q87" s="0" t="n">
        <v>646717.377344371</v>
      </c>
    </row>
    <row r="88" customFormat="false" ht="12.8" hidden="false" customHeight="false" outlineLevel="0" collapsed="false">
      <c r="A88" s="0" t="n">
        <v>135</v>
      </c>
      <c r="B88" s="0" t="n">
        <v>30374030.981208</v>
      </c>
      <c r="C88" s="0" t="n">
        <v>29086725.3318419</v>
      </c>
      <c r="D88" s="0" t="n">
        <v>30503823.6091952</v>
      </c>
      <c r="E88" s="0" t="n">
        <v>29208733.3936358</v>
      </c>
      <c r="F88" s="0" t="n">
        <v>21467017.9833467</v>
      </c>
      <c r="G88" s="0" t="n">
        <v>7619707.3484952</v>
      </c>
      <c r="H88" s="0" t="n">
        <v>21589026.480978</v>
      </c>
      <c r="I88" s="0" t="n">
        <v>7619706.91265786</v>
      </c>
      <c r="J88" s="0" t="n">
        <v>4081245.08645423</v>
      </c>
      <c r="K88" s="0" t="n">
        <v>3958807.73386061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30483453.3307318</v>
      </c>
      <c r="C89" s="0" t="n">
        <v>29191542.0746938</v>
      </c>
      <c r="D89" s="0" t="n">
        <v>30611455.5780942</v>
      </c>
      <c r="E89" s="0" t="n">
        <v>29311869.3406763</v>
      </c>
      <c r="F89" s="0" t="n">
        <v>21521045.2253241</v>
      </c>
      <c r="G89" s="0" t="n">
        <v>7670496.84936975</v>
      </c>
      <c r="H89" s="0" t="n">
        <v>21641372.9278287</v>
      </c>
      <c r="I89" s="0" t="n">
        <v>7670496.41284758</v>
      </c>
      <c r="J89" s="0" t="n">
        <v>4141276.36520449</v>
      </c>
      <c r="K89" s="0" t="n">
        <v>4017038.07424836</v>
      </c>
      <c r="L89" s="0" t="n">
        <v>5078172.8857627</v>
      </c>
      <c r="M89" s="0" t="n">
        <v>4798823.54455066</v>
      </c>
      <c r="N89" s="0" t="n">
        <v>5099507.5073908</v>
      </c>
      <c r="O89" s="0" t="n">
        <v>4818883.42816346</v>
      </c>
      <c r="P89" s="0" t="n">
        <v>690212.727534082</v>
      </c>
      <c r="Q89" s="0" t="n">
        <v>669506.345708059</v>
      </c>
    </row>
    <row r="90" customFormat="false" ht="12.8" hidden="false" customHeight="false" outlineLevel="0" collapsed="false">
      <c r="A90" s="0" t="n">
        <v>137</v>
      </c>
      <c r="B90" s="0" t="n">
        <v>30726944.7091699</v>
      </c>
      <c r="C90" s="0" t="n">
        <v>29424510.8377649</v>
      </c>
      <c r="D90" s="0" t="n">
        <v>30854276.6628678</v>
      </c>
      <c r="E90" s="0" t="n">
        <v>29544208.4974642</v>
      </c>
      <c r="F90" s="0" t="n">
        <v>21678511.373655</v>
      </c>
      <c r="G90" s="0" t="n">
        <v>7745999.46410988</v>
      </c>
      <c r="H90" s="0" t="n">
        <v>21798209.4728937</v>
      </c>
      <c r="I90" s="0" t="n">
        <v>7745999.02457049</v>
      </c>
      <c r="J90" s="0" t="n">
        <v>4241086.77955477</v>
      </c>
      <c r="K90" s="0" t="n">
        <v>4113854.17616813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31015559.0510842</v>
      </c>
      <c r="C91" s="0" t="n">
        <v>29699408.9713701</v>
      </c>
      <c r="D91" s="0" t="n">
        <v>31142761.1278385</v>
      </c>
      <c r="E91" s="0" t="n">
        <v>29818984.8043908</v>
      </c>
      <c r="F91" s="0" t="n">
        <v>21882350.5237315</v>
      </c>
      <c r="G91" s="0" t="n">
        <v>7817058.44763862</v>
      </c>
      <c r="H91" s="0" t="n">
        <v>22001926.7968821</v>
      </c>
      <c r="I91" s="0" t="n">
        <v>7817058.0075087</v>
      </c>
      <c r="J91" s="0" t="n">
        <v>4328586.43674166</v>
      </c>
      <c r="K91" s="0" t="n">
        <v>4198728.84363941</v>
      </c>
      <c r="L91" s="0" t="n">
        <v>5166290.58029392</v>
      </c>
      <c r="M91" s="0" t="n">
        <v>4882398.85311647</v>
      </c>
      <c r="N91" s="0" t="n">
        <v>5187491.96912737</v>
      </c>
      <c r="O91" s="0" t="n">
        <v>4902333.6119712</v>
      </c>
      <c r="P91" s="0" t="n">
        <v>721431.072790277</v>
      </c>
      <c r="Q91" s="0" t="n">
        <v>699788.140606569</v>
      </c>
    </row>
    <row r="92" customFormat="false" ht="12.8" hidden="false" customHeight="false" outlineLevel="0" collapsed="false">
      <c r="A92" s="0" t="n">
        <v>139</v>
      </c>
      <c r="B92" s="0" t="n">
        <v>31284398.2197349</v>
      </c>
      <c r="C92" s="0" t="n">
        <v>29955582.4579536</v>
      </c>
      <c r="D92" s="0" t="n">
        <v>31410120.8122641</v>
      </c>
      <c r="E92" s="0" t="n">
        <v>30073767.7282114</v>
      </c>
      <c r="F92" s="0" t="n">
        <v>22087812.5593441</v>
      </c>
      <c r="G92" s="0" t="n">
        <v>7867769.89860951</v>
      </c>
      <c r="H92" s="0" t="n">
        <v>22205998.2704183</v>
      </c>
      <c r="I92" s="0" t="n">
        <v>7867769.45779306</v>
      </c>
      <c r="J92" s="0" t="n">
        <v>4478240.1192995</v>
      </c>
      <c r="K92" s="0" t="n">
        <v>4343892.91572052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31597567.5015221</v>
      </c>
      <c r="C93" s="0" t="n">
        <v>30256067.0599341</v>
      </c>
      <c r="D93" s="0" t="n">
        <v>31723269.9882747</v>
      </c>
      <c r="E93" s="0" t="n">
        <v>30374233.4873688</v>
      </c>
      <c r="F93" s="0" t="n">
        <v>22368414.4397525</v>
      </c>
      <c r="G93" s="0" t="n">
        <v>7887652.62018152</v>
      </c>
      <c r="H93" s="0" t="n">
        <v>22486581.3086888</v>
      </c>
      <c r="I93" s="0" t="n">
        <v>7887652.17868</v>
      </c>
      <c r="J93" s="0" t="n">
        <v>4530986.04276911</v>
      </c>
      <c r="K93" s="0" t="n">
        <v>4395056.46148604</v>
      </c>
      <c r="L93" s="0" t="n">
        <v>5263393.35743008</v>
      </c>
      <c r="M93" s="0" t="n">
        <v>4974933.33122596</v>
      </c>
      <c r="N93" s="0" t="n">
        <v>5284344.85165609</v>
      </c>
      <c r="O93" s="0" t="n">
        <v>4994633.87535257</v>
      </c>
      <c r="P93" s="0" t="n">
        <v>755164.340461518</v>
      </c>
      <c r="Q93" s="0" t="n">
        <v>732509.410247673</v>
      </c>
    </row>
    <row r="94" customFormat="false" ht="12.8" hidden="false" customHeight="false" outlineLevel="0" collapsed="false">
      <c r="A94" s="0" t="n">
        <v>141</v>
      </c>
      <c r="B94" s="0" t="n">
        <v>31722888.1875238</v>
      </c>
      <c r="C94" s="0" t="n">
        <v>30376825.6883841</v>
      </c>
      <c r="D94" s="0" t="n">
        <v>31847327.3409401</v>
      </c>
      <c r="E94" s="0" t="n">
        <v>30493804.8553836</v>
      </c>
      <c r="F94" s="0" t="n">
        <v>22442993.394677</v>
      </c>
      <c r="G94" s="0" t="n">
        <v>7933832.29370705</v>
      </c>
      <c r="H94" s="0" t="n">
        <v>22559973.0037972</v>
      </c>
      <c r="I94" s="0" t="n">
        <v>7933831.85158633</v>
      </c>
      <c r="J94" s="0" t="n">
        <v>4581609.41452748</v>
      </c>
      <c r="K94" s="0" t="n">
        <v>4444161.13209166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31791896.3994116</v>
      </c>
      <c r="C95" s="0" t="n">
        <v>30443373.8928928</v>
      </c>
      <c r="D95" s="0" t="n">
        <v>31914491.4449145</v>
      </c>
      <c r="E95" s="0" t="n">
        <v>30558620.0472134</v>
      </c>
      <c r="F95" s="0" t="n">
        <v>22480458.9922817</v>
      </c>
      <c r="G95" s="0" t="n">
        <v>7962914.90061109</v>
      </c>
      <c r="H95" s="0" t="n">
        <v>22595705.5893095</v>
      </c>
      <c r="I95" s="0" t="n">
        <v>7962914.45790388</v>
      </c>
      <c r="J95" s="0" t="n">
        <v>4667854.01526054</v>
      </c>
      <c r="K95" s="0" t="n">
        <v>4527818.39480272</v>
      </c>
      <c r="L95" s="0" t="n">
        <v>5295378.1752814</v>
      </c>
      <c r="M95" s="0" t="n">
        <v>5005696.41736759</v>
      </c>
      <c r="N95" s="0" t="n">
        <v>5315811.89058646</v>
      </c>
      <c r="O95" s="0" t="n">
        <v>5024910.81667951</v>
      </c>
      <c r="P95" s="0" t="n">
        <v>777975.66921009</v>
      </c>
      <c r="Q95" s="0" t="n">
        <v>754636.399133787</v>
      </c>
    </row>
    <row r="96" customFormat="false" ht="12.8" hidden="false" customHeight="false" outlineLevel="0" collapsed="false">
      <c r="A96" s="0" t="n">
        <v>143</v>
      </c>
      <c r="B96" s="0" t="n">
        <v>31870208.2480356</v>
      </c>
      <c r="C96" s="0" t="n">
        <v>30519538.6419995</v>
      </c>
      <c r="D96" s="0" t="n">
        <v>31991369.9634878</v>
      </c>
      <c r="E96" s="0" t="n">
        <v>30633441.1824578</v>
      </c>
      <c r="F96" s="0" t="n">
        <v>22604051.4669741</v>
      </c>
      <c r="G96" s="0" t="n">
        <v>7915487.17502541</v>
      </c>
      <c r="H96" s="0" t="n">
        <v>22717954.4431402</v>
      </c>
      <c r="I96" s="0" t="n">
        <v>7915486.73931758</v>
      </c>
      <c r="J96" s="0" t="n">
        <v>4746918.18960661</v>
      </c>
      <c r="K96" s="0" t="n">
        <v>4604510.64391842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31961849.4099753</v>
      </c>
      <c r="C97" s="0" t="n">
        <v>30607051.1488538</v>
      </c>
      <c r="D97" s="0" t="n">
        <v>32081368.3285112</v>
      </c>
      <c r="E97" s="0" t="n">
        <v>30719409.0951592</v>
      </c>
      <c r="F97" s="0" t="n">
        <v>22662840.5816559</v>
      </c>
      <c r="G97" s="0" t="n">
        <v>7944210.56719787</v>
      </c>
      <c r="H97" s="0" t="n">
        <v>22775198.964339</v>
      </c>
      <c r="I97" s="0" t="n">
        <v>7944210.13082022</v>
      </c>
      <c r="J97" s="0" t="n">
        <v>4793139.27659115</v>
      </c>
      <c r="K97" s="0" t="n">
        <v>4649345.09829342</v>
      </c>
      <c r="L97" s="0" t="n">
        <v>5323040.87995681</v>
      </c>
      <c r="M97" s="0" t="n">
        <v>5032111.60924404</v>
      </c>
      <c r="N97" s="0" t="n">
        <v>5342962.50164216</v>
      </c>
      <c r="O97" s="0" t="n">
        <v>5050844.6613122</v>
      </c>
      <c r="P97" s="0" t="n">
        <v>798856.546098526</v>
      </c>
      <c r="Q97" s="0" t="n">
        <v>774890.84971557</v>
      </c>
    </row>
    <row r="98" customFormat="false" ht="12.8" hidden="false" customHeight="false" outlineLevel="0" collapsed="false">
      <c r="A98" s="0" t="n">
        <v>145</v>
      </c>
      <c r="B98" s="0" t="n">
        <v>32203880.2466312</v>
      </c>
      <c r="C98" s="0" t="n">
        <v>30838242.2722837</v>
      </c>
      <c r="D98" s="0" t="n">
        <v>32321809.266341</v>
      </c>
      <c r="E98" s="0" t="n">
        <v>30949105.7277421</v>
      </c>
      <c r="F98" s="0" t="n">
        <v>22868289.7899547</v>
      </c>
      <c r="G98" s="0" t="n">
        <v>7969952.48232902</v>
      </c>
      <c r="H98" s="0" t="n">
        <v>22979153.6316364</v>
      </c>
      <c r="I98" s="0" t="n">
        <v>7969952.09610574</v>
      </c>
      <c r="J98" s="0" t="n">
        <v>4873052.20431589</v>
      </c>
      <c r="K98" s="0" t="n">
        <v>4726860.63818641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32461514.5781854</v>
      </c>
      <c r="C99" s="0" t="n">
        <v>31085106.4270737</v>
      </c>
      <c r="D99" s="0" t="n">
        <v>32577823.4637352</v>
      </c>
      <c r="E99" s="0" t="n">
        <v>31194445.9427583</v>
      </c>
      <c r="F99" s="0" t="n">
        <v>23019952.9546326</v>
      </c>
      <c r="G99" s="0" t="n">
        <v>8065153.4724411</v>
      </c>
      <c r="H99" s="0" t="n">
        <v>23129292.8570464</v>
      </c>
      <c r="I99" s="0" t="n">
        <v>8065153.08571188</v>
      </c>
      <c r="J99" s="0" t="n">
        <v>4983921.08784101</v>
      </c>
      <c r="K99" s="0" t="n">
        <v>4834403.45520578</v>
      </c>
      <c r="L99" s="0" t="n">
        <v>5405886.32506368</v>
      </c>
      <c r="M99" s="0" t="n">
        <v>5111029.81499843</v>
      </c>
      <c r="N99" s="0" t="n">
        <v>5425272.76401485</v>
      </c>
      <c r="O99" s="0" t="n">
        <v>5129261.54768226</v>
      </c>
      <c r="P99" s="0" t="n">
        <v>830653.514640168</v>
      </c>
      <c r="Q99" s="0" t="n">
        <v>805733.909200962</v>
      </c>
    </row>
    <row r="100" customFormat="false" ht="12.8" hidden="false" customHeight="false" outlineLevel="0" collapsed="false">
      <c r="A100" s="0" t="n">
        <v>147</v>
      </c>
      <c r="B100" s="0" t="n">
        <v>32564171.9837441</v>
      </c>
      <c r="C100" s="0" t="n">
        <v>31184118.6273856</v>
      </c>
      <c r="D100" s="0" t="n">
        <v>32679411.7092067</v>
      </c>
      <c r="E100" s="0" t="n">
        <v>31292453.146575</v>
      </c>
      <c r="F100" s="0" t="n">
        <v>23086685.7235357</v>
      </c>
      <c r="G100" s="0" t="n">
        <v>8097432.90384993</v>
      </c>
      <c r="H100" s="0" t="n">
        <v>23195020.6300446</v>
      </c>
      <c r="I100" s="0" t="n">
        <v>8097432.51653041</v>
      </c>
      <c r="J100" s="0" t="n">
        <v>5060096.08902733</v>
      </c>
      <c r="K100" s="0" t="n">
        <v>4908293.2063565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32701379.456116</v>
      </c>
      <c r="C101" s="0" t="n">
        <v>31315377.2482639</v>
      </c>
      <c r="D101" s="0" t="n">
        <v>32814934.7256615</v>
      </c>
      <c r="E101" s="0" t="n">
        <v>31422128.3928488</v>
      </c>
      <c r="F101" s="0" t="n">
        <v>23176324.5505665</v>
      </c>
      <c r="G101" s="0" t="n">
        <v>8139052.69769742</v>
      </c>
      <c r="H101" s="0" t="n">
        <v>23283076.0777416</v>
      </c>
      <c r="I101" s="0" t="n">
        <v>8139052.31510713</v>
      </c>
      <c r="J101" s="0" t="n">
        <v>5181541.27005589</v>
      </c>
      <c r="K101" s="0" t="n">
        <v>5026095.03195421</v>
      </c>
      <c r="L101" s="0" t="n">
        <v>5445896.09018179</v>
      </c>
      <c r="M101" s="0" t="n">
        <v>5149463.34528811</v>
      </c>
      <c r="N101" s="0" t="n">
        <v>5464823.59808691</v>
      </c>
      <c r="O101" s="0" t="n">
        <v>5167260.58681305</v>
      </c>
      <c r="P101" s="0" t="n">
        <v>863590.211675981</v>
      </c>
      <c r="Q101" s="0" t="n">
        <v>837682.505325702</v>
      </c>
    </row>
    <row r="102" customFormat="false" ht="12.8" hidden="false" customHeight="false" outlineLevel="0" collapsed="false">
      <c r="A102" s="0" t="n">
        <v>149</v>
      </c>
      <c r="B102" s="0" t="n">
        <v>32794113.7986953</v>
      </c>
      <c r="C102" s="0" t="n">
        <v>31404193.8578777</v>
      </c>
      <c r="D102" s="0" t="n">
        <v>32906722.1610368</v>
      </c>
      <c r="E102" s="0" t="n">
        <v>31510054.9222778</v>
      </c>
      <c r="F102" s="0" t="n">
        <v>23247550.806188</v>
      </c>
      <c r="G102" s="0" t="n">
        <v>8156643.05168968</v>
      </c>
      <c r="H102" s="0" t="n">
        <v>23353412.2550459</v>
      </c>
      <c r="I102" s="0" t="n">
        <v>8156642.66723189</v>
      </c>
      <c r="J102" s="0" t="n">
        <v>5193608.391947</v>
      </c>
      <c r="K102" s="0" t="n">
        <v>5037800.14018859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32939302.0796492</v>
      </c>
      <c r="C103" s="0" t="n">
        <v>31542646.503869</v>
      </c>
      <c r="D103" s="0" t="n">
        <v>33051677.8022908</v>
      </c>
      <c r="E103" s="0" t="n">
        <v>31648288.9270449</v>
      </c>
      <c r="F103" s="0" t="n">
        <v>23331265.5767292</v>
      </c>
      <c r="G103" s="0" t="n">
        <v>8211380.92713976</v>
      </c>
      <c r="H103" s="0" t="n">
        <v>23436908.3848604</v>
      </c>
      <c r="I103" s="0" t="n">
        <v>8211380.54218458</v>
      </c>
      <c r="J103" s="0" t="n">
        <v>5211321.3016699</v>
      </c>
      <c r="K103" s="0" t="n">
        <v>5054981.6626198</v>
      </c>
      <c r="L103" s="0" t="n">
        <v>5484763.42825028</v>
      </c>
      <c r="M103" s="0" t="n">
        <v>5186017.35871546</v>
      </c>
      <c r="N103" s="0" t="n">
        <v>5503494.3543453</v>
      </c>
      <c r="O103" s="0" t="n">
        <v>5203630.1575222</v>
      </c>
      <c r="P103" s="0" t="n">
        <v>868553.550278316</v>
      </c>
      <c r="Q103" s="0" t="n">
        <v>842496.943769967</v>
      </c>
    </row>
    <row r="104" customFormat="false" ht="12.8" hidden="false" customHeight="false" outlineLevel="0" collapsed="false">
      <c r="A104" s="0" t="n">
        <v>151</v>
      </c>
      <c r="B104" s="0" t="n">
        <v>33086792.9401303</v>
      </c>
      <c r="C104" s="0" t="n">
        <v>31684053.2893884</v>
      </c>
      <c r="D104" s="0" t="n">
        <v>33198148.3184044</v>
      </c>
      <c r="E104" s="0" t="n">
        <v>31788731.5538508</v>
      </c>
      <c r="F104" s="0" t="n">
        <v>23447827.052594</v>
      </c>
      <c r="G104" s="0" t="n">
        <v>8236226.2367944</v>
      </c>
      <c r="H104" s="0" t="n">
        <v>23552505.7025929</v>
      </c>
      <c r="I104" s="0" t="n">
        <v>8236225.85125784</v>
      </c>
      <c r="J104" s="0" t="n">
        <v>5272108.86204542</v>
      </c>
      <c r="K104" s="0" t="n">
        <v>5113945.59618406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33232868.9108711</v>
      </c>
      <c r="C105" s="0" t="n">
        <v>31824000.8996979</v>
      </c>
      <c r="D105" s="0" t="n">
        <v>33343548.8466332</v>
      </c>
      <c r="E105" s="0" t="n">
        <v>31928044.300562</v>
      </c>
      <c r="F105" s="0" t="n">
        <v>23594137.9403028</v>
      </c>
      <c r="G105" s="0" t="n">
        <v>8229862.95939511</v>
      </c>
      <c r="H105" s="0" t="n">
        <v>23698181.7229911</v>
      </c>
      <c r="I105" s="0" t="n">
        <v>8229862.57757085</v>
      </c>
      <c r="J105" s="0" t="n">
        <v>5365306.16582231</v>
      </c>
      <c r="K105" s="0" t="n">
        <v>5204346.98084764</v>
      </c>
      <c r="L105" s="0" t="n">
        <v>5534167.25624582</v>
      </c>
      <c r="M105" s="0" t="n">
        <v>5233549.75545222</v>
      </c>
      <c r="N105" s="0" t="n">
        <v>5552614.66774654</v>
      </c>
      <c r="O105" s="0" t="n">
        <v>5250895.60208861</v>
      </c>
      <c r="P105" s="0" t="n">
        <v>894217.694303717</v>
      </c>
      <c r="Q105" s="0" t="n">
        <v>867391.163474606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0" t="s">
        <v>216</v>
      </c>
      <c r="B1" s="0" t="s">
        <v>233</v>
      </c>
      <c r="C1" s="0" t="s">
        <v>234</v>
      </c>
      <c r="D1" s="0" t="s">
        <v>235</v>
      </c>
      <c r="E1" s="0" t="s">
        <v>236</v>
      </c>
      <c r="F1" s="0" t="s">
        <v>237</v>
      </c>
      <c r="G1" s="0" t="s">
        <v>238</v>
      </c>
      <c r="H1" s="0" t="s">
        <v>239</v>
      </c>
      <c r="I1" s="0" t="s">
        <v>240</v>
      </c>
      <c r="J1" s="0" t="s">
        <v>241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3280008.34930647</v>
      </c>
      <c r="C21" s="0" t="n">
        <v>1621841.57231222</v>
      </c>
      <c r="D21" s="0" t="n">
        <v>1285564.82994</v>
      </c>
      <c r="E21" s="0" t="n">
        <v>286645.367277408</v>
      </c>
      <c r="F21" s="0" t="n">
        <v>0</v>
      </c>
      <c r="G21" s="0" t="n">
        <v>5749.74666316357</v>
      </c>
      <c r="H21" s="0" t="n">
        <v>49217.7045734385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3827419.4883404</v>
      </c>
      <c r="C22" s="0" t="n">
        <v>1463687.39392188</v>
      </c>
      <c r="D22" s="0" t="n">
        <v>1354670.80616431</v>
      </c>
      <c r="E22" s="0" t="n">
        <v>284942.759971258</v>
      </c>
      <c r="F22" s="0" t="n">
        <v>630979.228214535</v>
      </c>
      <c r="G22" s="0" t="n">
        <v>6755.81107102849</v>
      </c>
      <c r="H22" s="0" t="n">
        <v>40431.3490442281</v>
      </c>
      <c r="I22" s="0" t="n">
        <v>39655.4753988891</v>
      </c>
      <c r="J22" s="0" t="n">
        <v>5611.18121263208</v>
      </c>
    </row>
    <row r="23" customFormat="false" ht="12.8" hidden="false" customHeight="false" outlineLevel="0" collapsed="false">
      <c r="A23" s="0" t="n">
        <v>70</v>
      </c>
      <c r="B23" s="0" t="n">
        <v>3289700.30890224</v>
      </c>
      <c r="C23" s="0" t="n">
        <v>1666022.3277125</v>
      </c>
      <c r="D23" s="0" t="n">
        <v>1205145.31048573</v>
      </c>
      <c r="E23" s="0" t="n">
        <v>304687.208139261</v>
      </c>
      <c r="F23" s="0" t="n">
        <v>0</v>
      </c>
      <c r="G23" s="0" t="n">
        <v>9058.26954497593</v>
      </c>
      <c r="H23" s="0" t="n">
        <v>50467.1818766067</v>
      </c>
      <c r="I23" s="0" t="n">
        <v>47284.9605712046</v>
      </c>
      <c r="J23" s="0" t="n">
        <v>6417.50510863915</v>
      </c>
    </row>
    <row r="24" customFormat="false" ht="12.8" hidden="false" customHeight="false" outlineLevel="0" collapsed="false">
      <c r="A24" s="0" t="n">
        <v>71</v>
      </c>
      <c r="B24" s="0" t="n">
        <v>3267344.1199598</v>
      </c>
      <c r="C24" s="0" t="n">
        <v>1747621.17587459</v>
      </c>
      <c r="D24" s="0" t="n">
        <v>1107603.15442336</v>
      </c>
      <c r="E24" s="0" t="n">
        <v>305629.86281831</v>
      </c>
      <c r="F24" s="0" t="n">
        <v>0</v>
      </c>
      <c r="G24" s="0" t="n">
        <v>4748.66780506815</v>
      </c>
      <c r="H24" s="0" t="n">
        <v>57451.6040027708</v>
      </c>
      <c r="I24" s="0" t="n">
        <v>36522.5681400675</v>
      </c>
      <c r="J24" s="0" t="n">
        <v>7154.04506785761</v>
      </c>
    </row>
    <row r="25" customFormat="false" ht="12.8" hidden="false" customHeight="false" outlineLevel="0" collapsed="false">
      <c r="A25" s="0" t="n">
        <v>72</v>
      </c>
      <c r="B25" s="0" t="n">
        <v>3303085.16063005</v>
      </c>
      <c r="C25" s="0" t="n">
        <v>1783234.16007114</v>
      </c>
      <c r="D25" s="0" t="n">
        <v>1112588.36418356</v>
      </c>
      <c r="E25" s="0" t="n">
        <v>302138.912346403</v>
      </c>
      <c r="F25" s="0" t="n">
        <v>0</v>
      </c>
      <c r="G25" s="0" t="n">
        <v>6552.54262805059</v>
      </c>
      <c r="H25" s="0" t="n">
        <v>64163.7845830617</v>
      </c>
      <c r="I25" s="0" t="n">
        <v>26849.2529454322</v>
      </c>
      <c r="J25" s="0" t="n">
        <v>7695.24616731248</v>
      </c>
    </row>
    <row r="26" customFormat="false" ht="12.8" hidden="false" customHeight="false" outlineLevel="0" collapsed="false">
      <c r="A26" s="0" t="n">
        <v>73</v>
      </c>
      <c r="B26" s="0" t="n">
        <v>3849827.25061544</v>
      </c>
      <c r="C26" s="0" t="n">
        <v>1685541.3257386</v>
      </c>
      <c r="D26" s="0" t="n">
        <v>1088724.33044761</v>
      </c>
      <c r="E26" s="0" t="n">
        <v>295523.325623469</v>
      </c>
      <c r="F26" s="0" t="n">
        <v>675045.428573297</v>
      </c>
      <c r="G26" s="0" t="n">
        <v>6314.59345201097</v>
      </c>
      <c r="H26" s="0" t="n">
        <v>54596.5201156651</v>
      </c>
      <c r="I26" s="0" t="n">
        <v>36256.7690414789</v>
      </c>
      <c r="J26" s="0" t="n">
        <v>7512.32111376475</v>
      </c>
    </row>
    <row r="27" customFormat="false" ht="12.8" hidden="false" customHeight="false" outlineLevel="0" collapsed="false">
      <c r="A27" s="0" t="n">
        <v>74</v>
      </c>
      <c r="B27" s="0" t="n">
        <v>3170377.52039987</v>
      </c>
      <c r="C27" s="0" t="n">
        <v>1731592.34712564</v>
      </c>
      <c r="D27" s="0" t="n">
        <v>1030560.39970046</v>
      </c>
      <c r="E27" s="0" t="n">
        <v>292744.629221825</v>
      </c>
      <c r="F27" s="0" t="n">
        <v>0</v>
      </c>
      <c r="G27" s="0" t="n">
        <v>8917.59238643282</v>
      </c>
      <c r="H27" s="0" t="n">
        <v>60613.3562323973</v>
      </c>
      <c r="I27" s="0" t="n">
        <v>38852.7402376944</v>
      </c>
      <c r="J27" s="0" t="n">
        <v>7029.18781675352</v>
      </c>
    </row>
    <row r="28" customFormat="false" ht="12.8" hidden="false" customHeight="false" outlineLevel="0" collapsed="false">
      <c r="A28" s="0" t="n">
        <v>75</v>
      </c>
      <c r="B28" s="0" t="n">
        <v>3115175.83939377</v>
      </c>
      <c r="C28" s="0" t="n">
        <v>1626819.75938424</v>
      </c>
      <c r="D28" s="0" t="n">
        <v>1074546.60652889</v>
      </c>
      <c r="E28" s="0" t="n">
        <v>291892.301347518</v>
      </c>
      <c r="F28" s="0" t="n">
        <v>0</v>
      </c>
      <c r="G28" s="0" t="n">
        <v>7761.20065374317</v>
      </c>
      <c r="H28" s="0" t="n">
        <v>66377.1021521016</v>
      </c>
      <c r="I28" s="0" t="n">
        <v>40669.03407805</v>
      </c>
      <c r="J28" s="0" t="n">
        <v>6821.47492658954</v>
      </c>
    </row>
    <row r="29" customFormat="false" ht="12.8" hidden="false" customHeight="false" outlineLevel="0" collapsed="false">
      <c r="A29" s="0" t="n">
        <v>76</v>
      </c>
      <c r="B29" s="0" t="n">
        <v>3075170.35871085</v>
      </c>
      <c r="C29" s="0" t="n">
        <v>1649029.49526262</v>
      </c>
      <c r="D29" s="0" t="n">
        <v>1025159.36201714</v>
      </c>
      <c r="E29" s="0" t="n">
        <v>288291.555651431</v>
      </c>
      <c r="F29" s="0" t="n">
        <v>0</v>
      </c>
      <c r="G29" s="0" t="n">
        <v>6162.95243086433</v>
      </c>
      <c r="H29" s="0" t="n">
        <v>52609.8369996053</v>
      </c>
      <c r="I29" s="0" t="n">
        <v>45067.1231626965</v>
      </c>
      <c r="J29" s="0" t="n">
        <v>8561.67286385282</v>
      </c>
    </row>
    <row r="30" customFormat="false" ht="12.8" hidden="false" customHeight="false" outlineLevel="0" collapsed="false">
      <c r="A30" s="0" t="n">
        <v>77</v>
      </c>
      <c r="B30" s="0" t="n">
        <v>3716027.85458812</v>
      </c>
      <c r="C30" s="0" t="n">
        <v>1595708.93304884</v>
      </c>
      <c r="D30" s="0" t="n">
        <v>1073608.63104321</v>
      </c>
      <c r="E30" s="0" t="n">
        <v>285016.658410611</v>
      </c>
      <c r="F30" s="0" t="n">
        <v>660521.727136983</v>
      </c>
      <c r="G30" s="0" t="n">
        <v>5763.04651795381</v>
      </c>
      <c r="H30" s="0" t="n">
        <v>49790.6415296545</v>
      </c>
      <c r="I30" s="0" t="n">
        <v>38243.1743049312</v>
      </c>
      <c r="J30" s="0" t="n">
        <v>7233.91698584332</v>
      </c>
    </row>
    <row r="31" customFormat="false" ht="12.8" hidden="false" customHeight="false" outlineLevel="0" collapsed="false">
      <c r="A31" s="0" t="n">
        <v>78</v>
      </c>
      <c r="B31" s="0" t="n">
        <v>3130714.897038</v>
      </c>
      <c r="C31" s="0" t="n">
        <v>1588122.43446528</v>
      </c>
      <c r="D31" s="0" t="n">
        <v>1128707.93156611</v>
      </c>
      <c r="E31" s="0" t="n">
        <v>286084.628514212</v>
      </c>
      <c r="F31" s="0" t="n">
        <v>0</v>
      </c>
      <c r="G31" s="0" t="n">
        <v>7091.69774983442</v>
      </c>
      <c r="H31" s="0" t="n">
        <v>69743.3730072297</v>
      </c>
      <c r="I31" s="0" t="n">
        <v>42462.3997049756</v>
      </c>
      <c r="J31" s="0" t="n">
        <v>8320.19863258737</v>
      </c>
    </row>
    <row r="32" customFormat="false" ht="12.8" hidden="false" customHeight="false" outlineLevel="0" collapsed="false">
      <c r="A32" s="0" t="n">
        <v>79</v>
      </c>
      <c r="B32" s="0" t="n">
        <v>3106680.88650134</v>
      </c>
      <c r="C32" s="0" t="n">
        <v>1668533.94564147</v>
      </c>
      <c r="D32" s="0" t="n">
        <v>1039406.46611811</v>
      </c>
      <c r="E32" s="0" t="n">
        <v>287277.663866014</v>
      </c>
      <c r="F32" s="0" t="n">
        <v>0</v>
      </c>
      <c r="G32" s="0" t="n">
        <v>7316.19830654385</v>
      </c>
      <c r="H32" s="0" t="n">
        <v>55411.7635805395</v>
      </c>
      <c r="I32" s="0" t="n">
        <v>40972.5078728244</v>
      </c>
      <c r="J32" s="0" t="n">
        <v>7578.24610460812</v>
      </c>
    </row>
    <row r="33" customFormat="false" ht="12.8" hidden="false" customHeight="false" outlineLevel="0" collapsed="false">
      <c r="A33" s="0" t="n">
        <v>80</v>
      </c>
      <c r="B33" s="0" t="n">
        <v>3100330.71970087</v>
      </c>
      <c r="C33" s="0" t="n">
        <v>1651875.38109659</v>
      </c>
      <c r="D33" s="0" t="n">
        <v>1043275.533997</v>
      </c>
      <c r="E33" s="0" t="n">
        <v>288747.914107933</v>
      </c>
      <c r="F33" s="0" t="n">
        <v>0</v>
      </c>
      <c r="G33" s="0" t="n">
        <v>6668.22556978359</v>
      </c>
      <c r="H33" s="0" t="n">
        <v>59239.5139216595</v>
      </c>
      <c r="I33" s="0" t="n">
        <v>39816.4461608649</v>
      </c>
      <c r="J33" s="0" t="n">
        <v>10127.2578437571</v>
      </c>
    </row>
    <row r="34" customFormat="false" ht="12.8" hidden="false" customHeight="false" outlineLevel="0" collapsed="false">
      <c r="A34" s="0" t="n">
        <v>81</v>
      </c>
      <c r="B34" s="0" t="n">
        <v>3760296.32049329</v>
      </c>
      <c r="C34" s="0" t="n">
        <v>1657632.42305848</v>
      </c>
      <c r="D34" s="0" t="n">
        <v>1032057.53449339</v>
      </c>
      <c r="E34" s="0" t="n">
        <v>293708.554283116</v>
      </c>
      <c r="F34" s="0" t="n">
        <v>670463.675553521</v>
      </c>
      <c r="G34" s="0" t="n">
        <v>5549.34480294663</v>
      </c>
      <c r="H34" s="0" t="n">
        <v>63655.6210261041</v>
      </c>
      <c r="I34" s="0" t="n">
        <v>26861.6653229636</v>
      </c>
      <c r="J34" s="0" t="n">
        <v>9935.79779010273</v>
      </c>
    </row>
    <row r="35" customFormat="false" ht="12.8" hidden="false" customHeight="false" outlineLevel="0" collapsed="false">
      <c r="A35" s="0" t="n">
        <v>82</v>
      </c>
      <c r="B35" s="0" t="n">
        <v>3126514.13731468</v>
      </c>
      <c r="C35" s="0" t="n">
        <v>1665971.43854703</v>
      </c>
      <c r="D35" s="0" t="n">
        <v>1037782.83887287</v>
      </c>
      <c r="E35" s="0" t="n">
        <v>291897.785687872</v>
      </c>
      <c r="F35" s="0" t="n">
        <v>0</v>
      </c>
      <c r="G35" s="0" t="n">
        <v>6247.03981887808</v>
      </c>
      <c r="H35" s="0" t="n">
        <v>61857.04542475</v>
      </c>
      <c r="I35" s="0" t="n">
        <v>54174.7234266778</v>
      </c>
      <c r="J35" s="0" t="n">
        <v>8351.57779755101</v>
      </c>
    </row>
    <row r="36" customFormat="false" ht="12.8" hidden="false" customHeight="false" outlineLevel="0" collapsed="false">
      <c r="A36" s="0" t="n">
        <v>83</v>
      </c>
      <c r="B36" s="0" t="n">
        <v>3151066.50450579</v>
      </c>
      <c r="C36" s="0" t="n">
        <v>1652745.74274477</v>
      </c>
      <c r="D36" s="0" t="n">
        <v>1074248.15290427</v>
      </c>
      <c r="E36" s="0" t="n">
        <v>290121.327715551</v>
      </c>
      <c r="F36" s="0" t="n">
        <v>0</v>
      </c>
      <c r="G36" s="0" t="n">
        <v>8042.24570322149</v>
      </c>
      <c r="H36" s="0" t="n">
        <v>60631.6013084017</v>
      </c>
      <c r="I36" s="0" t="n">
        <v>55140.5038784053</v>
      </c>
      <c r="J36" s="0" t="n">
        <v>9253.70708072794</v>
      </c>
    </row>
    <row r="37" customFormat="false" ht="12.8" hidden="false" customHeight="false" outlineLevel="0" collapsed="false">
      <c r="A37" s="0" t="n">
        <v>84</v>
      </c>
      <c r="B37" s="0" t="n">
        <v>3134079.23617088</v>
      </c>
      <c r="C37" s="0" t="n">
        <v>1744874.53733143</v>
      </c>
      <c r="D37" s="0" t="n">
        <v>983353.363489899</v>
      </c>
      <c r="E37" s="0" t="n">
        <v>289607.317381728</v>
      </c>
      <c r="F37" s="0" t="n">
        <v>0</v>
      </c>
      <c r="G37" s="0" t="n">
        <v>7992.55953929065</v>
      </c>
      <c r="H37" s="0" t="n">
        <v>55100.6215526981</v>
      </c>
      <c r="I37" s="0" t="n">
        <v>43566.6666289754</v>
      </c>
      <c r="J37" s="0" t="n">
        <v>8521.29234626779</v>
      </c>
    </row>
    <row r="38" customFormat="false" ht="12.8" hidden="false" customHeight="false" outlineLevel="0" collapsed="false">
      <c r="A38" s="0" t="n">
        <v>85</v>
      </c>
      <c r="B38" s="0" t="n">
        <v>3873364.72985224</v>
      </c>
      <c r="C38" s="0" t="n">
        <v>1729747.56524444</v>
      </c>
      <c r="D38" s="0" t="n">
        <v>1051498.29577661</v>
      </c>
      <c r="E38" s="0" t="n">
        <v>292167.086771373</v>
      </c>
      <c r="F38" s="0" t="n">
        <v>696286.981143493</v>
      </c>
      <c r="G38" s="0" t="n">
        <v>6279.18638268349</v>
      </c>
      <c r="H38" s="0" t="n">
        <v>51525.8505396606</v>
      </c>
      <c r="I38" s="0" t="n">
        <v>36950.310822924</v>
      </c>
      <c r="J38" s="0" t="n">
        <v>7332.84029154292</v>
      </c>
    </row>
    <row r="39" customFormat="false" ht="12.8" hidden="false" customHeight="false" outlineLevel="0" collapsed="false">
      <c r="A39" s="0" t="n">
        <v>86</v>
      </c>
      <c r="B39" s="0" t="n">
        <v>3251348.47918275</v>
      </c>
      <c r="C39" s="0" t="n">
        <v>1809253.61483892</v>
      </c>
      <c r="D39" s="0" t="n">
        <v>1008112.09667628</v>
      </c>
      <c r="E39" s="0" t="n">
        <v>294095.956018571</v>
      </c>
      <c r="F39" s="0" t="n">
        <v>0</v>
      </c>
      <c r="G39" s="0" t="n">
        <v>5323.3993004723</v>
      </c>
      <c r="H39" s="0" t="n">
        <v>70999.8693386391</v>
      </c>
      <c r="I39" s="0" t="n">
        <v>53260.8826321704</v>
      </c>
      <c r="J39" s="0" t="n">
        <v>8823.29833692185</v>
      </c>
    </row>
    <row r="40" customFormat="false" ht="12.8" hidden="false" customHeight="false" outlineLevel="0" collapsed="false">
      <c r="A40" s="0" t="n">
        <v>87</v>
      </c>
      <c r="B40" s="0" t="n">
        <v>3217804.1089523</v>
      </c>
      <c r="C40" s="0" t="n">
        <v>1744059.05346051</v>
      </c>
      <c r="D40" s="0" t="n">
        <v>1031994.02959607</v>
      </c>
      <c r="E40" s="0" t="n">
        <v>293124.985360616</v>
      </c>
      <c r="F40" s="0" t="n">
        <v>0</v>
      </c>
      <c r="G40" s="0" t="n">
        <v>7773.42972021685</v>
      </c>
      <c r="H40" s="0" t="n">
        <v>69227.3136758527</v>
      </c>
      <c r="I40" s="0" t="n">
        <v>59315.0428777778</v>
      </c>
      <c r="J40" s="0" t="n">
        <v>10405.0007771974</v>
      </c>
    </row>
    <row r="41" customFormat="false" ht="12.8" hidden="false" customHeight="false" outlineLevel="0" collapsed="false">
      <c r="A41" s="0" t="n">
        <v>88</v>
      </c>
      <c r="B41" s="0" t="n">
        <v>3235791.33604632</v>
      </c>
      <c r="C41" s="0" t="n">
        <v>1781250.03250278</v>
      </c>
      <c r="D41" s="0" t="n">
        <v>1034425.77739427</v>
      </c>
      <c r="E41" s="0" t="n">
        <v>292622.512654074</v>
      </c>
      <c r="F41" s="0" t="n">
        <v>0</v>
      </c>
      <c r="G41" s="0" t="n">
        <v>6806.10503278659</v>
      </c>
      <c r="H41" s="0" t="n">
        <v>61541.7024953836</v>
      </c>
      <c r="I41" s="0" t="n">
        <v>43808.6950442803</v>
      </c>
      <c r="J41" s="0" t="n">
        <v>10143.418409496</v>
      </c>
    </row>
    <row r="42" customFormat="false" ht="12.8" hidden="false" customHeight="false" outlineLevel="0" collapsed="false">
      <c r="A42" s="0" t="n">
        <v>89</v>
      </c>
      <c r="B42" s="0" t="n">
        <v>3967154.89510312</v>
      </c>
      <c r="C42" s="0" t="n">
        <v>1823740.16985374</v>
      </c>
      <c r="D42" s="0" t="n">
        <v>1022068.43012651</v>
      </c>
      <c r="E42" s="0" t="n">
        <v>293169.656955856</v>
      </c>
      <c r="F42" s="0" t="n">
        <v>712046.13522276</v>
      </c>
      <c r="G42" s="0" t="n">
        <v>9579.96462985734</v>
      </c>
      <c r="H42" s="0" t="n">
        <v>62822.955434118</v>
      </c>
      <c r="I42" s="0" t="n">
        <v>31699.2839681606</v>
      </c>
      <c r="J42" s="0" t="n">
        <v>9614.14089829625</v>
      </c>
    </row>
    <row r="43" customFormat="false" ht="12.8" hidden="false" customHeight="false" outlineLevel="0" collapsed="false">
      <c r="A43" s="0" t="n">
        <v>90</v>
      </c>
      <c r="B43" s="0" t="n">
        <v>3347727.36590686</v>
      </c>
      <c r="C43" s="0" t="n">
        <v>1853554.4314385</v>
      </c>
      <c r="D43" s="0" t="n">
        <v>1068287.47654909</v>
      </c>
      <c r="E43" s="0" t="n">
        <v>294592.252074796</v>
      </c>
      <c r="F43" s="0" t="n">
        <v>0</v>
      </c>
      <c r="G43" s="0" t="n">
        <v>7873.91268910063</v>
      </c>
      <c r="H43" s="0" t="n">
        <v>62983.2623134675</v>
      </c>
      <c r="I43" s="0" t="n">
        <v>50762.9029439428</v>
      </c>
      <c r="J43" s="0" t="n">
        <v>8367.63688439618</v>
      </c>
    </row>
    <row r="44" customFormat="false" ht="12.8" hidden="false" customHeight="false" outlineLevel="0" collapsed="false">
      <c r="A44" s="0" t="n">
        <v>91</v>
      </c>
      <c r="B44" s="0" t="n">
        <v>3303483.94857309</v>
      </c>
      <c r="C44" s="0" t="n">
        <v>1905816.67505923</v>
      </c>
      <c r="D44" s="0" t="n">
        <v>978077.910551502</v>
      </c>
      <c r="E44" s="0" t="n">
        <v>294312.702147429</v>
      </c>
      <c r="F44" s="0" t="n">
        <v>0</v>
      </c>
      <c r="G44" s="0" t="n">
        <v>7214.17570229239</v>
      </c>
      <c r="H44" s="0" t="n">
        <v>66967.0890236814</v>
      </c>
      <c r="I44" s="0" t="n">
        <v>39289.3312999523</v>
      </c>
      <c r="J44" s="0" t="n">
        <v>9696.55516605264</v>
      </c>
    </row>
    <row r="45" customFormat="false" ht="12.8" hidden="false" customHeight="false" outlineLevel="0" collapsed="false">
      <c r="A45" s="0" t="n">
        <v>92</v>
      </c>
      <c r="B45" s="0" t="n">
        <v>3354707.50260745</v>
      </c>
      <c r="C45" s="0" t="n">
        <v>1929811.36527172</v>
      </c>
      <c r="D45" s="0" t="n">
        <v>991061.786358393</v>
      </c>
      <c r="E45" s="0" t="n">
        <v>295558.952279621</v>
      </c>
      <c r="F45" s="0" t="n">
        <v>0</v>
      </c>
      <c r="G45" s="0" t="n">
        <v>9884.83305293666</v>
      </c>
      <c r="H45" s="0" t="n">
        <v>91071.5092000413</v>
      </c>
      <c r="I45" s="0" t="n">
        <v>21996.4045469595</v>
      </c>
      <c r="J45" s="0" t="n">
        <v>10771.8099071066</v>
      </c>
    </row>
    <row r="46" customFormat="false" ht="12.8" hidden="false" customHeight="false" outlineLevel="0" collapsed="false">
      <c r="A46" s="0" t="n">
        <v>93</v>
      </c>
      <c r="B46" s="0" t="n">
        <v>4027583.14306624</v>
      </c>
      <c r="C46" s="0" t="n">
        <v>1902029.84466121</v>
      </c>
      <c r="D46" s="0" t="n">
        <v>992446.894054473</v>
      </c>
      <c r="E46" s="0" t="n">
        <v>297165.537299245</v>
      </c>
      <c r="F46" s="0" t="n">
        <v>718304.804799779</v>
      </c>
      <c r="G46" s="0" t="n">
        <v>6846.88325761094</v>
      </c>
      <c r="H46" s="0" t="n">
        <v>62637.2827556332</v>
      </c>
      <c r="I46" s="0" t="n">
        <v>36982.0743361357</v>
      </c>
      <c r="J46" s="0" t="n">
        <v>8728.2045496396</v>
      </c>
    </row>
    <row r="47" customFormat="false" ht="12.8" hidden="false" customHeight="false" outlineLevel="0" collapsed="false">
      <c r="A47" s="0" t="n">
        <v>94</v>
      </c>
      <c r="B47" s="0" t="n">
        <v>3399961.64335081</v>
      </c>
      <c r="C47" s="0" t="n">
        <v>1957884.16981372</v>
      </c>
      <c r="D47" s="0" t="n">
        <v>992093.356545652</v>
      </c>
      <c r="E47" s="0" t="n">
        <v>301152.85627553</v>
      </c>
      <c r="F47" s="0" t="n">
        <v>0</v>
      </c>
      <c r="G47" s="0" t="n">
        <v>6663.06897578058</v>
      </c>
      <c r="H47" s="0" t="n">
        <v>91033.0636692403</v>
      </c>
      <c r="I47" s="0" t="n">
        <v>34453.7971477387</v>
      </c>
      <c r="J47" s="0" t="n">
        <v>12288.8313225571</v>
      </c>
    </row>
    <row r="48" customFormat="false" ht="12.8" hidden="false" customHeight="false" outlineLevel="0" collapsed="false">
      <c r="A48" s="0" t="n">
        <v>95</v>
      </c>
      <c r="B48" s="0" t="n">
        <v>3351422.08119506</v>
      </c>
      <c r="C48" s="0" t="n">
        <v>1946353.58294353</v>
      </c>
      <c r="D48" s="0" t="n">
        <v>982974.775137777</v>
      </c>
      <c r="E48" s="0" t="n">
        <v>298113.596013245</v>
      </c>
      <c r="F48" s="0" t="n">
        <v>0</v>
      </c>
      <c r="G48" s="0" t="n">
        <v>7781.92856556181</v>
      </c>
      <c r="H48" s="0" t="n">
        <v>72569.7140872685</v>
      </c>
      <c r="I48" s="0" t="n">
        <v>34920.9415776935</v>
      </c>
      <c r="J48" s="0" t="n">
        <v>7614.41538086194</v>
      </c>
    </row>
    <row r="49" customFormat="false" ht="12.8" hidden="false" customHeight="false" outlineLevel="0" collapsed="false">
      <c r="A49" s="0" t="n">
        <v>96</v>
      </c>
      <c r="B49" s="0" t="n">
        <v>3377335.05442061</v>
      </c>
      <c r="C49" s="0" t="n">
        <v>1972713.30820041</v>
      </c>
      <c r="D49" s="0" t="n">
        <v>961223.83595816</v>
      </c>
      <c r="E49" s="0" t="n">
        <v>302545.581102872</v>
      </c>
      <c r="F49" s="0" t="n">
        <v>0</v>
      </c>
      <c r="G49" s="0" t="n">
        <v>9912.58878056386</v>
      </c>
      <c r="H49" s="0" t="n">
        <v>84951.1426303579</v>
      </c>
      <c r="I49" s="0" t="n">
        <v>32668.4921851477</v>
      </c>
      <c r="J49" s="0" t="n">
        <v>8723.84451748926</v>
      </c>
    </row>
    <row r="50" customFormat="false" ht="12.8" hidden="false" customHeight="false" outlineLevel="0" collapsed="false">
      <c r="A50" s="0" t="n">
        <v>97</v>
      </c>
      <c r="B50" s="0" t="n">
        <v>4065013.83098365</v>
      </c>
      <c r="C50" s="0" t="n">
        <v>1950229.13026907</v>
      </c>
      <c r="D50" s="0" t="n">
        <v>953924.986967468</v>
      </c>
      <c r="E50" s="0" t="n">
        <v>302830.683293614</v>
      </c>
      <c r="F50" s="0" t="n">
        <v>714188.205375167</v>
      </c>
      <c r="G50" s="0" t="n">
        <v>7904.62969152252</v>
      </c>
      <c r="H50" s="0" t="n">
        <v>93020.7455823506</v>
      </c>
      <c r="I50" s="0" t="n">
        <v>28708.3401879668</v>
      </c>
      <c r="J50" s="0" t="n">
        <v>12869.403311956</v>
      </c>
    </row>
    <row r="51" customFormat="false" ht="12.8" hidden="false" customHeight="false" outlineLevel="0" collapsed="false">
      <c r="A51" s="0" t="n">
        <v>98</v>
      </c>
      <c r="B51" s="0" t="n">
        <v>3377041.98897806</v>
      </c>
      <c r="C51" s="0" t="n">
        <v>1918673.06519284</v>
      </c>
      <c r="D51" s="0" t="n">
        <v>999089.206383625</v>
      </c>
      <c r="E51" s="0" t="n">
        <v>302216.437061145</v>
      </c>
      <c r="F51" s="0" t="n">
        <v>0</v>
      </c>
      <c r="G51" s="0" t="n">
        <v>14231.713983194</v>
      </c>
      <c r="H51" s="0" t="n">
        <v>81784.3735128485</v>
      </c>
      <c r="I51" s="0" t="n">
        <v>49866.2924891654</v>
      </c>
      <c r="J51" s="0" t="n">
        <v>10739.7120223863</v>
      </c>
    </row>
    <row r="52" customFormat="false" ht="12.8" hidden="false" customHeight="false" outlineLevel="0" collapsed="false">
      <c r="A52" s="0" t="n">
        <v>99</v>
      </c>
      <c r="B52" s="0" t="n">
        <v>3294469.716442</v>
      </c>
      <c r="C52" s="0" t="n">
        <v>1942959.80372616</v>
      </c>
      <c r="D52" s="0" t="n">
        <v>922305.91169721</v>
      </c>
      <c r="E52" s="0" t="n">
        <v>299859.716988957</v>
      </c>
      <c r="F52" s="0" t="n">
        <v>0</v>
      </c>
      <c r="G52" s="0" t="n">
        <v>8088.57276876322</v>
      </c>
      <c r="H52" s="0" t="n">
        <v>79829.0840484068</v>
      </c>
      <c r="I52" s="0" t="n">
        <v>28623.6364924458</v>
      </c>
      <c r="J52" s="0" t="n">
        <v>12916.5136544436</v>
      </c>
    </row>
    <row r="53" customFormat="false" ht="12.8" hidden="false" customHeight="false" outlineLevel="0" collapsed="false">
      <c r="A53" s="0" t="n">
        <v>100</v>
      </c>
      <c r="B53" s="0" t="n">
        <v>3285430.16182984</v>
      </c>
      <c r="C53" s="0" t="n">
        <v>1907472.18061748</v>
      </c>
      <c r="D53" s="0" t="n">
        <v>965203.260796342</v>
      </c>
      <c r="E53" s="0" t="n">
        <v>298230.842822983</v>
      </c>
      <c r="F53" s="0" t="n">
        <v>0</v>
      </c>
      <c r="G53" s="0" t="n">
        <v>9352.80870001626</v>
      </c>
      <c r="H53" s="0" t="n">
        <v>68693.5121158645</v>
      </c>
      <c r="I53" s="0" t="n">
        <v>25602.2359921655</v>
      </c>
      <c r="J53" s="0" t="n">
        <v>10662.0507316529</v>
      </c>
    </row>
    <row r="54" customFormat="false" ht="12.8" hidden="false" customHeight="false" outlineLevel="0" collapsed="false">
      <c r="A54" s="0" t="n">
        <v>101</v>
      </c>
      <c r="B54" s="0" t="n">
        <v>3959107.94761531</v>
      </c>
      <c r="C54" s="0" t="n">
        <v>1929765.47665923</v>
      </c>
      <c r="D54" s="0" t="n">
        <v>891244.28808925</v>
      </c>
      <c r="E54" s="0" t="n">
        <v>297965.422722118</v>
      </c>
      <c r="F54" s="0" t="n">
        <v>702900.290147804</v>
      </c>
      <c r="G54" s="0" t="n">
        <v>10739.5040433233</v>
      </c>
      <c r="H54" s="0" t="n">
        <v>80772.1878364372</v>
      </c>
      <c r="I54" s="0" t="n">
        <v>32516.1998841273</v>
      </c>
      <c r="J54" s="0" t="n">
        <v>11947.5677572877</v>
      </c>
    </row>
    <row r="55" customFormat="false" ht="12.8" hidden="false" customHeight="false" outlineLevel="0" collapsed="false">
      <c r="A55" s="0" t="n">
        <v>102</v>
      </c>
      <c r="B55" s="0" t="n">
        <v>3240959.9699893</v>
      </c>
      <c r="C55" s="0" t="n">
        <v>1930507.59597778</v>
      </c>
      <c r="D55" s="0" t="n">
        <v>873493.267302719</v>
      </c>
      <c r="E55" s="0" t="n">
        <v>294641.955398168</v>
      </c>
      <c r="F55" s="0" t="n">
        <v>0</v>
      </c>
      <c r="G55" s="0" t="n">
        <v>11502.4482766892</v>
      </c>
      <c r="H55" s="0" t="n">
        <v>83361.3424945645</v>
      </c>
      <c r="I55" s="0" t="n">
        <v>34888.6437494756</v>
      </c>
      <c r="J55" s="0" t="n">
        <v>11940.4957581471</v>
      </c>
    </row>
    <row r="56" customFormat="false" ht="12.8" hidden="false" customHeight="false" outlineLevel="0" collapsed="false">
      <c r="A56" s="0" t="n">
        <v>103</v>
      </c>
      <c r="B56" s="0" t="n">
        <v>3223582.5257297</v>
      </c>
      <c r="C56" s="0" t="n">
        <v>1891584.57132183</v>
      </c>
      <c r="D56" s="0" t="n">
        <v>906722.266315006</v>
      </c>
      <c r="E56" s="0" t="n">
        <v>292515.353289179</v>
      </c>
      <c r="F56" s="0" t="n">
        <v>0</v>
      </c>
      <c r="G56" s="0" t="n">
        <v>9596.19128347142</v>
      </c>
      <c r="H56" s="0" t="n">
        <v>75834.7382418135</v>
      </c>
      <c r="I56" s="0" t="n">
        <v>35384.8923428362</v>
      </c>
      <c r="J56" s="0" t="n">
        <v>11093.5317758702</v>
      </c>
    </row>
    <row r="57" customFormat="false" ht="12.8" hidden="false" customHeight="false" outlineLevel="0" collapsed="false">
      <c r="A57" s="0" t="n">
        <v>104</v>
      </c>
      <c r="B57" s="0" t="n">
        <v>3211978.69772136</v>
      </c>
      <c r="C57" s="0" t="n">
        <v>1909599.90455801</v>
      </c>
      <c r="D57" s="0" t="n">
        <v>892984.701228718</v>
      </c>
      <c r="E57" s="0" t="n">
        <v>291915.418270628</v>
      </c>
      <c r="F57" s="0" t="n">
        <v>0</v>
      </c>
      <c r="G57" s="0" t="n">
        <v>9142.765487054</v>
      </c>
      <c r="H57" s="0" t="n">
        <v>63650.5393468143</v>
      </c>
      <c r="I57" s="0" t="n">
        <v>30936.5850553522</v>
      </c>
      <c r="J57" s="0" t="n">
        <v>10145.8021323386</v>
      </c>
    </row>
    <row r="58" customFormat="false" ht="12.8" hidden="false" customHeight="false" outlineLevel="0" collapsed="false">
      <c r="A58" s="0" t="n">
        <v>105</v>
      </c>
      <c r="B58" s="0" t="n">
        <v>3845793.80613027</v>
      </c>
      <c r="C58" s="0" t="n">
        <v>1872008.52691693</v>
      </c>
      <c r="D58" s="0" t="n">
        <v>891290.90384708</v>
      </c>
      <c r="E58" s="0" t="n">
        <v>293456.764776665</v>
      </c>
      <c r="F58" s="0" t="n">
        <v>681087.959370814</v>
      </c>
      <c r="G58" s="0" t="n">
        <v>10531.9527907702</v>
      </c>
      <c r="H58" s="0" t="n">
        <v>61081.5928098416</v>
      </c>
      <c r="I58" s="0" t="n">
        <v>25099.3440806109</v>
      </c>
      <c r="J58" s="0" t="n">
        <v>10097.3969669338</v>
      </c>
    </row>
    <row r="59" customFormat="false" ht="12.8" hidden="false" customHeight="false" outlineLevel="0" collapsed="false">
      <c r="A59" s="0" t="n">
        <v>106</v>
      </c>
      <c r="B59" s="0" t="n">
        <v>3185194.02987121</v>
      </c>
      <c r="C59" s="0" t="n">
        <v>1827680.89779196</v>
      </c>
      <c r="D59" s="0" t="n">
        <v>921801.997279836</v>
      </c>
      <c r="E59" s="0" t="n">
        <v>294734.488719942</v>
      </c>
      <c r="F59" s="0" t="n">
        <v>0</v>
      </c>
      <c r="G59" s="0" t="n">
        <v>6929.66815306196</v>
      </c>
      <c r="H59" s="0" t="n">
        <v>73600.9787427599</v>
      </c>
      <c r="I59" s="0" t="n">
        <v>43297.3488374316</v>
      </c>
      <c r="J59" s="0" t="n">
        <v>12318.3527155847</v>
      </c>
    </row>
    <row r="60" customFormat="false" ht="12.8" hidden="false" customHeight="false" outlineLevel="0" collapsed="false">
      <c r="A60" s="0" t="n">
        <v>107</v>
      </c>
      <c r="B60" s="0" t="n">
        <v>3157721.20043939</v>
      </c>
      <c r="C60" s="0" t="n">
        <v>1835173.97444239</v>
      </c>
      <c r="D60" s="0" t="n">
        <v>885950.01620368</v>
      </c>
      <c r="E60" s="0" t="n">
        <v>292193.6991109</v>
      </c>
      <c r="F60" s="0" t="n">
        <v>0</v>
      </c>
      <c r="G60" s="0" t="n">
        <v>9775.20540330135</v>
      </c>
      <c r="H60" s="0" t="n">
        <v>90197.314210423</v>
      </c>
      <c r="I60" s="0" t="n">
        <v>32145.0292523623</v>
      </c>
      <c r="J60" s="0" t="n">
        <v>10340.2817344484</v>
      </c>
    </row>
    <row r="61" customFormat="false" ht="12.8" hidden="false" customHeight="false" outlineLevel="0" collapsed="false">
      <c r="A61" s="0" t="n">
        <v>108</v>
      </c>
      <c r="B61" s="0" t="n">
        <v>3145952.47333336</v>
      </c>
      <c r="C61" s="0" t="n">
        <v>1806207.15049717</v>
      </c>
      <c r="D61" s="0" t="n">
        <v>931142.413890391</v>
      </c>
      <c r="E61" s="0" t="n">
        <v>288828.666417195</v>
      </c>
      <c r="F61" s="0" t="n">
        <v>0</v>
      </c>
      <c r="G61" s="0" t="n">
        <v>7153.77382375953</v>
      </c>
      <c r="H61" s="0" t="n">
        <v>65127.8890048331</v>
      </c>
      <c r="I61" s="0" t="n">
        <v>36077.9875084769</v>
      </c>
      <c r="J61" s="0" t="n">
        <v>10806.1726130366</v>
      </c>
    </row>
    <row r="62" customFormat="false" ht="12.8" hidden="false" customHeight="false" outlineLevel="0" collapsed="false">
      <c r="A62" s="0" t="n">
        <v>109</v>
      </c>
      <c r="B62" s="0" t="n">
        <v>3753490.37464444</v>
      </c>
      <c r="C62" s="0" t="n">
        <v>1759270.37362349</v>
      </c>
      <c r="D62" s="0" t="n">
        <v>896978.566491137</v>
      </c>
      <c r="E62" s="0" t="n">
        <v>287513.029937266</v>
      </c>
      <c r="F62" s="0" t="n">
        <v>673850.584105712</v>
      </c>
      <c r="G62" s="0" t="n">
        <v>9348.50908320473</v>
      </c>
      <c r="H62" s="0" t="n">
        <v>75541.9848435258</v>
      </c>
      <c r="I62" s="0" t="n">
        <v>38910.2780615195</v>
      </c>
      <c r="J62" s="0" t="n">
        <v>11924.4768598861</v>
      </c>
    </row>
    <row r="63" customFormat="false" ht="12.8" hidden="false" customHeight="false" outlineLevel="0" collapsed="false">
      <c r="A63" s="0" t="n">
        <v>110</v>
      </c>
      <c r="B63" s="0" t="n">
        <v>3178973.73959814</v>
      </c>
      <c r="C63" s="0" t="n">
        <v>1851561.70668749</v>
      </c>
      <c r="D63" s="0" t="n">
        <v>881526.248480048</v>
      </c>
      <c r="E63" s="0" t="n">
        <v>289494.62896689</v>
      </c>
      <c r="F63" s="0" t="n">
        <v>0</v>
      </c>
      <c r="G63" s="0" t="n">
        <v>9377.40679370781</v>
      </c>
      <c r="H63" s="0" t="n">
        <v>96624.5054374008</v>
      </c>
      <c r="I63" s="0" t="n">
        <v>35730.2051974222</v>
      </c>
      <c r="J63" s="0" t="n">
        <v>14488.6600799487</v>
      </c>
    </row>
    <row r="64" customFormat="false" ht="12.8" hidden="false" customHeight="false" outlineLevel="0" collapsed="false">
      <c r="A64" s="0" t="n">
        <v>111</v>
      </c>
      <c r="B64" s="0" t="n">
        <v>3084321.11599758</v>
      </c>
      <c r="C64" s="0" t="n">
        <v>1871506.1595903</v>
      </c>
      <c r="D64" s="0" t="n">
        <v>788701.229817331</v>
      </c>
      <c r="E64" s="0" t="n">
        <v>291196.526823119</v>
      </c>
      <c r="F64" s="0" t="n">
        <v>0</v>
      </c>
      <c r="G64" s="0" t="n">
        <v>9788.47732530406</v>
      </c>
      <c r="H64" s="0" t="n">
        <v>87163.8833138863</v>
      </c>
      <c r="I64" s="0" t="n">
        <v>23031.163884603</v>
      </c>
      <c r="J64" s="0" t="n">
        <v>12451.6106478426</v>
      </c>
    </row>
    <row r="65" customFormat="false" ht="12.8" hidden="false" customHeight="false" outlineLevel="0" collapsed="false">
      <c r="A65" s="0" t="n">
        <v>112</v>
      </c>
      <c r="B65" s="0" t="n">
        <v>3061303.9028838</v>
      </c>
      <c r="C65" s="0" t="n">
        <v>1813738.78425256</v>
      </c>
      <c r="D65" s="0" t="n">
        <v>835891.966919892</v>
      </c>
      <c r="E65" s="0" t="n">
        <v>291182.579304715</v>
      </c>
      <c r="F65" s="0" t="n">
        <v>0</v>
      </c>
      <c r="G65" s="0" t="n">
        <v>10519.7592594207</v>
      </c>
      <c r="H65" s="0" t="n">
        <v>68360.5832312125</v>
      </c>
      <c r="I65" s="0" t="n">
        <v>26401.4636568322</v>
      </c>
      <c r="J65" s="0" t="n">
        <v>11301.6424167638</v>
      </c>
    </row>
    <row r="66" customFormat="false" ht="12.8" hidden="false" customHeight="false" outlineLevel="0" collapsed="false">
      <c r="A66" s="0" t="n">
        <v>113</v>
      </c>
      <c r="B66" s="0" t="n">
        <v>3586030.23501084</v>
      </c>
      <c r="C66" s="0" t="n">
        <v>1801791.38242329</v>
      </c>
      <c r="D66" s="0" t="n">
        <v>748140.223632047</v>
      </c>
      <c r="E66" s="0" t="n">
        <v>290381.882785001</v>
      </c>
      <c r="F66" s="0" t="n">
        <v>633873.402100383</v>
      </c>
      <c r="G66" s="0" t="n">
        <v>11411.4738507993</v>
      </c>
      <c r="H66" s="0" t="n">
        <v>67032.7480434794</v>
      </c>
      <c r="I66" s="0" t="n">
        <v>22724.2661117559</v>
      </c>
      <c r="J66" s="0" t="n">
        <v>7541.83264954674</v>
      </c>
    </row>
    <row r="67" customFormat="false" ht="12.8" hidden="false" customHeight="false" outlineLevel="0" collapsed="false">
      <c r="A67" s="0" t="n">
        <v>114</v>
      </c>
      <c r="B67" s="0" t="n">
        <v>3037692.89575802</v>
      </c>
      <c r="C67" s="0" t="n">
        <v>1838912.13480407</v>
      </c>
      <c r="D67" s="0" t="n">
        <v>780783.815410886</v>
      </c>
      <c r="E67" s="0" t="n">
        <v>286797.870264795</v>
      </c>
      <c r="F67" s="0" t="n">
        <v>0</v>
      </c>
      <c r="G67" s="0" t="n">
        <v>7267.95223752198</v>
      </c>
      <c r="H67" s="0" t="n">
        <v>66607.6417566116</v>
      </c>
      <c r="I67" s="0" t="n">
        <v>43084.3475240781</v>
      </c>
      <c r="J67" s="0" t="n">
        <v>11656.9152511217</v>
      </c>
    </row>
    <row r="68" customFormat="false" ht="12.8" hidden="false" customHeight="false" outlineLevel="0" collapsed="false">
      <c r="A68" s="0" t="n">
        <v>115</v>
      </c>
      <c r="B68" s="0" t="n">
        <v>3022111.78286422</v>
      </c>
      <c r="C68" s="0" t="n">
        <v>1805723.44726522</v>
      </c>
      <c r="D68" s="0" t="n">
        <v>793602.399928841</v>
      </c>
      <c r="E68" s="0" t="n">
        <v>287785.638014038</v>
      </c>
      <c r="F68" s="0" t="n">
        <v>0</v>
      </c>
      <c r="G68" s="0" t="n">
        <v>8398.48013277091</v>
      </c>
      <c r="H68" s="0" t="n">
        <v>81895.6349460369</v>
      </c>
      <c r="I68" s="0" t="n">
        <v>32039.360693743</v>
      </c>
      <c r="J68" s="0" t="n">
        <v>10428.6345947633</v>
      </c>
    </row>
    <row r="69" customFormat="false" ht="12.8" hidden="false" customHeight="false" outlineLevel="0" collapsed="false">
      <c r="A69" s="0" t="n">
        <v>116</v>
      </c>
      <c r="B69" s="0" t="n">
        <v>2960685.74138681</v>
      </c>
      <c r="C69" s="0" t="n">
        <v>1800940.62553705</v>
      </c>
      <c r="D69" s="0" t="n">
        <v>759297.894270063</v>
      </c>
      <c r="E69" s="0" t="n">
        <v>286232.772997722</v>
      </c>
      <c r="F69" s="0" t="n">
        <v>0</v>
      </c>
      <c r="G69" s="0" t="n">
        <v>10586.4800157038</v>
      </c>
      <c r="H69" s="0" t="n">
        <v>69252.1013720645</v>
      </c>
      <c r="I69" s="0" t="n">
        <v>29291.040678241</v>
      </c>
      <c r="J69" s="0" t="n">
        <v>9513.56293359762</v>
      </c>
    </row>
    <row r="70" customFormat="false" ht="12.8" hidden="false" customHeight="false" outlineLevel="0" collapsed="false">
      <c r="A70" s="0" t="n">
        <v>117</v>
      </c>
      <c r="B70" s="0" t="n">
        <v>3653341.81773772</v>
      </c>
      <c r="C70" s="0" t="n">
        <v>1761813.74481451</v>
      </c>
      <c r="D70" s="0" t="n">
        <v>845245.024830476</v>
      </c>
      <c r="E70" s="0" t="n">
        <v>283757.088834593</v>
      </c>
      <c r="F70" s="0" t="n">
        <v>656722.338031325</v>
      </c>
      <c r="G70" s="0" t="n">
        <v>9807.05155484429</v>
      </c>
      <c r="H70" s="0" t="n">
        <v>62625.6621624418</v>
      </c>
      <c r="I70" s="0" t="n">
        <v>23246.113040219</v>
      </c>
      <c r="J70" s="0" t="n">
        <v>10243.7471012614</v>
      </c>
    </row>
    <row r="71" customFormat="false" ht="12.8" hidden="false" customHeight="false" outlineLevel="0" collapsed="false">
      <c r="A71" s="0" t="n">
        <v>118</v>
      </c>
      <c r="B71" s="0" t="n">
        <v>2981072.37175188</v>
      </c>
      <c r="C71" s="0" t="n">
        <v>1824081.51294328</v>
      </c>
      <c r="D71" s="0" t="n">
        <v>754173.907622371</v>
      </c>
      <c r="E71" s="0" t="n">
        <v>286429.157903054</v>
      </c>
      <c r="F71" s="0" t="n">
        <v>0</v>
      </c>
      <c r="G71" s="0" t="n">
        <v>12967.6691849323</v>
      </c>
      <c r="H71" s="0" t="n">
        <v>71439.679085196</v>
      </c>
      <c r="I71" s="0" t="n">
        <v>27587.0995328966</v>
      </c>
      <c r="J71" s="0" t="n">
        <v>10369.4529301749</v>
      </c>
    </row>
    <row r="72" customFormat="false" ht="12.8" hidden="false" customHeight="false" outlineLevel="0" collapsed="false">
      <c r="A72" s="0" t="n">
        <v>119</v>
      </c>
      <c r="B72" s="0" t="n">
        <v>2975170.38623458</v>
      </c>
      <c r="C72" s="0" t="n">
        <v>1839272.81434465</v>
      </c>
      <c r="D72" s="0" t="n">
        <v>729898.035773475</v>
      </c>
      <c r="E72" s="0" t="n">
        <v>289463.853305161</v>
      </c>
      <c r="F72" s="0" t="n">
        <v>0</v>
      </c>
      <c r="G72" s="0" t="n">
        <v>8997.100704516</v>
      </c>
      <c r="H72" s="0" t="n">
        <v>69742.059302874</v>
      </c>
      <c r="I72" s="0" t="n">
        <v>27102.6610068359</v>
      </c>
      <c r="J72" s="0" t="n">
        <v>10025.8111522852</v>
      </c>
    </row>
    <row r="73" customFormat="false" ht="12.8" hidden="false" customHeight="false" outlineLevel="0" collapsed="false">
      <c r="A73" s="0" t="n">
        <v>120</v>
      </c>
      <c r="B73" s="0" t="n">
        <v>2922619.86954791</v>
      </c>
      <c r="C73" s="0" t="n">
        <v>1806390.07564377</v>
      </c>
      <c r="D73" s="0" t="n">
        <v>716501.49931808</v>
      </c>
      <c r="E73" s="0" t="n">
        <v>290174.986075518</v>
      </c>
      <c r="F73" s="0" t="n">
        <v>0</v>
      </c>
      <c r="G73" s="0" t="n">
        <v>9468.92374895639</v>
      </c>
      <c r="H73" s="0" t="n">
        <v>63033.2077754387</v>
      </c>
      <c r="I73" s="0" t="n">
        <v>28407.2954480863</v>
      </c>
      <c r="J73" s="0" t="n">
        <v>10727.8625976085</v>
      </c>
    </row>
    <row r="74" customFormat="false" ht="12.8" hidden="false" customHeight="false" outlineLevel="0" collapsed="false">
      <c r="A74" s="0" t="n">
        <v>121</v>
      </c>
      <c r="B74" s="0" t="n">
        <v>3554179.33139331</v>
      </c>
      <c r="C74" s="0" t="n">
        <v>1799037.28847852</v>
      </c>
      <c r="D74" s="0" t="n">
        <v>726184.368692971</v>
      </c>
      <c r="E74" s="0" t="n">
        <v>289285.598204862</v>
      </c>
      <c r="F74" s="0" t="n">
        <v>633652.044398642</v>
      </c>
      <c r="G74" s="0" t="n">
        <v>9445.58802503598</v>
      </c>
      <c r="H74" s="0" t="n">
        <v>61646.5566308557</v>
      </c>
      <c r="I74" s="0" t="n">
        <v>24286.7987852348</v>
      </c>
      <c r="J74" s="0" t="n">
        <v>8413.73897049052</v>
      </c>
    </row>
    <row r="75" customFormat="false" ht="12.8" hidden="false" customHeight="false" outlineLevel="0" collapsed="false">
      <c r="A75" s="0" t="n">
        <v>122</v>
      </c>
      <c r="B75" s="0" t="n">
        <v>2911406.99364395</v>
      </c>
      <c r="C75" s="0" t="n">
        <v>1810014.81885943</v>
      </c>
      <c r="D75" s="0" t="n">
        <v>718852.666285651</v>
      </c>
      <c r="E75" s="0" t="n">
        <v>287740.153620316</v>
      </c>
      <c r="F75" s="0" t="n">
        <v>0</v>
      </c>
      <c r="G75" s="0" t="n">
        <v>9584.5282955761</v>
      </c>
      <c r="H75" s="0" t="n">
        <v>52976.1446215324</v>
      </c>
      <c r="I75" s="0" t="n">
        <v>26165.4007488754</v>
      </c>
      <c r="J75" s="0" t="n">
        <v>8666.3138631613</v>
      </c>
    </row>
    <row r="76" customFormat="false" ht="12.8" hidden="false" customHeight="false" outlineLevel="0" collapsed="false">
      <c r="A76" s="0" t="n">
        <v>123</v>
      </c>
      <c r="B76" s="0" t="n">
        <v>2865743.54859959</v>
      </c>
      <c r="C76" s="0" t="n">
        <v>1769920.14258614</v>
      </c>
      <c r="D76" s="0" t="n">
        <v>697913.37938925</v>
      </c>
      <c r="E76" s="0" t="n">
        <v>288257.156431406</v>
      </c>
      <c r="F76" s="0" t="n">
        <v>0</v>
      </c>
      <c r="G76" s="0" t="n">
        <v>9633.87405255311</v>
      </c>
      <c r="H76" s="0" t="n">
        <v>58618.3598630638</v>
      </c>
      <c r="I76" s="0" t="n">
        <v>29857.2416530896</v>
      </c>
      <c r="J76" s="0" t="n">
        <v>9978.6011904784</v>
      </c>
    </row>
    <row r="77" customFormat="false" ht="12.8" hidden="false" customHeight="false" outlineLevel="0" collapsed="false">
      <c r="A77" s="0" t="n">
        <v>124</v>
      </c>
      <c r="B77" s="0" t="n">
        <v>2886534.61804593</v>
      </c>
      <c r="C77" s="0" t="n">
        <v>1737259.77785597</v>
      </c>
      <c r="D77" s="0" t="n">
        <v>762925.291453363</v>
      </c>
      <c r="E77" s="0" t="n">
        <v>287720.86591394</v>
      </c>
      <c r="F77" s="0" t="n">
        <v>0</v>
      </c>
      <c r="G77" s="0" t="n">
        <v>12127.4031263676</v>
      </c>
      <c r="H77" s="0" t="n">
        <v>49576.8140034674</v>
      </c>
      <c r="I77" s="0" t="n">
        <v>27225.8783878182</v>
      </c>
      <c r="J77" s="0" t="n">
        <v>9067.47269234701</v>
      </c>
    </row>
    <row r="78" customFormat="false" ht="12.8" hidden="false" customHeight="false" outlineLevel="0" collapsed="false">
      <c r="A78" s="0" t="n">
        <v>125</v>
      </c>
      <c r="B78" s="0" t="n">
        <v>3494290.35527783</v>
      </c>
      <c r="C78" s="0" t="n">
        <v>1741623.66740719</v>
      </c>
      <c r="D78" s="0" t="n">
        <v>716265.948846335</v>
      </c>
      <c r="E78" s="0" t="n">
        <v>287967.117661361</v>
      </c>
      <c r="F78" s="0" t="n">
        <v>645643.785063383</v>
      </c>
      <c r="G78" s="0" t="n">
        <v>7086.3650260677</v>
      </c>
      <c r="H78" s="0" t="n">
        <v>51247.5294205987</v>
      </c>
      <c r="I78" s="0" t="n">
        <v>32347.0710534678</v>
      </c>
      <c r="J78" s="0" t="n">
        <v>8946.34592060289</v>
      </c>
    </row>
    <row r="79" customFormat="false" ht="12.8" hidden="false" customHeight="false" outlineLevel="0" collapsed="false">
      <c r="A79" s="0" t="n">
        <v>126</v>
      </c>
      <c r="B79" s="0" t="n">
        <v>2903736.9367326</v>
      </c>
      <c r="C79" s="0" t="n">
        <v>1836283.77822254</v>
      </c>
      <c r="D79" s="0" t="n">
        <v>685173.883485836</v>
      </c>
      <c r="E79" s="0" t="n">
        <v>290277.506020443</v>
      </c>
      <c r="F79" s="0" t="n">
        <v>0</v>
      </c>
      <c r="G79" s="0" t="n">
        <v>9643.66614145805</v>
      </c>
      <c r="H79" s="0" t="n">
        <v>50574.8852672211</v>
      </c>
      <c r="I79" s="0" t="n">
        <v>17952.1073838944</v>
      </c>
      <c r="J79" s="0" t="n">
        <v>8742.4751629727</v>
      </c>
    </row>
    <row r="80" customFormat="false" ht="12.8" hidden="false" customHeight="false" outlineLevel="0" collapsed="false">
      <c r="A80" s="0" t="n">
        <v>127</v>
      </c>
      <c r="B80" s="0" t="n">
        <v>2882692.19910091</v>
      </c>
      <c r="C80" s="0" t="n">
        <v>1745572.40207632</v>
      </c>
      <c r="D80" s="0" t="n">
        <v>726561.681273017</v>
      </c>
      <c r="E80" s="0" t="n">
        <v>290499.150861689</v>
      </c>
      <c r="F80" s="0" t="n">
        <v>0</v>
      </c>
      <c r="G80" s="0" t="n">
        <v>10112.7698546253</v>
      </c>
      <c r="H80" s="0" t="n">
        <v>66641.9815554212</v>
      </c>
      <c r="I80" s="0" t="n">
        <v>31725.7513688029</v>
      </c>
      <c r="J80" s="0" t="n">
        <v>9959.05125873123</v>
      </c>
    </row>
    <row r="81" customFormat="false" ht="12.8" hidden="false" customHeight="false" outlineLevel="0" collapsed="false">
      <c r="A81" s="0" t="n">
        <v>128</v>
      </c>
      <c r="B81" s="0" t="n">
        <v>2894414.0949342</v>
      </c>
      <c r="C81" s="0" t="n">
        <v>1778276.17541954</v>
      </c>
      <c r="D81" s="0" t="n">
        <v>719952.51201064</v>
      </c>
      <c r="E81" s="0" t="n">
        <v>290275.808947103</v>
      </c>
      <c r="F81" s="0" t="n">
        <v>0</v>
      </c>
      <c r="G81" s="0" t="n">
        <v>7983.7541683038</v>
      </c>
      <c r="H81" s="0" t="n">
        <v>59010.1512718491</v>
      </c>
      <c r="I81" s="0" t="n">
        <v>23712.2930751965</v>
      </c>
      <c r="J81" s="0" t="n">
        <v>10172.0864791561</v>
      </c>
    </row>
    <row r="82" customFormat="false" ht="12.8" hidden="false" customHeight="false" outlineLevel="0" collapsed="false">
      <c r="A82" s="0" t="n">
        <v>129</v>
      </c>
      <c r="B82" s="0" t="n">
        <v>3460503.02140718</v>
      </c>
      <c r="C82" s="0" t="n">
        <v>1822057.81476712</v>
      </c>
      <c r="D82" s="0" t="n">
        <v>611855.525325482</v>
      </c>
      <c r="E82" s="0" t="n">
        <v>285358.629680546</v>
      </c>
      <c r="F82" s="0" t="n">
        <v>632783.147420256</v>
      </c>
      <c r="G82" s="0" t="n">
        <v>10529.9965306514</v>
      </c>
      <c r="H82" s="0" t="n">
        <v>59467.3815963499</v>
      </c>
      <c r="I82" s="0" t="n">
        <v>24179.0198854608</v>
      </c>
      <c r="J82" s="0" t="n">
        <v>9614.30430433486</v>
      </c>
    </row>
    <row r="83" customFormat="false" ht="12.8" hidden="false" customHeight="false" outlineLevel="0" collapsed="false">
      <c r="A83" s="0" t="n">
        <v>130</v>
      </c>
      <c r="B83" s="0" t="n">
        <v>2884617.05332689</v>
      </c>
      <c r="C83" s="0" t="n">
        <v>1910429.88887442</v>
      </c>
      <c r="D83" s="0" t="n">
        <v>559589.554904074</v>
      </c>
      <c r="E83" s="0" t="n">
        <v>283141.421307135</v>
      </c>
      <c r="F83" s="0" t="n">
        <v>0</v>
      </c>
      <c r="G83" s="0" t="n">
        <v>12381.5959531284</v>
      </c>
      <c r="H83" s="0" t="n">
        <v>72192.579167418</v>
      </c>
      <c r="I83" s="0" t="n">
        <v>31011.7284637899</v>
      </c>
      <c r="J83" s="0" t="n">
        <v>10489.7592842476</v>
      </c>
    </row>
    <row r="84" customFormat="false" ht="12.8" hidden="false" customHeight="false" outlineLevel="0" collapsed="false">
      <c r="A84" s="0" t="n">
        <v>131</v>
      </c>
      <c r="B84" s="0" t="n">
        <v>2822560.07125306</v>
      </c>
      <c r="C84" s="0" t="n">
        <v>1742111.01016769</v>
      </c>
      <c r="D84" s="0" t="n">
        <v>685767.880699554</v>
      </c>
      <c r="E84" s="0" t="n">
        <v>286263.200714464</v>
      </c>
      <c r="F84" s="0" t="n">
        <v>0</v>
      </c>
      <c r="G84" s="0" t="n">
        <v>12534.3822728039</v>
      </c>
      <c r="H84" s="0" t="n">
        <v>64451.0834075433</v>
      </c>
      <c r="I84" s="0" t="n">
        <v>19099.2127585003</v>
      </c>
      <c r="J84" s="0" t="n">
        <v>10152.4633380137</v>
      </c>
    </row>
    <row r="85" customFormat="false" ht="12.8" hidden="false" customHeight="false" outlineLevel="0" collapsed="false">
      <c r="A85" s="0" t="n">
        <v>132</v>
      </c>
      <c r="B85" s="0" t="n">
        <v>2901944.39842277</v>
      </c>
      <c r="C85" s="0" t="n">
        <v>1809058.08523471</v>
      </c>
      <c r="D85" s="0" t="n">
        <v>677379.205183303</v>
      </c>
      <c r="E85" s="0" t="n">
        <v>285695.241312864</v>
      </c>
      <c r="F85" s="0" t="n">
        <v>0</v>
      </c>
      <c r="G85" s="0" t="n">
        <v>11738.4940458904</v>
      </c>
      <c r="H85" s="0" t="n">
        <v>73431.6887811477</v>
      </c>
      <c r="I85" s="0" t="n">
        <v>30214.5936132112</v>
      </c>
      <c r="J85" s="0" t="n">
        <v>10184.8709183069</v>
      </c>
    </row>
    <row r="86" customFormat="false" ht="12.8" hidden="false" customHeight="false" outlineLevel="0" collapsed="false">
      <c r="A86" s="0" t="n">
        <v>133</v>
      </c>
      <c r="B86" s="0" t="n">
        <v>3566934.66000702</v>
      </c>
      <c r="C86" s="0" t="n">
        <v>1751863.40975872</v>
      </c>
      <c r="D86" s="0" t="n">
        <v>741468.116180944</v>
      </c>
      <c r="E86" s="0" t="n">
        <v>282555.985673273</v>
      </c>
      <c r="F86" s="0" t="n">
        <v>657089.056656599</v>
      </c>
      <c r="G86" s="0" t="n">
        <v>13102.112304513</v>
      </c>
      <c r="H86" s="0" t="n">
        <v>72746.8551203151</v>
      </c>
      <c r="I86" s="0" t="n">
        <v>32395.5916057108</v>
      </c>
      <c r="J86" s="0" t="n">
        <v>10641.5318926824</v>
      </c>
    </row>
    <row r="87" customFormat="false" ht="12.8" hidden="false" customHeight="false" outlineLevel="0" collapsed="false">
      <c r="A87" s="0" t="n">
        <v>134</v>
      </c>
      <c r="B87" s="0" t="n">
        <v>2875851.5883989</v>
      </c>
      <c r="C87" s="0" t="n">
        <v>1770452.38715148</v>
      </c>
      <c r="D87" s="0" t="n">
        <v>707571.729342079</v>
      </c>
      <c r="E87" s="0" t="n">
        <v>280010.240625872</v>
      </c>
      <c r="F87" s="0" t="n">
        <v>0</v>
      </c>
      <c r="G87" s="0" t="n">
        <v>10539.8672027224</v>
      </c>
      <c r="H87" s="0" t="n">
        <v>60470.2345717706</v>
      </c>
      <c r="I87" s="0" t="n">
        <v>34407.8965469153</v>
      </c>
      <c r="J87" s="0" t="n">
        <v>9024.58725535232</v>
      </c>
    </row>
    <row r="88" customFormat="false" ht="12.8" hidden="false" customHeight="false" outlineLevel="0" collapsed="false">
      <c r="A88" s="0" t="n">
        <v>135</v>
      </c>
      <c r="B88" s="0" t="n">
        <v>2894402.33217608</v>
      </c>
      <c r="C88" s="0" t="n">
        <v>1735980.18247506</v>
      </c>
      <c r="D88" s="0" t="n">
        <v>749106.306848642</v>
      </c>
      <c r="E88" s="0" t="n">
        <v>278503.865498821</v>
      </c>
      <c r="F88" s="0" t="n">
        <v>0</v>
      </c>
      <c r="G88" s="0" t="n">
        <v>9597.76698916258</v>
      </c>
      <c r="H88" s="0" t="n">
        <v>74684.0908618403</v>
      </c>
      <c r="I88" s="0" t="n">
        <v>36497.5947118739</v>
      </c>
      <c r="J88" s="0" t="n">
        <v>12072.5933916863</v>
      </c>
    </row>
    <row r="89" customFormat="false" ht="12.8" hidden="false" customHeight="false" outlineLevel="0" collapsed="false">
      <c r="A89" s="0" t="n">
        <v>136</v>
      </c>
      <c r="B89" s="0" t="n">
        <v>2857531.63040591</v>
      </c>
      <c r="C89" s="0" t="n">
        <v>1744703.2810883</v>
      </c>
      <c r="D89" s="0" t="n">
        <v>725876.381954908</v>
      </c>
      <c r="E89" s="0" t="n">
        <v>280402.100363497</v>
      </c>
      <c r="F89" s="0" t="n">
        <v>0</v>
      </c>
      <c r="G89" s="0" t="n">
        <v>9402.22043952849</v>
      </c>
      <c r="H89" s="0" t="n">
        <v>48312.9087056736</v>
      </c>
      <c r="I89" s="0" t="n">
        <v>43978.3280218606</v>
      </c>
      <c r="J89" s="0" t="n">
        <v>8486.66769162983</v>
      </c>
    </row>
    <row r="90" customFormat="false" ht="12.8" hidden="false" customHeight="false" outlineLevel="0" collapsed="false">
      <c r="A90" s="0" t="n">
        <v>137</v>
      </c>
      <c r="B90" s="0" t="n">
        <v>3522457.99715555</v>
      </c>
      <c r="C90" s="0" t="n">
        <v>1828665.75096544</v>
      </c>
      <c r="D90" s="0" t="n">
        <v>643492.593159669</v>
      </c>
      <c r="E90" s="0" t="n">
        <v>279752.867273461</v>
      </c>
      <c r="F90" s="0" t="n">
        <v>662649.299133129</v>
      </c>
      <c r="G90" s="0" t="n">
        <v>10991.1231114151</v>
      </c>
      <c r="H90" s="0" t="n">
        <v>59623.0938543664</v>
      </c>
      <c r="I90" s="0" t="n">
        <v>30690.9789375578</v>
      </c>
      <c r="J90" s="0" t="n">
        <v>9960.88827826095</v>
      </c>
    </row>
    <row r="91" customFormat="false" ht="12.8" hidden="false" customHeight="false" outlineLevel="0" collapsed="false">
      <c r="A91" s="0" t="n">
        <v>138</v>
      </c>
      <c r="B91" s="0" t="n">
        <v>2816057.99449543</v>
      </c>
      <c r="C91" s="0" t="n">
        <v>1840682.74455138</v>
      </c>
      <c r="D91" s="0" t="n">
        <v>583896.733997215</v>
      </c>
      <c r="E91" s="0" t="n">
        <v>281951.626625955</v>
      </c>
      <c r="F91" s="0" t="n">
        <v>0</v>
      </c>
      <c r="G91" s="0" t="n">
        <v>16415.1587536508</v>
      </c>
      <c r="H91" s="0" t="n">
        <v>62385.0184818584</v>
      </c>
      <c r="I91" s="0" t="n">
        <v>23295.8398906668</v>
      </c>
      <c r="J91" s="0" t="n">
        <v>11220.3091041191</v>
      </c>
    </row>
    <row r="92" customFormat="false" ht="12.8" hidden="false" customHeight="false" outlineLevel="0" collapsed="false">
      <c r="A92" s="0" t="n">
        <v>139</v>
      </c>
      <c r="B92" s="0" t="n">
        <v>2820489.77723381</v>
      </c>
      <c r="C92" s="0" t="n">
        <v>1792384.3904892</v>
      </c>
      <c r="D92" s="0" t="n">
        <v>629553.713643032</v>
      </c>
      <c r="E92" s="0" t="n">
        <v>281200.134827271</v>
      </c>
      <c r="F92" s="0" t="n">
        <v>0</v>
      </c>
      <c r="G92" s="0" t="n">
        <v>9865.60011707044</v>
      </c>
      <c r="H92" s="0" t="n">
        <v>65579.4541270177</v>
      </c>
      <c r="I92" s="0" t="n">
        <v>37270.2196324218</v>
      </c>
      <c r="J92" s="0" t="n">
        <v>8698.5951484095</v>
      </c>
    </row>
    <row r="93" customFormat="false" ht="12.8" hidden="false" customHeight="false" outlineLevel="0" collapsed="false">
      <c r="A93" s="0" t="n">
        <v>140</v>
      </c>
      <c r="B93" s="0" t="n">
        <v>2867848.17408998</v>
      </c>
      <c r="C93" s="0" t="n">
        <v>1819055.7863186</v>
      </c>
      <c r="D93" s="0" t="n">
        <v>675914.441980233</v>
      </c>
      <c r="E93" s="0" t="n">
        <v>281798.349343165</v>
      </c>
      <c r="F93" s="0" t="n">
        <v>0</v>
      </c>
      <c r="G93" s="0" t="n">
        <v>11552.9096177184</v>
      </c>
      <c r="H93" s="0" t="n">
        <v>51462.3597148504</v>
      </c>
      <c r="I93" s="0" t="n">
        <v>22321.9714814525</v>
      </c>
      <c r="J93" s="0" t="n">
        <v>8977.88912191577</v>
      </c>
    </row>
    <row r="94" customFormat="false" ht="12.8" hidden="false" customHeight="false" outlineLevel="0" collapsed="false">
      <c r="A94" s="0" t="n">
        <v>141</v>
      </c>
      <c r="B94" s="0" t="n">
        <v>3519162.62940995</v>
      </c>
      <c r="C94" s="0" t="n">
        <v>1761865.52332059</v>
      </c>
      <c r="D94" s="0" t="n">
        <v>695032.155161878</v>
      </c>
      <c r="E94" s="0" t="n">
        <v>283742.539094766</v>
      </c>
      <c r="F94" s="0" t="n">
        <v>673533.45752975</v>
      </c>
      <c r="G94" s="0" t="n">
        <v>7869.72404527158</v>
      </c>
      <c r="H94" s="0" t="n">
        <v>60607.6865597248</v>
      </c>
      <c r="I94" s="0" t="n">
        <v>29947.4824331468</v>
      </c>
      <c r="J94" s="0" t="n">
        <v>9784.8432831284</v>
      </c>
    </row>
    <row r="95" customFormat="false" ht="12.8" hidden="false" customHeight="false" outlineLevel="0" collapsed="false">
      <c r="A95" s="0" t="n">
        <v>142</v>
      </c>
      <c r="B95" s="0" t="n">
        <v>2790593.98783073</v>
      </c>
      <c r="C95" s="0" t="n">
        <v>1747654.13735346</v>
      </c>
      <c r="D95" s="0" t="n">
        <v>646659.241893493</v>
      </c>
      <c r="E95" s="0" t="n">
        <v>281246.917749178</v>
      </c>
      <c r="F95" s="0" t="n">
        <v>0</v>
      </c>
      <c r="G95" s="0" t="n">
        <v>10521.1752155957</v>
      </c>
      <c r="H95" s="0" t="n">
        <v>67896.29794594</v>
      </c>
      <c r="I95" s="0" t="n">
        <v>17807.8209744968</v>
      </c>
      <c r="J95" s="0" t="n">
        <v>10405.2355506135</v>
      </c>
    </row>
    <row r="96" customFormat="false" ht="12.8" hidden="false" customHeight="false" outlineLevel="0" collapsed="false">
      <c r="A96" s="0" t="n">
        <v>143</v>
      </c>
      <c r="B96" s="0" t="n">
        <v>2747314.59167888</v>
      </c>
      <c r="C96" s="0" t="n">
        <v>1735525.86639261</v>
      </c>
      <c r="D96" s="0" t="n">
        <v>612102.424562393</v>
      </c>
      <c r="E96" s="0" t="n">
        <v>280636.772996299</v>
      </c>
      <c r="F96" s="0" t="n">
        <v>0</v>
      </c>
      <c r="G96" s="0" t="n">
        <v>13746.7181532672</v>
      </c>
      <c r="H96" s="0" t="n">
        <v>69662.3681215346</v>
      </c>
      <c r="I96" s="0" t="n">
        <v>17816.2894146353</v>
      </c>
      <c r="J96" s="0" t="n">
        <v>10272.2147461574</v>
      </c>
    </row>
    <row r="97" customFormat="false" ht="12.8" hidden="false" customHeight="false" outlineLevel="0" collapsed="false">
      <c r="A97" s="0" t="n">
        <v>144</v>
      </c>
      <c r="B97" s="0" t="n">
        <v>2836807.58696187</v>
      </c>
      <c r="C97" s="0" t="n">
        <v>1810144.86957459</v>
      </c>
      <c r="D97" s="0" t="n">
        <v>622967.184257037</v>
      </c>
      <c r="E97" s="0" t="n">
        <v>280546.288145235</v>
      </c>
      <c r="F97" s="0" t="n">
        <v>0</v>
      </c>
      <c r="G97" s="0" t="n">
        <v>13614.4410883031</v>
      </c>
      <c r="H97" s="0" t="n">
        <v>75073.7516696761</v>
      </c>
      <c r="I97" s="0" t="n">
        <v>13819.7459195343</v>
      </c>
      <c r="J97" s="0" t="n">
        <v>10352.082705428</v>
      </c>
    </row>
    <row r="98" customFormat="false" ht="12.8" hidden="false" customHeight="false" outlineLevel="0" collapsed="false">
      <c r="A98" s="0" t="n">
        <v>145</v>
      </c>
      <c r="B98" s="0" t="n">
        <v>3399968.7937685</v>
      </c>
      <c r="C98" s="0" t="n">
        <v>1761362.26763494</v>
      </c>
      <c r="D98" s="0" t="n">
        <v>610840.529081074</v>
      </c>
      <c r="E98" s="0" t="n">
        <v>280399.523474093</v>
      </c>
      <c r="F98" s="0" t="n">
        <v>644082.167993279</v>
      </c>
      <c r="G98" s="0" t="n">
        <v>10505.3261683277</v>
      </c>
      <c r="H98" s="0" t="n">
        <v>68378.3668482408</v>
      </c>
      <c r="I98" s="0" t="n">
        <v>16825.5448811426</v>
      </c>
      <c r="J98" s="0" t="n">
        <v>9731.39661170396</v>
      </c>
    </row>
    <row r="99" customFormat="false" ht="12.8" hidden="false" customHeight="false" outlineLevel="0" collapsed="false">
      <c r="A99" s="0" t="n">
        <v>146</v>
      </c>
      <c r="B99" s="0" t="n">
        <v>2822036.03042865</v>
      </c>
      <c r="C99" s="0" t="n">
        <v>1776768.65032626</v>
      </c>
      <c r="D99" s="0" t="n">
        <v>637163.30959621</v>
      </c>
      <c r="E99" s="0" t="n">
        <v>281121.424718339</v>
      </c>
      <c r="F99" s="0" t="n">
        <v>0</v>
      </c>
      <c r="G99" s="0" t="n">
        <v>10577.6746180939</v>
      </c>
      <c r="H99" s="0" t="n">
        <v>62644.5472548042</v>
      </c>
      <c r="I99" s="0" t="n">
        <v>30744.8790753679</v>
      </c>
      <c r="J99" s="0" t="n">
        <v>9270.24322121799</v>
      </c>
    </row>
    <row r="100" customFormat="false" ht="12.8" hidden="false" customHeight="false" outlineLevel="0" collapsed="false">
      <c r="A100" s="0" t="n">
        <v>147</v>
      </c>
      <c r="B100" s="0" t="n">
        <v>2793746.1100667</v>
      </c>
      <c r="C100" s="0" t="n">
        <v>1785474.26734114</v>
      </c>
      <c r="D100" s="0" t="n">
        <v>601763.196119748</v>
      </c>
      <c r="E100" s="0" t="n">
        <v>281028.866280918</v>
      </c>
      <c r="F100" s="0" t="n">
        <v>0</v>
      </c>
      <c r="G100" s="0" t="n">
        <v>12133.2580633829</v>
      </c>
      <c r="H100" s="0" t="n">
        <v>81577.621297666</v>
      </c>
      <c r="I100" s="0" t="n">
        <v>18147.8555930912</v>
      </c>
      <c r="J100" s="0" t="n">
        <v>11815.0461301449</v>
      </c>
    </row>
    <row r="101" customFormat="false" ht="12.8" hidden="false" customHeight="false" outlineLevel="0" collapsed="false">
      <c r="A101" s="0" t="n">
        <v>148</v>
      </c>
      <c r="B101" s="0" t="n">
        <v>2735709.1848558</v>
      </c>
      <c r="C101" s="0" t="n">
        <v>1760878.19298921</v>
      </c>
      <c r="D101" s="0" t="n">
        <v>570240.668817583</v>
      </c>
      <c r="E101" s="0" t="n">
        <v>280045.777003451</v>
      </c>
      <c r="F101" s="0" t="n">
        <v>0</v>
      </c>
      <c r="G101" s="0" t="n">
        <v>10841.8704974659</v>
      </c>
      <c r="H101" s="0" t="n">
        <v>69853.1342536814</v>
      </c>
      <c r="I101" s="0" t="n">
        <v>33673.3160812616</v>
      </c>
      <c r="J101" s="0" t="n">
        <v>11228.713806468</v>
      </c>
    </row>
    <row r="102" customFormat="false" ht="12.8" hidden="false" customHeight="false" outlineLevel="0" collapsed="false">
      <c r="A102" s="0" t="n">
        <v>149</v>
      </c>
      <c r="B102" s="0" t="n">
        <v>3345414.31469818</v>
      </c>
      <c r="C102" s="0" t="n">
        <v>1760273.84591242</v>
      </c>
      <c r="D102" s="0" t="n">
        <v>553420.084161308</v>
      </c>
      <c r="E102" s="0" t="n">
        <v>278045.791808235</v>
      </c>
      <c r="F102" s="0" t="n">
        <v>632755.519641567</v>
      </c>
      <c r="G102" s="0" t="n">
        <v>13409.2655837362</v>
      </c>
      <c r="H102" s="0" t="n">
        <v>66095.9134147685</v>
      </c>
      <c r="I102" s="0" t="n">
        <v>27780.4114762335</v>
      </c>
      <c r="J102" s="0" t="n">
        <v>9960.47579213742</v>
      </c>
    </row>
    <row r="103" customFormat="false" ht="12.8" hidden="false" customHeight="false" outlineLevel="0" collapsed="false">
      <c r="A103" s="0" t="n">
        <v>150</v>
      </c>
      <c r="B103" s="0" t="n">
        <v>2667900.01280207</v>
      </c>
      <c r="C103" s="0" t="n">
        <v>1795516.24049412</v>
      </c>
      <c r="D103" s="0" t="n">
        <v>497388.88990233</v>
      </c>
      <c r="E103" s="0" t="n">
        <v>276549.444549669</v>
      </c>
      <c r="F103" s="0" t="n">
        <v>0</v>
      </c>
      <c r="G103" s="0" t="n">
        <v>10636.991847988</v>
      </c>
      <c r="H103" s="0" t="n">
        <v>56671.4143351111</v>
      </c>
      <c r="I103" s="0" t="n">
        <v>16095.0767454657</v>
      </c>
      <c r="J103" s="0" t="n">
        <v>8407.39771516959</v>
      </c>
    </row>
    <row r="104" customFormat="false" ht="12.8" hidden="false" customHeight="false" outlineLevel="0" collapsed="false">
      <c r="A104" s="0" t="n">
        <v>151</v>
      </c>
      <c r="B104" s="0" t="n">
        <v>2704396.43446906</v>
      </c>
      <c r="C104" s="0" t="n">
        <v>1812374.92779419</v>
      </c>
      <c r="D104" s="0" t="n">
        <v>525792.733756413</v>
      </c>
      <c r="E104" s="0" t="n">
        <v>273911.402012744</v>
      </c>
      <c r="F104" s="0" t="n">
        <v>0</v>
      </c>
      <c r="G104" s="0" t="n">
        <v>13393.0110819311</v>
      </c>
      <c r="H104" s="0" t="n">
        <v>51125.1094265242</v>
      </c>
      <c r="I104" s="0" t="n">
        <v>13620.2879382523</v>
      </c>
      <c r="J104" s="0" t="n">
        <v>7550.40378110271</v>
      </c>
    </row>
    <row r="105" customFormat="false" ht="12.8" hidden="false" customHeight="false" outlineLevel="0" collapsed="false">
      <c r="A105" s="0" t="n">
        <v>152</v>
      </c>
      <c r="B105" s="0" t="n">
        <v>2669836.89900061</v>
      </c>
      <c r="C105" s="0" t="n">
        <v>1769232.30324279</v>
      </c>
      <c r="D105" s="0" t="n">
        <v>517768.253110867</v>
      </c>
      <c r="E105" s="0" t="n">
        <v>276304.675549722</v>
      </c>
      <c r="F105" s="0" t="n">
        <v>0</v>
      </c>
      <c r="G105" s="0" t="n">
        <v>8361.437273325</v>
      </c>
      <c r="H105" s="0" t="n">
        <v>59544.5563138191</v>
      </c>
      <c r="I105" s="0" t="n">
        <v>24328.9976315934</v>
      </c>
      <c r="J105" s="0" t="n">
        <v>8280.22435442762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0" t="s">
        <v>216</v>
      </c>
      <c r="B1" s="0" t="s">
        <v>233</v>
      </c>
      <c r="C1" s="0" t="s">
        <v>234</v>
      </c>
      <c r="D1" s="0" t="s">
        <v>235</v>
      </c>
      <c r="E1" s="0" t="s">
        <v>236</v>
      </c>
      <c r="F1" s="0" t="s">
        <v>237</v>
      </c>
      <c r="G1" s="0" t="s">
        <v>238</v>
      </c>
      <c r="H1" s="0" t="s">
        <v>239</v>
      </c>
      <c r="I1" s="0" t="s">
        <v>240</v>
      </c>
      <c r="J1" s="0" t="s">
        <v>241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3829657.04819661</v>
      </c>
      <c r="C22" s="0" t="n">
        <v>1463842.0953235</v>
      </c>
      <c r="D22" s="0" t="n">
        <v>1354670.80616431</v>
      </c>
      <c r="E22" s="0" t="n">
        <v>285589.272102231</v>
      </c>
      <c r="F22" s="0" t="n">
        <v>632410.869171035</v>
      </c>
      <c r="G22" s="0" t="n">
        <v>6755.81107102849</v>
      </c>
      <c r="H22" s="0" t="n">
        <v>40436.2568794432</v>
      </c>
      <c r="I22" s="0" t="n">
        <v>39655.4753988891</v>
      </c>
      <c r="J22" s="0" t="n">
        <v>5611.18121263208</v>
      </c>
    </row>
    <row r="23" customFormat="false" ht="12.8" hidden="false" customHeight="false" outlineLevel="0" collapsed="false">
      <c r="A23" s="0" t="n">
        <v>70</v>
      </c>
      <c r="B23" s="0" t="n">
        <v>3300124.61178254</v>
      </c>
      <c r="C23" s="0" t="n">
        <v>1672031.18611042</v>
      </c>
      <c r="D23" s="0" t="n">
        <v>1209282.96766218</v>
      </c>
      <c r="E23" s="0" t="n">
        <v>304964.995445195</v>
      </c>
      <c r="F23" s="0" t="n">
        <v>0</v>
      </c>
      <c r="G23" s="0" t="n">
        <v>9058.26954497593</v>
      </c>
      <c r="H23" s="0" t="n">
        <v>50467.1818766067</v>
      </c>
      <c r="I23" s="0" t="n">
        <v>47284.9605712046</v>
      </c>
      <c r="J23" s="0" t="n">
        <v>6417.50510863915</v>
      </c>
    </row>
    <row r="24" customFormat="false" ht="12.8" hidden="false" customHeight="false" outlineLevel="0" collapsed="false">
      <c r="A24" s="0" t="n">
        <v>71</v>
      </c>
      <c r="B24" s="0" t="n">
        <v>3195256.73048731</v>
      </c>
      <c r="C24" s="0" t="n">
        <v>1707603.91343661</v>
      </c>
      <c r="D24" s="0" t="n">
        <v>1085322.97537099</v>
      </c>
      <c r="E24" s="0" t="n">
        <v>299101.062403589</v>
      </c>
      <c r="F24" s="0" t="n">
        <v>0</v>
      </c>
      <c r="G24" s="0" t="n">
        <v>4653.14517267527</v>
      </c>
      <c r="H24" s="0" t="n">
        <v>55197.3610438406</v>
      </c>
      <c r="I24" s="0" t="n">
        <v>35787.8922280645</v>
      </c>
      <c r="J24" s="0" t="n">
        <v>6989.67075060246</v>
      </c>
    </row>
    <row r="25" customFormat="false" ht="12.8" hidden="false" customHeight="false" outlineLevel="0" collapsed="false">
      <c r="A25" s="0" t="n">
        <v>72</v>
      </c>
      <c r="B25" s="0" t="n">
        <v>3250940.76648181</v>
      </c>
      <c r="C25" s="0" t="n">
        <v>1750140.42645648</v>
      </c>
      <c r="D25" s="0" t="n">
        <v>1100325.03198398</v>
      </c>
      <c r="E25" s="0" t="n">
        <v>297057.055271234</v>
      </c>
      <c r="F25" s="0" t="n">
        <v>0</v>
      </c>
      <c r="G25" s="0" t="n">
        <v>6420.73384580015</v>
      </c>
      <c r="H25" s="0" t="n">
        <v>63282.2499311112</v>
      </c>
      <c r="I25" s="0" t="n">
        <v>26309.1622453851</v>
      </c>
      <c r="J25" s="0" t="n">
        <v>7540.45113826698</v>
      </c>
    </row>
    <row r="26" customFormat="false" ht="12.8" hidden="false" customHeight="false" outlineLevel="0" collapsed="false">
      <c r="A26" s="0" t="n">
        <v>73</v>
      </c>
      <c r="B26" s="0" t="n">
        <v>3816447.26603513</v>
      </c>
      <c r="C26" s="0" t="n">
        <v>1684841.27899854</v>
      </c>
      <c r="D26" s="0" t="n">
        <v>1070129.92035204</v>
      </c>
      <c r="E26" s="0" t="n">
        <v>292384.524010659</v>
      </c>
      <c r="F26" s="0" t="n">
        <v>666968.271542898</v>
      </c>
      <c r="G26" s="0" t="n">
        <v>6187.57117675661</v>
      </c>
      <c r="H26" s="0" t="n">
        <v>53089.6773896642</v>
      </c>
      <c r="I26" s="0" t="n">
        <v>35301.7144674581</v>
      </c>
      <c r="J26" s="0" t="n">
        <v>7237.96048028054</v>
      </c>
    </row>
    <row r="27" customFormat="false" ht="12.8" hidden="false" customHeight="false" outlineLevel="0" collapsed="false">
      <c r="A27" s="0" t="n">
        <v>74</v>
      </c>
      <c r="B27" s="0" t="n">
        <v>3168267.95702167</v>
      </c>
      <c r="C27" s="0" t="n">
        <v>1740671.26465893</v>
      </c>
      <c r="D27" s="0" t="n">
        <v>1022683.60118124</v>
      </c>
      <c r="E27" s="0" t="n">
        <v>289348.529424461</v>
      </c>
      <c r="F27" s="0" t="n">
        <v>0</v>
      </c>
      <c r="G27" s="0" t="n">
        <v>8676.88591504227</v>
      </c>
      <c r="H27" s="0" t="n">
        <v>61658.1198396711</v>
      </c>
      <c r="I27" s="0" t="n">
        <v>38071.1913537694</v>
      </c>
      <c r="J27" s="0" t="n">
        <v>7092.45010428261</v>
      </c>
    </row>
    <row r="28" customFormat="false" ht="12.8" hidden="false" customHeight="false" outlineLevel="0" collapsed="false">
      <c r="A28" s="0" t="n">
        <v>75</v>
      </c>
      <c r="B28" s="0" t="n">
        <v>3129385.97600672</v>
      </c>
      <c r="C28" s="0" t="n">
        <v>1652189.05212051</v>
      </c>
      <c r="D28" s="0" t="n">
        <v>1067968.74444953</v>
      </c>
      <c r="E28" s="0" t="n">
        <v>288855.377869839</v>
      </c>
      <c r="F28" s="0" t="n">
        <v>0</v>
      </c>
      <c r="G28" s="0" t="n">
        <v>7575.09122172958</v>
      </c>
      <c r="H28" s="0" t="n">
        <v>65861.1977029029</v>
      </c>
      <c r="I28" s="0" t="n">
        <v>39850.9492274178</v>
      </c>
      <c r="J28" s="0" t="n">
        <v>6803.00365310897</v>
      </c>
    </row>
    <row r="29" customFormat="false" ht="12.8" hidden="false" customHeight="false" outlineLevel="0" collapsed="false">
      <c r="A29" s="0" t="n">
        <v>76</v>
      </c>
      <c r="B29" s="0" t="n">
        <v>3119016.57699471</v>
      </c>
      <c r="C29" s="0" t="n">
        <v>1680672.50902523</v>
      </c>
      <c r="D29" s="0" t="n">
        <v>1036371.8202745</v>
      </c>
      <c r="E29" s="0" t="n">
        <v>285907.975873857</v>
      </c>
      <c r="F29" s="0" t="n">
        <v>0</v>
      </c>
      <c r="G29" s="0" t="n">
        <v>7914.053136553</v>
      </c>
      <c r="H29" s="0" t="n">
        <v>54304.9597100913</v>
      </c>
      <c r="I29" s="0" t="n">
        <v>45099.9326928216</v>
      </c>
      <c r="J29" s="0" t="n">
        <v>8462.76651997876</v>
      </c>
    </row>
    <row r="30" customFormat="false" ht="12.8" hidden="false" customHeight="false" outlineLevel="0" collapsed="false">
      <c r="A30" s="0" t="n">
        <v>77</v>
      </c>
      <c r="B30" s="0" t="n">
        <v>3757276.74567299</v>
      </c>
      <c r="C30" s="0" t="n">
        <v>1628558.86688119</v>
      </c>
      <c r="D30" s="0" t="n">
        <v>1083042.57016052</v>
      </c>
      <c r="E30" s="0" t="n">
        <v>281586.903480577</v>
      </c>
      <c r="F30" s="0" t="n">
        <v>663949.224065952</v>
      </c>
      <c r="G30" s="0" t="n">
        <v>6222.27602489459</v>
      </c>
      <c r="H30" s="0" t="n">
        <v>51094.9929661965</v>
      </c>
      <c r="I30" s="0" t="n">
        <v>35326.0233554884</v>
      </c>
      <c r="J30" s="0" t="n">
        <v>7251.67938744573</v>
      </c>
    </row>
    <row r="31" customFormat="false" ht="12.8" hidden="false" customHeight="false" outlineLevel="0" collapsed="false">
      <c r="A31" s="0" t="n">
        <v>78</v>
      </c>
      <c r="B31" s="0" t="n">
        <v>3145824.23445383</v>
      </c>
      <c r="C31" s="0" t="n">
        <v>1604341.77996056</v>
      </c>
      <c r="D31" s="0" t="n">
        <v>1129333.6216054</v>
      </c>
      <c r="E31" s="0" t="n">
        <v>280790.895414782</v>
      </c>
      <c r="F31" s="0" t="n">
        <v>0</v>
      </c>
      <c r="G31" s="0" t="n">
        <v>8319.91107581576</v>
      </c>
      <c r="H31" s="0" t="n">
        <v>70976.3293118552</v>
      </c>
      <c r="I31" s="0" t="n">
        <v>43165.6004139093</v>
      </c>
      <c r="J31" s="0" t="n">
        <v>8612.79643861003</v>
      </c>
    </row>
    <row r="32" customFormat="false" ht="12.8" hidden="false" customHeight="false" outlineLevel="0" collapsed="false">
      <c r="A32" s="0" t="n">
        <v>79</v>
      </c>
      <c r="B32" s="0" t="n">
        <v>3114292.91899262</v>
      </c>
      <c r="C32" s="0" t="n">
        <v>1656968.32930362</v>
      </c>
      <c r="D32" s="0" t="n">
        <v>1069168.18585525</v>
      </c>
      <c r="E32" s="0" t="n">
        <v>282455.598414436</v>
      </c>
      <c r="F32" s="0" t="n">
        <v>0</v>
      </c>
      <c r="G32" s="0" t="n">
        <v>8868.06870054975</v>
      </c>
      <c r="H32" s="0" t="n">
        <v>52175.9638572959</v>
      </c>
      <c r="I32" s="0" t="n">
        <v>37484.4047283553</v>
      </c>
      <c r="J32" s="0" t="n">
        <v>7341.20468481853</v>
      </c>
    </row>
    <row r="33" customFormat="false" ht="12.8" hidden="false" customHeight="false" outlineLevel="0" collapsed="false">
      <c r="A33" s="0" t="n">
        <v>80</v>
      </c>
      <c r="B33" s="0" t="n">
        <v>3160562.79386958</v>
      </c>
      <c r="C33" s="0" t="n">
        <v>1709252.5341844</v>
      </c>
      <c r="D33" s="0" t="n">
        <v>1047157.48088322</v>
      </c>
      <c r="E33" s="0" t="n">
        <v>287368.453290156</v>
      </c>
      <c r="F33" s="0" t="n">
        <v>0</v>
      </c>
      <c r="G33" s="0" t="n">
        <v>7704.50483627081</v>
      </c>
      <c r="H33" s="0" t="n">
        <v>65244.4195700587</v>
      </c>
      <c r="I33" s="0" t="n">
        <v>34500.6841027653</v>
      </c>
      <c r="J33" s="0" t="n">
        <v>9045.5550150438</v>
      </c>
    </row>
    <row r="34" customFormat="false" ht="12.8" hidden="false" customHeight="false" outlineLevel="0" collapsed="false">
      <c r="A34" s="0" t="n">
        <v>81</v>
      </c>
      <c r="B34" s="0" t="n">
        <v>3764728.80744617</v>
      </c>
      <c r="C34" s="0" t="n">
        <v>1718460.83762824</v>
      </c>
      <c r="D34" s="0" t="n">
        <v>982739.298464875</v>
      </c>
      <c r="E34" s="0" t="n">
        <v>291894.886411353</v>
      </c>
      <c r="F34" s="0" t="n">
        <v>667897.683888747</v>
      </c>
      <c r="G34" s="0" t="n">
        <v>8922.80642503297</v>
      </c>
      <c r="H34" s="0" t="n">
        <v>59681.0213597121</v>
      </c>
      <c r="I34" s="0" t="n">
        <v>26956.2475179733</v>
      </c>
      <c r="J34" s="0" t="n">
        <v>7908.75741780153</v>
      </c>
    </row>
    <row r="35" customFormat="false" ht="12.8" hidden="false" customHeight="false" outlineLevel="0" collapsed="false">
      <c r="A35" s="0" t="n">
        <v>82</v>
      </c>
      <c r="B35" s="0" t="n">
        <v>3157134.30125461</v>
      </c>
      <c r="C35" s="0" t="n">
        <v>1810995.5417154</v>
      </c>
      <c r="D35" s="0" t="n">
        <v>938215.322991224</v>
      </c>
      <c r="E35" s="0" t="n">
        <v>292783.525716563</v>
      </c>
      <c r="F35" s="0" t="n">
        <v>0</v>
      </c>
      <c r="G35" s="0" t="n">
        <v>4813.13897464819</v>
      </c>
      <c r="H35" s="0" t="n">
        <v>61030.8527212389</v>
      </c>
      <c r="I35" s="0" t="n">
        <v>39974.7084616584</v>
      </c>
      <c r="J35" s="0" t="n">
        <v>8986.09321437282</v>
      </c>
    </row>
    <row r="36" customFormat="false" ht="12.8" hidden="false" customHeight="false" outlineLevel="0" collapsed="false">
      <c r="A36" s="0" t="n">
        <v>83</v>
      </c>
      <c r="B36" s="0" t="n">
        <v>3191124.18184223</v>
      </c>
      <c r="C36" s="0" t="n">
        <v>1707782.20287041</v>
      </c>
      <c r="D36" s="0" t="n">
        <v>1056782.09058668</v>
      </c>
      <c r="E36" s="0" t="n">
        <v>291939.590654798</v>
      </c>
      <c r="F36" s="0" t="n">
        <v>0</v>
      </c>
      <c r="G36" s="0" t="n">
        <v>5292.34658342928</v>
      </c>
      <c r="H36" s="0" t="n">
        <v>68753.7990276038</v>
      </c>
      <c r="I36" s="0" t="n">
        <v>53593.9818794762</v>
      </c>
      <c r="J36" s="0" t="n">
        <v>6641.99417478636</v>
      </c>
    </row>
    <row r="37" customFormat="false" ht="12.8" hidden="false" customHeight="false" outlineLevel="0" collapsed="false">
      <c r="A37" s="0" t="n">
        <v>84</v>
      </c>
      <c r="B37" s="0" t="n">
        <v>3194472.87828762</v>
      </c>
      <c r="C37" s="0" t="n">
        <v>1759882.00751304</v>
      </c>
      <c r="D37" s="0" t="n">
        <v>1028466.4401427</v>
      </c>
      <c r="E37" s="0" t="n">
        <v>295391.20175235</v>
      </c>
      <c r="F37" s="0" t="n">
        <v>0</v>
      </c>
      <c r="G37" s="0" t="n">
        <v>9995.28884981037</v>
      </c>
      <c r="H37" s="0" t="n">
        <v>62220.3092111931</v>
      </c>
      <c r="I37" s="0" t="n">
        <v>28643.6638848883</v>
      </c>
      <c r="J37" s="0" t="n">
        <v>9532.91126591678</v>
      </c>
    </row>
    <row r="38" customFormat="false" ht="12.8" hidden="false" customHeight="false" outlineLevel="0" collapsed="false">
      <c r="A38" s="0" t="n">
        <v>85</v>
      </c>
      <c r="B38" s="0" t="n">
        <v>3930952.08805937</v>
      </c>
      <c r="C38" s="0" t="n">
        <v>1766070.47181219</v>
      </c>
      <c r="D38" s="0" t="n">
        <v>1049765.16981991</v>
      </c>
      <c r="E38" s="0" t="n">
        <v>297168.174630105</v>
      </c>
      <c r="F38" s="0" t="n">
        <v>695984.319458633</v>
      </c>
      <c r="G38" s="0" t="n">
        <v>6878.22061443516</v>
      </c>
      <c r="H38" s="0" t="n">
        <v>69046.767069434</v>
      </c>
      <c r="I38" s="0" t="n">
        <v>35701.8489259805</v>
      </c>
      <c r="J38" s="0" t="n">
        <v>8767.92121365108</v>
      </c>
    </row>
    <row r="39" customFormat="false" ht="12.8" hidden="false" customHeight="false" outlineLevel="0" collapsed="false">
      <c r="A39" s="0" t="n">
        <v>86</v>
      </c>
      <c r="B39" s="0" t="n">
        <v>3282291.95045762</v>
      </c>
      <c r="C39" s="0" t="n">
        <v>1747729.80875191</v>
      </c>
      <c r="D39" s="0" t="n">
        <v>1094629.3180099</v>
      </c>
      <c r="E39" s="0" t="n">
        <v>295347.269547185</v>
      </c>
      <c r="F39" s="0" t="n">
        <v>0</v>
      </c>
      <c r="G39" s="0" t="n">
        <v>5723.1082052059</v>
      </c>
      <c r="H39" s="0" t="n">
        <v>70868.5465949763</v>
      </c>
      <c r="I39" s="0" t="n">
        <v>55090.5479475245</v>
      </c>
      <c r="J39" s="0" t="n">
        <v>9035.63734617556</v>
      </c>
    </row>
    <row r="40" customFormat="false" ht="12.8" hidden="false" customHeight="false" outlineLevel="0" collapsed="false">
      <c r="A40" s="0" t="n">
        <v>87</v>
      </c>
      <c r="B40" s="0" t="n">
        <v>3286545.41826118</v>
      </c>
      <c r="C40" s="0" t="n">
        <v>1793355.3562356</v>
      </c>
      <c r="D40" s="0" t="n">
        <v>1070501.70212892</v>
      </c>
      <c r="E40" s="0" t="n">
        <v>296754.024765846</v>
      </c>
      <c r="F40" s="0" t="n">
        <v>0</v>
      </c>
      <c r="G40" s="0" t="n">
        <v>7092.2213522465</v>
      </c>
      <c r="H40" s="0" t="n">
        <v>52728.8299824774</v>
      </c>
      <c r="I40" s="0" t="n">
        <v>59259.4891530529</v>
      </c>
      <c r="J40" s="0" t="n">
        <v>6246.72967590561</v>
      </c>
    </row>
    <row r="41" customFormat="false" ht="12.8" hidden="false" customHeight="false" outlineLevel="0" collapsed="false">
      <c r="A41" s="0" t="n">
        <v>88</v>
      </c>
      <c r="B41" s="0" t="n">
        <v>3286612.11014218</v>
      </c>
      <c r="C41" s="0" t="n">
        <v>1797004.29302819</v>
      </c>
      <c r="D41" s="0" t="n">
        <v>1081679.51310531</v>
      </c>
      <c r="E41" s="0" t="n">
        <v>296392.074571062</v>
      </c>
      <c r="F41" s="0" t="n">
        <v>0</v>
      </c>
      <c r="G41" s="0" t="n">
        <v>11108.5977890608</v>
      </c>
      <c r="H41" s="0" t="n">
        <v>54415.1583239947</v>
      </c>
      <c r="I41" s="0" t="n">
        <v>33563.9647203618</v>
      </c>
      <c r="J41" s="0" t="n">
        <v>8414.77516793228</v>
      </c>
    </row>
    <row r="42" customFormat="false" ht="12.8" hidden="false" customHeight="false" outlineLevel="0" collapsed="false">
      <c r="A42" s="0" t="n">
        <v>89</v>
      </c>
      <c r="B42" s="0" t="n">
        <v>4029285.25235418</v>
      </c>
      <c r="C42" s="0" t="n">
        <v>1842728.39073854</v>
      </c>
      <c r="D42" s="0" t="n">
        <v>1067484.73462075</v>
      </c>
      <c r="E42" s="0" t="n">
        <v>294654.260950026</v>
      </c>
      <c r="F42" s="0" t="n">
        <v>700745.939904076</v>
      </c>
      <c r="G42" s="0" t="n">
        <v>8310.0051615755</v>
      </c>
      <c r="H42" s="0" t="n">
        <v>66262.7058385778</v>
      </c>
      <c r="I42" s="0" t="n">
        <v>39618.3658976642</v>
      </c>
      <c r="J42" s="0" t="n">
        <v>8618.52168381098</v>
      </c>
    </row>
    <row r="43" customFormat="false" ht="12.8" hidden="false" customHeight="false" outlineLevel="0" collapsed="false">
      <c r="A43" s="0" t="n">
        <v>90</v>
      </c>
      <c r="B43" s="0" t="n">
        <v>3386526.79495492</v>
      </c>
      <c r="C43" s="0" t="n">
        <v>1868486.06278383</v>
      </c>
      <c r="D43" s="0" t="n">
        <v>1051749.00710003</v>
      </c>
      <c r="E43" s="0" t="n">
        <v>298676.199344345</v>
      </c>
      <c r="F43" s="0" t="n">
        <v>0</v>
      </c>
      <c r="G43" s="0" t="n">
        <v>6880.47399198998</v>
      </c>
      <c r="H43" s="0" t="n">
        <v>76483.4732633742</v>
      </c>
      <c r="I43" s="0" t="n">
        <v>74544.7470792638</v>
      </c>
      <c r="J43" s="0" t="n">
        <v>9714.54526907048</v>
      </c>
    </row>
    <row r="44" customFormat="false" ht="12.8" hidden="false" customHeight="false" outlineLevel="0" collapsed="false">
      <c r="A44" s="0" t="n">
        <v>91</v>
      </c>
      <c r="B44" s="0" t="n">
        <v>3431511.54762109</v>
      </c>
      <c r="C44" s="0" t="n">
        <v>1935338.5956326</v>
      </c>
      <c r="D44" s="0" t="n">
        <v>1043916.03167153</v>
      </c>
      <c r="E44" s="0" t="n">
        <v>300941.363205783</v>
      </c>
      <c r="F44" s="0" t="n">
        <v>0</v>
      </c>
      <c r="G44" s="0" t="n">
        <v>10393.2415309628</v>
      </c>
      <c r="H44" s="0" t="n">
        <v>78211.3156003696</v>
      </c>
      <c r="I44" s="0" t="n">
        <v>47541.4953499789</v>
      </c>
      <c r="J44" s="0" t="n">
        <v>10581.0304496903</v>
      </c>
    </row>
    <row r="45" customFormat="false" ht="12.8" hidden="false" customHeight="false" outlineLevel="0" collapsed="false">
      <c r="A45" s="0" t="n">
        <v>92</v>
      </c>
      <c r="B45" s="0" t="n">
        <v>3405081.37040109</v>
      </c>
      <c r="C45" s="0" t="n">
        <v>1828050.21446439</v>
      </c>
      <c r="D45" s="0" t="n">
        <v>1133590.82320404</v>
      </c>
      <c r="E45" s="0" t="n">
        <v>304282.099950609</v>
      </c>
      <c r="F45" s="0" t="n">
        <v>0</v>
      </c>
      <c r="G45" s="0" t="n">
        <v>5902.83209481737</v>
      </c>
      <c r="H45" s="0" t="n">
        <v>69004.7134185529</v>
      </c>
      <c r="I45" s="0" t="n">
        <v>50017.0543885336</v>
      </c>
      <c r="J45" s="0" t="n">
        <v>10446.0641428669</v>
      </c>
    </row>
    <row r="46" customFormat="false" ht="12.8" hidden="false" customHeight="false" outlineLevel="0" collapsed="false">
      <c r="A46" s="0" t="n">
        <v>93</v>
      </c>
      <c r="B46" s="0" t="n">
        <v>4072294.22474845</v>
      </c>
      <c r="C46" s="0" t="n">
        <v>1807157.10894992</v>
      </c>
      <c r="D46" s="0" t="n">
        <v>1128125.69796119</v>
      </c>
      <c r="E46" s="0" t="n">
        <v>305549.583994032</v>
      </c>
      <c r="F46" s="0" t="n">
        <v>703807.127197854</v>
      </c>
      <c r="G46" s="0" t="n">
        <v>5170.7244268588</v>
      </c>
      <c r="H46" s="0" t="n">
        <v>63685.9116985744</v>
      </c>
      <c r="I46" s="0" t="n">
        <v>47428.4868181394</v>
      </c>
      <c r="J46" s="0" t="n">
        <v>9211.41913387745</v>
      </c>
    </row>
    <row r="47" customFormat="false" ht="12.8" hidden="false" customHeight="false" outlineLevel="0" collapsed="false">
      <c r="A47" s="0" t="n">
        <v>94</v>
      </c>
      <c r="B47" s="0" t="n">
        <v>3487998.79807292</v>
      </c>
      <c r="C47" s="0" t="n">
        <v>1886678.97988823</v>
      </c>
      <c r="D47" s="0" t="n">
        <v>1128827.52970596</v>
      </c>
      <c r="E47" s="0" t="n">
        <v>309357.020726006</v>
      </c>
      <c r="F47" s="0" t="n">
        <v>0</v>
      </c>
      <c r="G47" s="0" t="n">
        <v>4805.55882279756</v>
      </c>
      <c r="H47" s="0" t="n">
        <v>75342.1756735093</v>
      </c>
      <c r="I47" s="0" t="n">
        <v>68896.5815265856</v>
      </c>
      <c r="J47" s="0" t="n">
        <v>10680.4773073842</v>
      </c>
    </row>
    <row r="48" customFormat="false" ht="12.8" hidden="false" customHeight="false" outlineLevel="0" collapsed="false">
      <c r="A48" s="0" t="n">
        <v>95</v>
      </c>
      <c r="B48" s="0" t="n">
        <v>3497141.45605739</v>
      </c>
      <c r="C48" s="0" t="n">
        <v>1888213.81276789</v>
      </c>
      <c r="D48" s="0" t="n">
        <v>1157612.67565849</v>
      </c>
      <c r="E48" s="0" t="n">
        <v>305473.376795693</v>
      </c>
      <c r="F48" s="0" t="n">
        <v>0</v>
      </c>
      <c r="G48" s="0" t="n">
        <v>4692.85938991221</v>
      </c>
      <c r="H48" s="0" t="n">
        <v>74896.8162739305</v>
      </c>
      <c r="I48" s="0" t="n">
        <v>54701.997011967</v>
      </c>
      <c r="J48" s="0" t="n">
        <v>10315.40449732</v>
      </c>
    </row>
    <row r="49" customFormat="false" ht="12.8" hidden="false" customHeight="false" outlineLevel="0" collapsed="false">
      <c r="A49" s="0" t="n">
        <v>96</v>
      </c>
      <c r="B49" s="0" t="n">
        <v>3504242.12857543</v>
      </c>
      <c r="C49" s="0" t="n">
        <v>1895275.58873592</v>
      </c>
      <c r="D49" s="0" t="n">
        <v>1157776.47464697</v>
      </c>
      <c r="E49" s="0" t="n">
        <v>304723.683915258</v>
      </c>
      <c r="F49" s="0" t="n">
        <v>0</v>
      </c>
      <c r="G49" s="0" t="n">
        <v>6945.82206093373</v>
      </c>
      <c r="H49" s="0" t="n">
        <v>86628.8690445597</v>
      </c>
      <c r="I49" s="0" t="n">
        <v>40293.4063297624</v>
      </c>
      <c r="J49" s="0" t="n">
        <v>10764.5447767764</v>
      </c>
    </row>
    <row r="50" customFormat="false" ht="12.8" hidden="false" customHeight="false" outlineLevel="0" collapsed="false">
      <c r="A50" s="0" t="n">
        <v>97</v>
      </c>
      <c r="B50" s="0" t="n">
        <v>4283672.13620336</v>
      </c>
      <c r="C50" s="0" t="n">
        <v>1902957.7372435</v>
      </c>
      <c r="D50" s="0" t="n">
        <v>1196666.72442182</v>
      </c>
      <c r="E50" s="0" t="n">
        <v>303809.607141861</v>
      </c>
      <c r="F50" s="0" t="n">
        <v>736185.528307904</v>
      </c>
      <c r="G50" s="0" t="n">
        <v>5553.03195799874</v>
      </c>
      <c r="H50" s="0" t="n">
        <v>68718.1609400134</v>
      </c>
      <c r="I50" s="0" t="n">
        <v>53713.6570658272</v>
      </c>
      <c r="J50" s="0" t="n">
        <v>9462.46306624879</v>
      </c>
    </row>
    <row r="51" customFormat="false" ht="12.8" hidden="false" customHeight="false" outlineLevel="0" collapsed="false">
      <c r="A51" s="0" t="n">
        <v>98</v>
      </c>
      <c r="B51" s="0" t="n">
        <v>3571055.2101441</v>
      </c>
      <c r="C51" s="0" t="n">
        <v>1942162.11620566</v>
      </c>
      <c r="D51" s="0" t="n">
        <v>1176043.03056798</v>
      </c>
      <c r="E51" s="0" t="n">
        <v>306360.80312635</v>
      </c>
      <c r="F51" s="0" t="n">
        <v>0</v>
      </c>
      <c r="G51" s="0" t="n">
        <v>7226.61269783837</v>
      </c>
      <c r="H51" s="0" t="n">
        <v>72256.3205562227</v>
      </c>
      <c r="I51" s="0" t="n">
        <v>54523.0553316825</v>
      </c>
      <c r="J51" s="0" t="n">
        <v>8545.57575084206</v>
      </c>
    </row>
    <row r="52" customFormat="false" ht="12.8" hidden="false" customHeight="false" outlineLevel="0" collapsed="false">
      <c r="A52" s="0" t="n">
        <v>99</v>
      </c>
      <c r="B52" s="0" t="n">
        <v>3518214.24332748</v>
      </c>
      <c r="C52" s="0" t="n">
        <v>1950129.35859276</v>
      </c>
      <c r="D52" s="0" t="n">
        <v>1119009.22786455</v>
      </c>
      <c r="E52" s="0" t="n">
        <v>304542.890491264</v>
      </c>
      <c r="F52" s="0" t="n">
        <v>0</v>
      </c>
      <c r="G52" s="0" t="n">
        <v>8521.3817764538</v>
      </c>
      <c r="H52" s="0" t="n">
        <v>83522.9257228574</v>
      </c>
      <c r="I52" s="0" t="n">
        <v>40851.5007484764</v>
      </c>
      <c r="J52" s="0" t="n">
        <v>10752.1293028392</v>
      </c>
    </row>
    <row r="53" customFormat="false" ht="12.8" hidden="false" customHeight="false" outlineLevel="0" collapsed="false">
      <c r="A53" s="0" t="n">
        <v>100</v>
      </c>
      <c r="B53" s="0" t="n">
        <v>3515110.11479827</v>
      </c>
      <c r="C53" s="0" t="n">
        <v>1997443.21299931</v>
      </c>
      <c r="D53" s="0" t="n">
        <v>1096796.75820778</v>
      </c>
      <c r="E53" s="0" t="n">
        <v>304900.785022437</v>
      </c>
      <c r="F53" s="0" t="n">
        <v>0</v>
      </c>
      <c r="G53" s="0" t="n">
        <v>6765.53378348323</v>
      </c>
      <c r="H53" s="0" t="n">
        <v>63480.4684795497</v>
      </c>
      <c r="I53" s="0" t="n">
        <v>37049.816322612</v>
      </c>
      <c r="J53" s="0" t="n">
        <v>8591.81193087995</v>
      </c>
    </row>
    <row r="54" customFormat="false" ht="12.8" hidden="false" customHeight="false" outlineLevel="0" collapsed="false">
      <c r="A54" s="0" t="n">
        <v>101</v>
      </c>
      <c r="B54" s="0" t="n">
        <v>4244174.17125462</v>
      </c>
      <c r="C54" s="0" t="n">
        <v>1994410.41584036</v>
      </c>
      <c r="D54" s="0" t="n">
        <v>1065496.02389009</v>
      </c>
      <c r="E54" s="0" t="n">
        <v>302600.576251496</v>
      </c>
      <c r="F54" s="0" t="n">
        <v>728986.105156157</v>
      </c>
      <c r="G54" s="0" t="n">
        <v>10521.0672581928</v>
      </c>
      <c r="H54" s="0" t="n">
        <v>89247.328020312</v>
      </c>
      <c r="I54" s="0" t="n">
        <v>42144.3555834195</v>
      </c>
      <c r="J54" s="0" t="n">
        <v>11139.2335697773</v>
      </c>
    </row>
    <row r="55" customFormat="false" ht="12.8" hidden="false" customHeight="false" outlineLevel="0" collapsed="false">
      <c r="A55" s="0" t="n">
        <v>102</v>
      </c>
      <c r="B55" s="0" t="n">
        <v>3528178.69194391</v>
      </c>
      <c r="C55" s="0" t="n">
        <v>1934440.19431753</v>
      </c>
      <c r="D55" s="0" t="n">
        <v>1139823.93840306</v>
      </c>
      <c r="E55" s="0" t="n">
        <v>302904.214489458</v>
      </c>
      <c r="F55" s="0" t="n">
        <v>0</v>
      </c>
      <c r="G55" s="0" t="n">
        <v>6801.63472805509</v>
      </c>
      <c r="H55" s="0" t="n">
        <v>69102.3879663306</v>
      </c>
      <c r="I55" s="0" t="n">
        <v>64847.0114745613</v>
      </c>
      <c r="J55" s="0" t="n">
        <v>10079.8455514082</v>
      </c>
    </row>
    <row r="56" customFormat="false" ht="12.8" hidden="false" customHeight="false" outlineLevel="0" collapsed="false">
      <c r="A56" s="0" t="n">
        <v>103</v>
      </c>
      <c r="B56" s="0" t="n">
        <v>3525976.66315286</v>
      </c>
      <c r="C56" s="0" t="n">
        <v>1936841.34033801</v>
      </c>
      <c r="D56" s="0" t="n">
        <v>1117263.36760011</v>
      </c>
      <c r="E56" s="0" t="n">
        <v>301382.962756209</v>
      </c>
      <c r="F56" s="0" t="n">
        <v>0</v>
      </c>
      <c r="G56" s="0" t="n">
        <v>8294.03366940457</v>
      </c>
      <c r="H56" s="0" t="n">
        <v>92826.092607714</v>
      </c>
      <c r="I56" s="0" t="n">
        <v>57188.3605928667</v>
      </c>
      <c r="J56" s="0" t="n">
        <v>13396.8310132084</v>
      </c>
    </row>
    <row r="57" customFormat="false" ht="12.8" hidden="false" customHeight="false" outlineLevel="0" collapsed="false">
      <c r="A57" s="0" t="n">
        <v>104</v>
      </c>
      <c r="B57" s="0" t="n">
        <v>3486895.65745026</v>
      </c>
      <c r="C57" s="0" t="n">
        <v>1902164.46974576</v>
      </c>
      <c r="D57" s="0" t="n">
        <v>1111711.2308789</v>
      </c>
      <c r="E57" s="0" t="n">
        <v>302312.970992004</v>
      </c>
      <c r="F57" s="0" t="n">
        <v>0</v>
      </c>
      <c r="G57" s="0" t="n">
        <v>9515.4692808105</v>
      </c>
      <c r="H57" s="0" t="n">
        <v>91623.8235123766</v>
      </c>
      <c r="I57" s="0" t="n">
        <v>56435.6129781656</v>
      </c>
      <c r="J57" s="0" t="n">
        <v>13119.0556765879</v>
      </c>
    </row>
    <row r="58" customFormat="false" ht="12.8" hidden="false" customHeight="false" outlineLevel="0" collapsed="false">
      <c r="A58" s="0" t="n">
        <v>105</v>
      </c>
      <c r="B58" s="0" t="n">
        <v>4191584.3116748</v>
      </c>
      <c r="C58" s="0" t="n">
        <v>1943094.91153076</v>
      </c>
      <c r="D58" s="0" t="n">
        <v>1087412.84656949</v>
      </c>
      <c r="E58" s="0" t="n">
        <v>299336.851649613</v>
      </c>
      <c r="F58" s="0" t="n">
        <v>711136.027028108</v>
      </c>
      <c r="G58" s="0" t="n">
        <v>6896.50272299491</v>
      </c>
      <c r="H58" s="0" t="n">
        <v>85626.4082239612</v>
      </c>
      <c r="I58" s="0" t="n">
        <v>47155.7760691475</v>
      </c>
      <c r="J58" s="0" t="n">
        <v>11062.5083121915</v>
      </c>
    </row>
    <row r="59" customFormat="false" ht="12.8" hidden="false" customHeight="false" outlineLevel="0" collapsed="false">
      <c r="A59" s="0" t="n">
        <v>106</v>
      </c>
      <c r="B59" s="0" t="n">
        <v>3461859.16562514</v>
      </c>
      <c r="C59" s="0" t="n">
        <v>1905568.66405496</v>
      </c>
      <c r="D59" s="0" t="n">
        <v>1111210.9561168</v>
      </c>
      <c r="E59" s="0" t="n">
        <v>301242.234257572</v>
      </c>
      <c r="F59" s="0" t="n">
        <v>0</v>
      </c>
      <c r="G59" s="0" t="n">
        <v>7188.00155478475</v>
      </c>
      <c r="H59" s="0" t="n">
        <v>68636.254778614</v>
      </c>
      <c r="I59" s="0" t="n">
        <v>58256.0172966866</v>
      </c>
      <c r="J59" s="0" t="n">
        <v>9633.30203142144</v>
      </c>
    </row>
    <row r="60" customFormat="false" ht="12.8" hidden="false" customHeight="false" outlineLevel="0" collapsed="false">
      <c r="A60" s="0" t="n">
        <v>107</v>
      </c>
      <c r="B60" s="0" t="n">
        <v>3476649.24342991</v>
      </c>
      <c r="C60" s="0" t="n">
        <v>1933486.5550633</v>
      </c>
      <c r="D60" s="0" t="n">
        <v>1084079.84689091</v>
      </c>
      <c r="E60" s="0" t="n">
        <v>297878.112509375</v>
      </c>
      <c r="F60" s="0" t="n">
        <v>0</v>
      </c>
      <c r="G60" s="0" t="n">
        <v>9101.67736407006</v>
      </c>
      <c r="H60" s="0" t="n">
        <v>95209.9204220828</v>
      </c>
      <c r="I60" s="0" t="n">
        <v>43867.3774306625</v>
      </c>
      <c r="J60" s="0" t="n">
        <v>12711.01437196</v>
      </c>
    </row>
    <row r="61" customFormat="false" ht="12.8" hidden="false" customHeight="false" outlineLevel="0" collapsed="false">
      <c r="A61" s="0" t="n">
        <v>108</v>
      </c>
      <c r="B61" s="0" t="n">
        <v>3461191.6444861</v>
      </c>
      <c r="C61" s="0" t="n">
        <v>1967275.53456894</v>
      </c>
      <c r="D61" s="0" t="n">
        <v>1059368.41997764</v>
      </c>
      <c r="E61" s="0" t="n">
        <v>296955.096497165</v>
      </c>
      <c r="F61" s="0" t="n">
        <v>0</v>
      </c>
      <c r="G61" s="0" t="n">
        <v>7136.96543394498</v>
      </c>
      <c r="H61" s="0" t="n">
        <v>75109.6273064558</v>
      </c>
      <c r="I61" s="0" t="n">
        <v>43480.0568922051</v>
      </c>
      <c r="J61" s="0" t="n">
        <v>11263.4834190383</v>
      </c>
    </row>
    <row r="62" customFormat="false" ht="12.8" hidden="false" customHeight="false" outlineLevel="0" collapsed="false">
      <c r="A62" s="0" t="n">
        <v>109</v>
      </c>
      <c r="B62" s="0" t="n">
        <v>4191778.75351823</v>
      </c>
      <c r="C62" s="0" t="n">
        <v>2006569.88143586</v>
      </c>
      <c r="D62" s="0" t="n">
        <v>1043953.83819039</v>
      </c>
      <c r="E62" s="0" t="n">
        <v>294812.430336122</v>
      </c>
      <c r="F62" s="0" t="n">
        <v>707193.158886069</v>
      </c>
      <c r="G62" s="0" t="n">
        <v>7108.3373392966</v>
      </c>
      <c r="H62" s="0" t="n">
        <v>84405.6490899489</v>
      </c>
      <c r="I62" s="0" t="n">
        <v>32951.7157476192</v>
      </c>
      <c r="J62" s="0" t="n">
        <v>11528.0518704059</v>
      </c>
    </row>
    <row r="63" customFormat="false" ht="12.8" hidden="false" customHeight="false" outlineLevel="0" collapsed="false">
      <c r="A63" s="0" t="n">
        <v>110</v>
      </c>
      <c r="B63" s="0" t="n">
        <v>3495695.91043474</v>
      </c>
      <c r="C63" s="0" t="n">
        <v>2079597.88207239</v>
      </c>
      <c r="D63" s="0" t="n">
        <v>985683.93464535</v>
      </c>
      <c r="E63" s="0" t="n">
        <v>293529.511913079</v>
      </c>
      <c r="F63" s="0" t="n">
        <v>0</v>
      </c>
      <c r="G63" s="0" t="n">
        <v>6777.42596789904</v>
      </c>
      <c r="H63" s="0" t="n">
        <v>82685.2678191961</v>
      </c>
      <c r="I63" s="0" t="n">
        <v>35575.3268681418</v>
      </c>
      <c r="J63" s="0" t="n">
        <v>10678.40827298</v>
      </c>
    </row>
    <row r="64" customFormat="false" ht="12.8" hidden="false" customHeight="false" outlineLevel="0" collapsed="false">
      <c r="A64" s="0" t="n">
        <v>111</v>
      </c>
      <c r="B64" s="0" t="n">
        <v>3470403.80681128</v>
      </c>
      <c r="C64" s="0" t="n">
        <v>2064796.82276207</v>
      </c>
      <c r="D64" s="0" t="n">
        <v>976613.251542535</v>
      </c>
      <c r="E64" s="0" t="n">
        <v>293541.916819496</v>
      </c>
      <c r="F64" s="0" t="n">
        <v>0</v>
      </c>
      <c r="G64" s="0" t="n">
        <v>9488.42152355474</v>
      </c>
      <c r="H64" s="0" t="n">
        <v>81939.7512658763</v>
      </c>
      <c r="I64" s="0" t="n">
        <v>34809.7173558231</v>
      </c>
      <c r="J64" s="0" t="n">
        <v>11908.0148473371</v>
      </c>
    </row>
    <row r="65" customFormat="false" ht="12.8" hidden="false" customHeight="false" outlineLevel="0" collapsed="false">
      <c r="A65" s="0" t="n">
        <v>112</v>
      </c>
      <c r="B65" s="0" t="n">
        <v>3420305.76986</v>
      </c>
      <c r="C65" s="0" t="n">
        <v>1943282.08871511</v>
      </c>
      <c r="D65" s="0" t="n">
        <v>1043625.14304585</v>
      </c>
      <c r="E65" s="0" t="n">
        <v>292216.35795275</v>
      </c>
      <c r="F65" s="0" t="n">
        <v>0</v>
      </c>
      <c r="G65" s="0" t="n">
        <v>15471.8829329982</v>
      </c>
      <c r="H65" s="0" t="n">
        <v>90812.4753137763</v>
      </c>
      <c r="I65" s="0" t="n">
        <v>30635.4502146554</v>
      </c>
      <c r="J65" s="0" t="n">
        <v>10859.9202109437</v>
      </c>
    </row>
    <row r="66" customFormat="false" ht="12.8" hidden="false" customHeight="false" outlineLevel="0" collapsed="false">
      <c r="A66" s="0" t="n">
        <v>113</v>
      </c>
      <c r="B66" s="0" t="n">
        <v>4121425.03115972</v>
      </c>
      <c r="C66" s="0" t="n">
        <v>1967858.81361759</v>
      </c>
      <c r="D66" s="0" t="n">
        <v>1027567.4354419</v>
      </c>
      <c r="E66" s="0" t="n">
        <v>291286.674733377</v>
      </c>
      <c r="F66" s="0" t="n">
        <v>697731.473220953</v>
      </c>
      <c r="G66" s="0" t="n">
        <v>14023.9714151458</v>
      </c>
      <c r="H66" s="0" t="n">
        <v>74979.2735724106</v>
      </c>
      <c r="I66" s="0" t="n">
        <v>47102.9904756916</v>
      </c>
      <c r="J66" s="0" t="n">
        <v>10656.6171011313</v>
      </c>
    </row>
    <row r="67" customFormat="false" ht="12.8" hidden="false" customHeight="false" outlineLevel="0" collapsed="false">
      <c r="A67" s="0" t="n">
        <v>114</v>
      </c>
      <c r="B67" s="0" t="n">
        <v>3434291.22674733</v>
      </c>
      <c r="C67" s="0" t="n">
        <v>1910863.69841138</v>
      </c>
      <c r="D67" s="0" t="n">
        <v>1073905.13116207</v>
      </c>
      <c r="E67" s="0" t="n">
        <v>289171.206401155</v>
      </c>
      <c r="F67" s="0" t="n">
        <v>0</v>
      </c>
      <c r="G67" s="0" t="n">
        <v>8346.14596558506</v>
      </c>
      <c r="H67" s="0" t="n">
        <v>90542.1141150411</v>
      </c>
      <c r="I67" s="0" t="n">
        <v>54582.0753091118</v>
      </c>
      <c r="J67" s="0" t="n">
        <v>12094.3985412065</v>
      </c>
    </row>
    <row r="68" customFormat="false" ht="12.8" hidden="false" customHeight="false" outlineLevel="0" collapsed="false">
      <c r="A68" s="0" t="n">
        <v>115</v>
      </c>
      <c r="B68" s="0" t="n">
        <v>3407753.61819995</v>
      </c>
      <c r="C68" s="0" t="n">
        <v>1938609.90537588</v>
      </c>
      <c r="D68" s="0" t="n">
        <v>1039476.23914766</v>
      </c>
      <c r="E68" s="0" t="n">
        <v>290020.817702099</v>
      </c>
      <c r="F68" s="0" t="n">
        <v>0</v>
      </c>
      <c r="G68" s="0" t="n">
        <v>9775.2401541859</v>
      </c>
      <c r="H68" s="0" t="n">
        <v>82713.8930244451</v>
      </c>
      <c r="I68" s="0" t="n">
        <v>43570.9437140536</v>
      </c>
      <c r="J68" s="0" t="n">
        <v>12541.923416576</v>
      </c>
    </row>
    <row r="69" customFormat="false" ht="12.8" hidden="false" customHeight="false" outlineLevel="0" collapsed="false">
      <c r="A69" s="0" t="n">
        <v>116</v>
      </c>
      <c r="B69" s="0" t="n">
        <v>3345365.18849809</v>
      </c>
      <c r="C69" s="0" t="n">
        <v>1887057.69505674</v>
      </c>
      <c r="D69" s="0" t="n">
        <v>1036964.99629754</v>
      </c>
      <c r="E69" s="0" t="n">
        <v>291690.411421881</v>
      </c>
      <c r="F69" s="0" t="n">
        <v>0</v>
      </c>
      <c r="G69" s="0" t="n">
        <v>7682.07437298695</v>
      </c>
      <c r="H69" s="0" t="n">
        <v>79459.149913006</v>
      </c>
      <c r="I69" s="0" t="n">
        <v>35566.3861233437</v>
      </c>
      <c r="J69" s="0" t="n">
        <v>12585.8121896783</v>
      </c>
    </row>
    <row r="70" customFormat="false" ht="12.8" hidden="false" customHeight="false" outlineLevel="0" collapsed="false">
      <c r="A70" s="0" t="n">
        <v>117</v>
      </c>
      <c r="B70" s="0" t="n">
        <v>4035169.82149218</v>
      </c>
      <c r="C70" s="0" t="n">
        <v>1950612.81749974</v>
      </c>
      <c r="D70" s="0" t="n">
        <v>980435.045420501</v>
      </c>
      <c r="E70" s="0" t="n">
        <v>292744.537023532</v>
      </c>
      <c r="F70" s="0" t="n">
        <v>698932.561469437</v>
      </c>
      <c r="G70" s="0" t="n">
        <v>8879.39984593617</v>
      </c>
      <c r="H70" s="0" t="n">
        <v>72684.7697855178</v>
      </c>
      <c r="I70" s="0" t="n">
        <v>31312.8911614008</v>
      </c>
      <c r="J70" s="0" t="n">
        <v>11592.6641273433</v>
      </c>
    </row>
    <row r="71" customFormat="false" ht="12.8" hidden="false" customHeight="false" outlineLevel="0" collapsed="false">
      <c r="A71" s="0" t="n">
        <v>118</v>
      </c>
      <c r="B71" s="0" t="n">
        <v>3404873.96723375</v>
      </c>
      <c r="C71" s="0" t="n">
        <v>1999866.85455576</v>
      </c>
      <c r="D71" s="0" t="n">
        <v>984609.577594379</v>
      </c>
      <c r="E71" s="0" t="n">
        <v>292894.980807976</v>
      </c>
      <c r="F71" s="0" t="n">
        <v>0</v>
      </c>
      <c r="G71" s="0" t="n">
        <v>8417.1841537221</v>
      </c>
      <c r="H71" s="0" t="n">
        <v>81616.5095142075</v>
      </c>
      <c r="I71" s="0" t="n">
        <v>33230.2908334066</v>
      </c>
      <c r="J71" s="0" t="n">
        <v>9843.3071431725</v>
      </c>
    </row>
    <row r="72" customFormat="false" ht="12.8" hidden="false" customHeight="false" outlineLevel="0" collapsed="false">
      <c r="A72" s="0" t="n">
        <v>119</v>
      </c>
      <c r="B72" s="0" t="n">
        <v>3313661.54029618</v>
      </c>
      <c r="C72" s="0" t="n">
        <v>1979716.73683806</v>
      </c>
      <c r="D72" s="0" t="n">
        <v>934658.311439423</v>
      </c>
      <c r="E72" s="0" t="n">
        <v>291922.462935479</v>
      </c>
      <c r="F72" s="0" t="n">
        <v>0</v>
      </c>
      <c r="G72" s="0" t="n">
        <v>10456.7459995852</v>
      </c>
      <c r="H72" s="0" t="n">
        <v>64276.3509298922</v>
      </c>
      <c r="I72" s="0" t="n">
        <v>32354.9907310901</v>
      </c>
      <c r="J72" s="0" t="n">
        <v>9982.27542112189</v>
      </c>
    </row>
    <row r="73" customFormat="false" ht="12.8" hidden="false" customHeight="false" outlineLevel="0" collapsed="false">
      <c r="A73" s="0" t="n">
        <v>120</v>
      </c>
      <c r="B73" s="0" t="n">
        <v>3346655.62746558</v>
      </c>
      <c r="C73" s="0" t="n">
        <v>2014632.58954934</v>
      </c>
      <c r="D73" s="0" t="n">
        <v>921765.541465289</v>
      </c>
      <c r="E73" s="0" t="n">
        <v>294523.827693567</v>
      </c>
      <c r="F73" s="0" t="n">
        <v>0</v>
      </c>
      <c r="G73" s="0" t="n">
        <v>8951.28754034515</v>
      </c>
      <c r="H73" s="0" t="n">
        <v>66732.0788621327</v>
      </c>
      <c r="I73" s="0" t="n">
        <v>39781.9545800671</v>
      </c>
      <c r="J73" s="0" t="n">
        <v>10670.7521813467</v>
      </c>
    </row>
    <row r="74" customFormat="false" ht="12.8" hidden="false" customHeight="false" outlineLevel="0" collapsed="false">
      <c r="A74" s="0" t="n">
        <v>121</v>
      </c>
      <c r="B74" s="0" t="n">
        <v>3955514.03731613</v>
      </c>
      <c r="C74" s="0" t="n">
        <v>1888601.77013913</v>
      </c>
      <c r="D74" s="0" t="n">
        <v>971269.685835691</v>
      </c>
      <c r="E74" s="0" t="n">
        <v>291767.327094432</v>
      </c>
      <c r="F74" s="0" t="n">
        <v>685092.788852236</v>
      </c>
      <c r="G74" s="0" t="n">
        <v>8775.62564717708</v>
      </c>
      <c r="H74" s="0" t="n">
        <v>65224.2530014971</v>
      </c>
      <c r="I74" s="0" t="n">
        <v>36590.5593981233</v>
      </c>
      <c r="J74" s="0" t="n">
        <v>9339.67315002471</v>
      </c>
    </row>
    <row r="75" customFormat="false" ht="12.8" hidden="false" customHeight="false" outlineLevel="0" collapsed="false">
      <c r="A75" s="0" t="n">
        <v>122</v>
      </c>
      <c r="B75" s="0" t="n">
        <v>3292375.24145644</v>
      </c>
      <c r="C75" s="0" t="n">
        <v>1931655.76013921</v>
      </c>
      <c r="D75" s="0" t="n">
        <v>959056.17625442</v>
      </c>
      <c r="E75" s="0" t="n">
        <v>288334.560829521</v>
      </c>
      <c r="F75" s="0" t="n">
        <v>0</v>
      </c>
      <c r="G75" s="0" t="n">
        <v>7569.05073422106</v>
      </c>
      <c r="H75" s="0" t="n">
        <v>81091.6785279844</v>
      </c>
      <c r="I75" s="0" t="n">
        <v>19129.4182379168</v>
      </c>
      <c r="J75" s="0" t="n">
        <v>9697.13966666571</v>
      </c>
    </row>
    <row r="76" customFormat="false" ht="12.8" hidden="false" customHeight="false" outlineLevel="0" collapsed="false">
      <c r="A76" s="0" t="n">
        <v>123</v>
      </c>
      <c r="B76" s="0" t="n">
        <v>3350044.52761099</v>
      </c>
      <c r="C76" s="0" t="n">
        <v>1930605.80969461</v>
      </c>
      <c r="D76" s="0" t="n">
        <v>1011893.83888295</v>
      </c>
      <c r="E76" s="0" t="n">
        <v>288210.793692027</v>
      </c>
      <c r="F76" s="0" t="n">
        <v>0</v>
      </c>
      <c r="G76" s="0" t="n">
        <v>10876.7133288547</v>
      </c>
      <c r="H76" s="0" t="n">
        <v>64180.1125926193</v>
      </c>
      <c r="I76" s="0" t="n">
        <v>40506.912718948</v>
      </c>
      <c r="J76" s="0" t="n">
        <v>8809.31783629588</v>
      </c>
    </row>
    <row r="77" customFormat="false" ht="12.8" hidden="false" customHeight="false" outlineLevel="0" collapsed="false">
      <c r="A77" s="0" t="n">
        <v>124</v>
      </c>
      <c r="B77" s="0" t="n">
        <v>3322043.40783545</v>
      </c>
      <c r="C77" s="0" t="n">
        <v>1970026.33716661</v>
      </c>
      <c r="D77" s="0" t="n">
        <v>931439.322216911</v>
      </c>
      <c r="E77" s="0" t="n">
        <v>284767.282621014</v>
      </c>
      <c r="F77" s="0" t="n">
        <v>0</v>
      </c>
      <c r="G77" s="0" t="n">
        <v>11679.3730200584</v>
      </c>
      <c r="H77" s="0" t="n">
        <v>80364.2938503905</v>
      </c>
      <c r="I77" s="0" t="n">
        <v>30437.2472218376</v>
      </c>
      <c r="J77" s="0" t="n">
        <v>10933.5579226656</v>
      </c>
    </row>
    <row r="78" customFormat="false" ht="12.8" hidden="false" customHeight="false" outlineLevel="0" collapsed="false">
      <c r="A78" s="0" t="n">
        <v>125</v>
      </c>
      <c r="B78" s="0" t="n">
        <v>3939184.65150889</v>
      </c>
      <c r="C78" s="0" t="n">
        <v>1934430.35153477</v>
      </c>
      <c r="D78" s="0" t="n">
        <v>906577.072008603</v>
      </c>
      <c r="E78" s="0" t="n">
        <v>285212.490710128</v>
      </c>
      <c r="F78" s="0" t="n">
        <v>697066.55357366</v>
      </c>
      <c r="G78" s="0" t="n">
        <v>6853.76115309003</v>
      </c>
      <c r="H78" s="0" t="n">
        <v>66423.7979550146</v>
      </c>
      <c r="I78" s="0" t="n">
        <v>34215.4544659545</v>
      </c>
      <c r="J78" s="0" t="n">
        <v>8935.39505178535</v>
      </c>
    </row>
    <row r="79" customFormat="false" ht="12.8" hidden="false" customHeight="false" outlineLevel="0" collapsed="false">
      <c r="A79" s="0" t="n">
        <v>126</v>
      </c>
      <c r="B79" s="0" t="n">
        <v>3263916.68571449</v>
      </c>
      <c r="C79" s="0" t="n">
        <v>2006213.21286197</v>
      </c>
      <c r="D79" s="0" t="n">
        <v>851199.368781876</v>
      </c>
      <c r="E79" s="0" t="n">
        <v>283297.751621114</v>
      </c>
      <c r="F79" s="0" t="n">
        <v>0</v>
      </c>
      <c r="G79" s="0" t="n">
        <v>7867.04319410639</v>
      </c>
      <c r="H79" s="0" t="n">
        <v>69347.7003250062</v>
      </c>
      <c r="I79" s="0" t="n">
        <v>33158.723801983</v>
      </c>
      <c r="J79" s="0" t="n">
        <v>10188.6831286817</v>
      </c>
    </row>
    <row r="80" customFormat="false" ht="12.8" hidden="false" customHeight="false" outlineLevel="0" collapsed="false">
      <c r="A80" s="0" t="n">
        <v>127</v>
      </c>
      <c r="B80" s="0" t="n">
        <v>3273008.90238933</v>
      </c>
      <c r="C80" s="0" t="n">
        <v>2048900.6215521</v>
      </c>
      <c r="D80" s="0" t="n">
        <v>819182.51049876</v>
      </c>
      <c r="E80" s="0" t="n">
        <v>282109.493543281</v>
      </c>
      <c r="F80" s="0" t="n">
        <v>0</v>
      </c>
      <c r="G80" s="0" t="n">
        <v>8507.86809226931</v>
      </c>
      <c r="H80" s="0" t="n">
        <v>66694.6752544675</v>
      </c>
      <c r="I80" s="0" t="n">
        <v>36061.1878212084</v>
      </c>
      <c r="J80" s="0" t="n">
        <v>9918.56299851401</v>
      </c>
    </row>
    <row r="81" customFormat="false" ht="12.8" hidden="false" customHeight="false" outlineLevel="0" collapsed="false">
      <c r="A81" s="0" t="n">
        <v>128</v>
      </c>
      <c r="B81" s="0" t="n">
        <v>3251013.90179256</v>
      </c>
      <c r="C81" s="0" t="n">
        <v>1940593.50242863</v>
      </c>
      <c r="D81" s="0" t="n">
        <v>893477.230347771</v>
      </c>
      <c r="E81" s="0" t="n">
        <v>280305.108771863</v>
      </c>
      <c r="F81" s="0" t="n">
        <v>0</v>
      </c>
      <c r="G81" s="0" t="n">
        <v>8855.12811433913</v>
      </c>
      <c r="H81" s="0" t="n">
        <v>67984.3351031811</v>
      </c>
      <c r="I81" s="0" t="n">
        <v>43536.1625505639</v>
      </c>
      <c r="J81" s="0" t="n">
        <v>9911.05129727167</v>
      </c>
    </row>
    <row r="82" customFormat="false" ht="12.8" hidden="false" customHeight="false" outlineLevel="0" collapsed="false">
      <c r="A82" s="0" t="n">
        <v>129</v>
      </c>
      <c r="B82" s="0" t="n">
        <v>3894410.65774198</v>
      </c>
      <c r="C82" s="0" t="n">
        <v>1952304.12118401</v>
      </c>
      <c r="D82" s="0" t="n">
        <v>866895.436054282</v>
      </c>
      <c r="E82" s="0" t="n">
        <v>281243.869899032</v>
      </c>
      <c r="F82" s="0" t="n">
        <v>696156.323648789</v>
      </c>
      <c r="G82" s="0" t="n">
        <v>10651.8295108575</v>
      </c>
      <c r="H82" s="0" t="n">
        <v>59171.6429500776</v>
      </c>
      <c r="I82" s="0" t="n">
        <v>21371.564997321</v>
      </c>
      <c r="J82" s="0" t="n">
        <v>8942.00085198276</v>
      </c>
    </row>
    <row r="83" customFormat="false" ht="12.8" hidden="false" customHeight="false" outlineLevel="0" collapsed="false">
      <c r="A83" s="0" t="n">
        <v>130</v>
      </c>
      <c r="B83" s="0" t="n">
        <v>3177152.49577382</v>
      </c>
      <c r="C83" s="0" t="n">
        <v>1870522.24072066</v>
      </c>
      <c r="D83" s="0" t="n">
        <v>898354.808900328</v>
      </c>
      <c r="E83" s="0" t="n">
        <v>276010.231744331</v>
      </c>
      <c r="F83" s="0" t="n">
        <v>0</v>
      </c>
      <c r="G83" s="0" t="n">
        <v>9531.42480923986</v>
      </c>
      <c r="H83" s="0" t="n">
        <v>72636.522285971</v>
      </c>
      <c r="I83" s="0" t="n">
        <v>37969.0156798522</v>
      </c>
      <c r="J83" s="0" t="n">
        <v>11196.390141198</v>
      </c>
    </row>
    <row r="84" customFormat="false" ht="12.8" hidden="false" customHeight="false" outlineLevel="0" collapsed="false">
      <c r="A84" s="0" t="n">
        <v>131</v>
      </c>
      <c r="B84" s="0" t="n">
        <v>3164748.97758488</v>
      </c>
      <c r="C84" s="0" t="n">
        <v>1851798.70360922</v>
      </c>
      <c r="D84" s="0" t="n">
        <v>925697.499721344</v>
      </c>
      <c r="E84" s="0" t="n">
        <v>280180.510082552</v>
      </c>
      <c r="F84" s="0" t="n">
        <v>0</v>
      </c>
      <c r="G84" s="0" t="n">
        <v>10934.1330691881</v>
      </c>
      <c r="H84" s="0" t="n">
        <v>70436.7457267613</v>
      </c>
      <c r="I84" s="0" t="n">
        <v>17950.7503036932</v>
      </c>
      <c r="J84" s="0" t="n">
        <v>9798.56929057558</v>
      </c>
    </row>
    <row r="85" customFormat="false" ht="12.8" hidden="false" customHeight="false" outlineLevel="0" collapsed="false">
      <c r="A85" s="0" t="n">
        <v>132</v>
      </c>
      <c r="B85" s="0" t="n">
        <v>3206989.39390205</v>
      </c>
      <c r="C85" s="0" t="n">
        <v>1885884.83240817</v>
      </c>
      <c r="D85" s="0" t="n">
        <v>920131.349323299</v>
      </c>
      <c r="E85" s="0" t="n">
        <v>277514.980431353</v>
      </c>
      <c r="F85" s="0" t="n">
        <v>0</v>
      </c>
      <c r="G85" s="0" t="n">
        <v>7145.82951342671</v>
      </c>
      <c r="H85" s="0" t="n">
        <v>69375.1067041416</v>
      </c>
      <c r="I85" s="0" t="n">
        <v>34906.155184203</v>
      </c>
      <c r="J85" s="0" t="n">
        <v>9728.72795312348</v>
      </c>
    </row>
    <row r="86" customFormat="false" ht="12.8" hidden="false" customHeight="false" outlineLevel="0" collapsed="false">
      <c r="A86" s="0" t="n">
        <v>133</v>
      </c>
      <c r="B86" s="0" t="n">
        <v>3928809.1307445</v>
      </c>
      <c r="C86" s="0" t="n">
        <v>1944515.37113082</v>
      </c>
      <c r="D86" s="0" t="n">
        <v>886098.323544181</v>
      </c>
      <c r="E86" s="0" t="n">
        <v>278158.610618365</v>
      </c>
      <c r="F86" s="0" t="n">
        <v>687662.592371732</v>
      </c>
      <c r="G86" s="0" t="n">
        <v>11842.2471365846</v>
      </c>
      <c r="H86" s="0" t="n">
        <v>64426.0938851846</v>
      </c>
      <c r="I86" s="0" t="n">
        <v>40558.2143703117</v>
      </c>
      <c r="J86" s="0" t="n">
        <v>9140.08563410518</v>
      </c>
    </row>
    <row r="87" customFormat="false" ht="12.8" hidden="false" customHeight="false" outlineLevel="0" collapsed="false">
      <c r="A87" s="0" t="n">
        <v>134</v>
      </c>
      <c r="B87" s="0" t="n">
        <v>3151446.34125558</v>
      </c>
      <c r="C87" s="0" t="n">
        <v>1858587.17048443</v>
      </c>
      <c r="D87" s="0" t="n">
        <v>902461.58804827</v>
      </c>
      <c r="E87" s="0" t="n">
        <v>273854.290159977</v>
      </c>
      <c r="F87" s="0" t="n">
        <v>0</v>
      </c>
      <c r="G87" s="0" t="n">
        <v>8057.85669018093</v>
      </c>
      <c r="H87" s="0" t="n">
        <v>62953.8925826281</v>
      </c>
      <c r="I87" s="0" t="n">
        <v>31418.5806604899</v>
      </c>
      <c r="J87" s="0" t="n">
        <v>8531.76164848208</v>
      </c>
    </row>
    <row r="88" customFormat="false" ht="12.8" hidden="false" customHeight="false" outlineLevel="0" collapsed="false">
      <c r="A88" s="0" t="n">
        <v>135</v>
      </c>
      <c r="B88" s="0" t="n">
        <v>3163199.93028809</v>
      </c>
      <c r="C88" s="0" t="n">
        <v>1845503.2226806</v>
      </c>
      <c r="D88" s="0" t="n">
        <v>930439.527738632</v>
      </c>
      <c r="E88" s="0" t="n">
        <v>273243.321493249</v>
      </c>
      <c r="F88" s="0" t="n">
        <v>0</v>
      </c>
      <c r="G88" s="0" t="n">
        <v>9403.26966382765</v>
      </c>
      <c r="H88" s="0" t="n">
        <v>58638.9369555115</v>
      </c>
      <c r="I88" s="0" t="n">
        <v>32050.5624520217</v>
      </c>
      <c r="J88" s="0" t="n">
        <v>8739.48959944538</v>
      </c>
    </row>
    <row r="89" customFormat="false" ht="12.8" hidden="false" customHeight="false" outlineLevel="0" collapsed="false">
      <c r="A89" s="0" t="n">
        <v>136</v>
      </c>
      <c r="B89" s="0" t="n">
        <v>3167558.80574453</v>
      </c>
      <c r="C89" s="0" t="n">
        <v>1949427.13650077</v>
      </c>
      <c r="D89" s="0" t="n">
        <v>822279.304512963</v>
      </c>
      <c r="E89" s="0" t="n">
        <v>275396.331027081</v>
      </c>
      <c r="F89" s="0" t="n">
        <v>0</v>
      </c>
      <c r="G89" s="0" t="n">
        <v>8222.17899586935</v>
      </c>
      <c r="H89" s="0" t="n">
        <v>56757.5261226139</v>
      </c>
      <c r="I89" s="0" t="n">
        <v>45156.4409888426</v>
      </c>
      <c r="J89" s="0" t="n">
        <v>7380.50096947756</v>
      </c>
    </row>
    <row r="90" customFormat="false" ht="12.8" hidden="false" customHeight="false" outlineLevel="0" collapsed="false">
      <c r="A90" s="0" t="n">
        <v>137</v>
      </c>
      <c r="B90" s="0" t="n">
        <v>3857677.51268851</v>
      </c>
      <c r="C90" s="0" t="n">
        <v>1918021.4138335</v>
      </c>
      <c r="D90" s="0" t="n">
        <v>832465.852673436</v>
      </c>
      <c r="E90" s="0" t="n">
        <v>272666.48321449</v>
      </c>
      <c r="F90" s="0" t="n">
        <v>692152.632602995</v>
      </c>
      <c r="G90" s="0" t="n">
        <v>8859.63774240666</v>
      </c>
      <c r="H90" s="0" t="n">
        <v>80561.0610654478</v>
      </c>
      <c r="I90" s="0" t="n">
        <v>35113.4989485053</v>
      </c>
      <c r="J90" s="0" t="n">
        <v>10871.6690927194</v>
      </c>
    </row>
    <row r="91" customFormat="false" ht="12.8" hidden="false" customHeight="false" outlineLevel="0" collapsed="false">
      <c r="A91" s="0" t="n">
        <v>138</v>
      </c>
      <c r="B91" s="0" t="n">
        <v>3107386.07712005</v>
      </c>
      <c r="C91" s="0" t="n">
        <v>1917491.89385223</v>
      </c>
      <c r="D91" s="0" t="n">
        <v>802682.595737268</v>
      </c>
      <c r="E91" s="0" t="n">
        <v>274030.162718343</v>
      </c>
      <c r="F91" s="0" t="n">
        <v>0</v>
      </c>
      <c r="G91" s="0" t="n">
        <v>10446.5806056294</v>
      </c>
      <c r="H91" s="0" t="n">
        <v>68459.315094347</v>
      </c>
      <c r="I91" s="0" t="n">
        <v>21910.796328859</v>
      </c>
      <c r="J91" s="0" t="n">
        <v>9574.8530418925</v>
      </c>
    </row>
    <row r="92" customFormat="false" ht="12.8" hidden="false" customHeight="false" outlineLevel="0" collapsed="false">
      <c r="A92" s="0" t="n">
        <v>139</v>
      </c>
      <c r="B92" s="0" t="n">
        <v>3164908.51924194</v>
      </c>
      <c r="C92" s="0" t="n">
        <v>1977860.75898212</v>
      </c>
      <c r="D92" s="0" t="n">
        <v>802809.261521873</v>
      </c>
      <c r="E92" s="0" t="n">
        <v>269909.890984563</v>
      </c>
      <c r="F92" s="0" t="n">
        <v>0</v>
      </c>
      <c r="G92" s="0" t="n">
        <v>10571.9012424823</v>
      </c>
      <c r="H92" s="0" t="n">
        <v>67091.5528829378</v>
      </c>
      <c r="I92" s="0" t="n">
        <v>28510.4875586241</v>
      </c>
      <c r="J92" s="0" t="n">
        <v>9606.75225497047</v>
      </c>
    </row>
    <row r="93" customFormat="false" ht="12.8" hidden="false" customHeight="false" outlineLevel="0" collapsed="false">
      <c r="A93" s="0" t="n">
        <v>140</v>
      </c>
      <c r="B93" s="0" t="n">
        <v>3202869.75125535</v>
      </c>
      <c r="C93" s="0" t="n">
        <v>1899647.83046251</v>
      </c>
      <c r="D93" s="0" t="n">
        <v>921141.737374794</v>
      </c>
      <c r="E93" s="0" t="n">
        <v>270476.091851728</v>
      </c>
      <c r="F93" s="0" t="n">
        <v>0</v>
      </c>
      <c r="G93" s="0" t="n">
        <v>9936.68148844667</v>
      </c>
      <c r="H93" s="0" t="n">
        <v>58313.7392477245</v>
      </c>
      <c r="I93" s="0" t="n">
        <v>38899.6503024463</v>
      </c>
      <c r="J93" s="0" t="n">
        <v>7430.91209610454</v>
      </c>
    </row>
    <row r="94" customFormat="false" ht="12.8" hidden="false" customHeight="false" outlineLevel="0" collapsed="false">
      <c r="A94" s="0" t="n">
        <v>141</v>
      </c>
      <c r="B94" s="0" t="n">
        <v>3907658.64621784</v>
      </c>
      <c r="C94" s="0" t="n">
        <v>1909019.36368258</v>
      </c>
      <c r="D94" s="0" t="n">
        <v>892756.196161154</v>
      </c>
      <c r="E94" s="0" t="n">
        <v>269489.206755159</v>
      </c>
      <c r="F94" s="0" t="n">
        <v>703705.992118413</v>
      </c>
      <c r="G94" s="0" t="n">
        <v>12240.1800627574</v>
      </c>
      <c r="H94" s="0" t="n">
        <v>80852.7746699489</v>
      </c>
      <c r="I94" s="0" t="n">
        <v>26316.6538413059</v>
      </c>
      <c r="J94" s="0" t="n">
        <v>10468.8960473432</v>
      </c>
    </row>
    <row r="95" customFormat="false" ht="12.8" hidden="false" customHeight="false" outlineLevel="0" collapsed="false">
      <c r="A95" s="0" t="n">
        <v>142</v>
      </c>
      <c r="B95" s="0" t="n">
        <v>3200650.50253059</v>
      </c>
      <c r="C95" s="0" t="n">
        <v>1916124.97123195</v>
      </c>
      <c r="D95" s="0" t="n">
        <v>887031.477397201</v>
      </c>
      <c r="E95" s="0" t="n">
        <v>268185.968067699</v>
      </c>
      <c r="F95" s="0" t="n">
        <v>0</v>
      </c>
      <c r="G95" s="0" t="n">
        <v>9576.70063103198</v>
      </c>
      <c r="H95" s="0" t="n">
        <v>81670.3958295543</v>
      </c>
      <c r="I95" s="0" t="n">
        <v>28528.5278037198</v>
      </c>
      <c r="J95" s="0" t="n">
        <v>11022.7248698215</v>
      </c>
    </row>
    <row r="96" customFormat="false" ht="12.8" hidden="false" customHeight="false" outlineLevel="0" collapsed="false">
      <c r="A96" s="0" t="n">
        <v>143</v>
      </c>
      <c r="B96" s="0" t="n">
        <v>3147733.47487984</v>
      </c>
      <c r="C96" s="0" t="n">
        <v>1956150.82292323</v>
      </c>
      <c r="D96" s="0" t="n">
        <v>786882.552362282</v>
      </c>
      <c r="E96" s="0" t="n">
        <v>270712.605197971</v>
      </c>
      <c r="F96" s="0" t="n">
        <v>0</v>
      </c>
      <c r="G96" s="0" t="n">
        <v>10615.2318350229</v>
      </c>
      <c r="H96" s="0" t="n">
        <v>74979.4701964211</v>
      </c>
      <c r="I96" s="0" t="n">
        <v>27633.3904558046</v>
      </c>
      <c r="J96" s="0" t="n">
        <v>9796.27483592894</v>
      </c>
    </row>
    <row r="97" customFormat="false" ht="12.8" hidden="false" customHeight="false" outlineLevel="0" collapsed="false">
      <c r="A97" s="0" t="n">
        <v>144</v>
      </c>
      <c r="B97" s="0" t="n">
        <v>3088694.6716847</v>
      </c>
      <c r="C97" s="0" t="n">
        <v>1943968.8892186</v>
      </c>
      <c r="D97" s="0" t="n">
        <v>782283.013954992</v>
      </c>
      <c r="E97" s="0" t="n">
        <v>269045.329767064</v>
      </c>
      <c r="F97" s="0" t="n">
        <v>0</v>
      </c>
      <c r="G97" s="0" t="n">
        <v>7910.60938403109</v>
      </c>
      <c r="H97" s="0" t="n">
        <v>54855.3922780048</v>
      </c>
      <c r="I97" s="0" t="n">
        <v>29818.016506376</v>
      </c>
      <c r="J97" s="0" t="n">
        <v>7860.81711872111</v>
      </c>
    </row>
    <row r="98" customFormat="false" ht="12.8" hidden="false" customHeight="false" outlineLevel="0" collapsed="false">
      <c r="A98" s="0" t="n">
        <v>145</v>
      </c>
      <c r="B98" s="0" t="n">
        <v>3828643.6237115</v>
      </c>
      <c r="C98" s="0" t="n">
        <v>1894258.1693166</v>
      </c>
      <c r="D98" s="0" t="n">
        <v>853034.406677727</v>
      </c>
      <c r="E98" s="0" t="n">
        <v>270300.453018516</v>
      </c>
      <c r="F98" s="0" t="n">
        <v>688863.082909355</v>
      </c>
      <c r="G98" s="0" t="n">
        <v>8978.33968381882</v>
      </c>
      <c r="H98" s="0" t="n">
        <v>61794.4872509687</v>
      </c>
      <c r="I98" s="0" t="n">
        <v>34098.890674158</v>
      </c>
      <c r="J98" s="0" t="n">
        <v>7981.90554666208</v>
      </c>
    </row>
    <row r="99" customFormat="false" ht="12.8" hidden="false" customHeight="false" outlineLevel="0" collapsed="false">
      <c r="A99" s="0" t="n">
        <v>146</v>
      </c>
      <c r="B99" s="0" t="n">
        <v>3110028.69379032</v>
      </c>
      <c r="C99" s="0" t="n">
        <v>1866864.12110513</v>
      </c>
      <c r="D99" s="0" t="n">
        <v>861701.780379313</v>
      </c>
      <c r="E99" s="0" t="n">
        <v>267210.401723496</v>
      </c>
      <c r="F99" s="0" t="n">
        <v>0</v>
      </c>
      <c r="G99" s="0" t="n">
        <v>13614.1241056439</v>
      </c>
      <c r="H99" s="0" t="n">
        <v>68268.7580905399</v>
      </c>
      <c r="I99" s="0" t="n">
        <v>28099.1793915711</v>
      </c>
      <c r="J99" s="0" t="n">
        <v>9272.45189261928</v>
      </c>
    </row>
    <row r="100" customFormat="false" ht="12.8" hidden="false" customHeight="false" outlineLevel="0" collapsed="false">
      <c r="A100" s="0" t="n">
        <v>147</v>
      </c>
      <c r="B100" s="0" t="n">
        <v>3140230.48805484</v>
      </c>
      <c r="C100" s="0" t="n">
        <v>1863851.5745555</v>
      </c>
      <c r="D100" s="0" t="n">
        <v>893990.084452788</v>
      </c>
      <c r="E100" s="0" t="n">
        <v>267097.95788832</v>
      </c>
      <c r="F100" s="0" t="n">
        <v>0</v>
      </c>
      <c r="G100" s="0" t="n">
        <v>8218.95548618545</v>
      </c>
      <c r="H100" s="0" t="n">
        <v>65406.4011404639</v>
      </c>
      <c r="I100" s="0" t="n">
        <v>30225.8919798551</v>
      </c>
      <c r="J100" s="0" t="n">
        <v>10527.9812831728</v>
      </c>
    </row>
    <row r="101" customFormat="false" ht="12.8" hidden="false" customHeight="false" outlineLevel="0" collapsed="false">
      <c r="A101" s="0" t="n">
        <v>148</v>
      </c>
      <c r="B101" s="0" t="n">
        <v>3115810.6921874</v>
      </c>
      <c r="C101" s="0" t="n">
        <v>1830100.33397166</v>
      </c>
      <c r="D101" s="0" t="n">
        <v>915741.696049669</v>
      </c>
      <c r="E101" s="0" t="n">
        <v>266360.189457148</v>
      </c>
      <c r="F101" s="0" t="n">
        <v>0</v>
      </c>
      <c r="G101" s="0" t="n">
        <v>8689.28157605255</v>
      </c>
      <c r="H101" s="0" t="n">
        <v>63796.8738654725</v>
      </c>
      <c r="I101" s="0" t="n">
        <v>25948.5623941314</v>
      </c>
      <c r="J101" s="0" t="n">
        <v>10816.4959614434</v>
      </c>
    </row>
    <row r="102" customFormat="false" ht="12.8" hidden="false" customHeight="false" outlineLevel="0" collapsed="false">
      <c r="A102" s="0" t="n">
        <v>149</v>
      </c>
      <c r="B102" s="0" t="n">
        <v>3792495.88598002</v>
      </c>
      <c r="C102" s="0" t="n">
        <v>1811195.54001227</v>
      </c>
      <c r="D102" s="0" t="n">
        <v>930456.594140052</v>
      </c>
      <c r="E102" s="0" t="n">
        <v>264805.633036094</v>
      </c>
      <c r="F102" s="0" t="n">
        <v>685460.556622403</v>
      </c>
      <c r="G102" s="0" t="n">
        <v>6725.7060152621</v>
      </c>
      <c r="H102" s="0" t="n">
        <v>57034.5973662747</v>
      </c>
      <c r="I102" s="0" t="n">
        <v>29905.7265978167</v>
      </c>
      <c r="J102" s="0" t="n">
        <v>7960.78262391784</v>
      </c>
    </row>
    <row r="103" customFormat="false" ht="12.8" hidden="false" customHeight="false" outlineLevel="0" collapsed="false">
      <c r="A103" s="0" t="n">
        <v>150</v>
      </c>
      <c r="B103" s="0" t="n">
        <v>3110059.87197253</v>
      </c>
      <c r="C103" s="0" t="n">
        <v>1830105.27918323</v>
      </c>
      <c r="D103" s="0" t="n">
        <v>897660.101124782</v>
      </c>
      <c r="E103" s="0" t="n">
        <v>261997.687809598</v>
      </c>
      <c r="F103" s="0" t="n">
        <v>0</v>
      </c>
      <c r="G103" s="0" t="n">
        <v>10056.3312247714</v>
      </c>
      <c r="H103" s="0" t="n">
        <v>68189.8288765265</v>
      </c>
      <c r="I103" s="0" t="n">
        <v>37229.6702990323</v>
      </c>
      <c r="J103" s="0" t="n">
        <v>8860.5364371033</v>
      </c>
    </row>
    <row r="104" customFormat="false" ht="12.8" hidden="false" customHeight="false" outlineLevel="0" collapsed="false">
      <c r="A104" s="0" t="n">
        <v>151</v>
      </c>
      <c r="B104" s="0" t="n">
        <v>3052441.94573855</v>
      </c>
      <c r="C104" s="0" t="n">
        <v>1852427.09570457</v>
      </c>
      <c r="D104" s="0" t="n">
        <v>820152.524783631</v>
      </c>
      <c r="E104" s="0" t="n">
        <v>263518.494836787</v>
      </c>
      <c r="F104" s="0" t="n">
        <v>0</v>
      </c>
      <c r="G104" s="0" t="n">
        <v>12913.750432072</v>
      </c>
      <c r="H104" s="0" t="n">
        <v>64036.0269272693</v>
      </c>
      <c r="I104" s="0" t="n">
        <v>28353.9958400311</v>
      </c>
      <c r="J104" s="0" t="n">
        <v>9100.95416080646</v>
      </c>
    </row>
    <row r="105" customFormat="false" ht="12.8" hidden="false" customHeight="false" outlineLevel="0" collapsed="false">
      <c r="A105" s="0" t="n">
        <v>152</v>
      </c>
      <c r="B105" s="0" t="n">
        <v>3011621.075465</v>
      </c>
      <c r="C105" s="0" t="n">
        <v>1887991.75832456</v>
      </c>
      <c r="D105" s="0" t="n">
        <v>752656.504320952</v>
      </c>
      <c r="E105" s="0" t="n">
        <v>262471.635273665</v>
      </c>
      <c r="F105" s="0" t="n">
        <v>0</v>
      </c>
      <c r="G105" s="0" t="n">
        <v>13875.603524636</v>
      </c>
      <c r="H105" s="0" t="n">
        <v>70841.281609743</v>
      </c>
      <c r="I105" s="0" t="n">
        <v>18007.7946037226</v>
      </c>
      <c r="J105" s="0" t="n">
        <v>10416.2457224694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216</v>
      </c>
      <c r="B1" s="0" t="s">
        <v>233</v>
      </c>
      <c r="C1" s="0" t="s">
        <v>234</v>
      </c>
      <c r="D1" s="0" t="s">
        <v>235</v>
      </c>
      <c r="E1" s="0" t="s">
        <v>236</v>
      </c>
      <c r="F1" s="0" t="s">
        <v>237</v>
      </c>
      <c r="G1" s="0" t="s">
        <v>238</v>
      </c>
      <c r="H1" s="0" t="s">
        <v>239</v>
      </c>
      <c r="I1" s="0" t="s">
        <v>240</v>
      </c>
      <c r="J1" s="0" t="s">
        <v>241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3829657.04819661</v>
      </c>
      <c r="C22" s="0" t="n">
        <v>1463842.0953235</v>
      </c>
      <c r="D22" s="0" t="n">
        <v>1354670.80616431</v>
      </c>
      <c r="E22" s="0" t="n">
        <v>285589.272102231</v>
      </c>
      <c r="F22" s="0" t="n">
        <v>632410.869171035</v>
      </c>
      <c r="G22" s="0" t="n">
        <v>6755.81107102849</v>
      </c>
      <c r="H22" s="0" t="n">
        <v>40436.2568794432</v>
      </c>
      <c r="I22" s="0" t="n">
        <v>39655.4753988891</v>
      </c>
      <c r="J22" s="0" t="n">
        <v>5611.18121263208</v>
      </c>
    </row>
    <row r="23" customFormat="false" ht="12.8" hidden="false" customHeight="false" outlineLevel="0" collapsed="false">
      <c r="A23" s="0" t="n">
        <v>70</v>
      </c>
      <c r="B23" s="0" t="n">
        <v>3293563.01684253</v>
      </c>
      <c r="C23" s="0" t="n">
        <v>1665747.37847634</v>
      </c>
      <c r="D23" s="0" t="n">
        <v>1209282.96766218</v>
      </c>
      <c r="E23" s="0" t="n">
        <v>304687.208139261</v>
      </c>
      <c r="F23" s="0" t="n">
        <v>0</v>
      </c>
      <c r="G23" s="0" t="n">
        <v>9058.26954497593</v>
      </c>
      <c r="H23" s="0" t="n">
        <v>50467.1818766067</v>
      </c>
      <c r="I23" s="0" t="n">
        <v>47284.9605712046</v>
      </c>
      <c r="J23" s="0" t="n">
        <v>6417.50510863915</v>
      </c>
    </row>
    <row r="24" customFormat="false" ht="12.8" hidden="false" customHeight="false" outlineLevel="0" collapsed="false">
      <c r="A24" s="0" t="n">
        <v>71</v>
      </c>
      <c r="B24" s="0" t="n">
        <v>3322062.62000074</v>
      </c>
      <c r="C24" s="0" t="n">
        <v>1776888.74178523</v>
      </c>
      <c r="D24" s="0" t="n">
        <v>1126152.28210184</v>
      </c>
      <c r="E24" s="0" t="n">
        <v>310748.273076653</v>
      </c>
      <c r="F24" s="0" t="n">
        <v>0</v>
      </c>
      <c r="G24" s="0" t="n">
        <v>4828.19416346386</v>
      </c>
      <c r="H24" s="0" t="n">
        <v>58413.751080201</v>
      </c>
      <c r="I24" s="0" t="n">
        <v>37134.2148087056</v>
      </c>
      <c r="J24" s="0" t="n">
        <v>7273.85449134231</v>
      </c>
    </row>
    <row r="25" customFormat="false" ht="12.8" hidden="false" customHeight="false" outlineLevel="0" collapsed="false">
      <c r="A25" s="0" t="n">
        <v>72</v>
      </c>
      <c r="B25" s="0" t="n">
        <v>3325389.96319955</v>
      </c>
      <c r="C25" s="0" t="n">
        <v>1791420.53807176</v>
      </c>
      <c r="D25" s="0" t="n">
        <v>1124223.2943774</v>
      </c>
      <c r="E25" s="0" t="n">
        <v>305301.36949969</v>
      </c>
      <c r="F25" s="0" t="n">
        <v>0</v>
      </c>
      <c r="G25" s="0" t="n">
        <v>6662.27863714463</v>
      </c>
      <c r="H25" s="0" t="n">
        <v>63844.7293812322</v>
      </c>
      <c r="I25" s="0" t="n">
        <v>26214.2945740947</v>
      </c>
      <c r="J25" s="0" t="n">
        <v>7862.85701736566</v>
      </c>
    </row>
    <row r="26" customFormat="false" ht="12.8" hidden="false" customHeight="false" outlineLevel="0" collapsed="false">
      <c r="A26" s="0" t="n">
        <v>73</v>
      </c>
      <c r="B26" s="0" t="n">
        <v>3872589.3562618</v>
      </c>
      <c r="C26" s="0" t="n">
        <v>1692271.923404</v>
      </c>
      <c r="D26" s="0" t="n">
        <v>1093615.92844455</v>
      </c>
      <c r="E26" s="0" t="n">
        <v>299747.003836469</v>
      </c>
      <c r="F26" s="0" t="n">
        <v>681700.194714841</v>
      </c>
      <c r="G26" s="0" t="n">
        <v>6280.14857047801</v>
      </c>
      <c r="H26" s="0" t="n">
        <v>56423.8671826897</v>
      </c>
      <c r="I26" s="0" t="n">
        <v>34420.900195057</v>
      </c>
      <c r="J26" s="0" t="n">
        <v>7811.51765297377</v>
      </c>
    </row>
    <row r="27" customFormat="false" ht="12.8" hidden="false" customHeight="false" outlineLevel="0" collapsed="false">
      <c r="A27" s="0" t="n">
        <v>74</v>
      </c>
      <c r="B27" s="0" t="n">
        <v>3166433.15831542</v>
      </c>
      <c r="C27" s="0" t="n">
        <v>1727479.50207261</v>
      </c>
      <c r="D27" s="0" t="n">
        <v>1025243.16274086</v>
      </c>
      <c r="E27" s="0" t="n">
        <v>296652.901358236</v>
      </c>
      <c r="F27" s="0" t="n">
        <v>0</v>
      </c>
      <c r="G27" s="0" t="n">
        <v>9066.93609234408</v>
      </c>
      <c r="H27" s="0" t="n">
        <v>61579.7161543464</v>
      </c>
      <c r="I27" s="0" t="n">
        <v>38883.6361167087</v>
      </c>
      <c r="J27" s="0" t="n">
        <v>7458.90956390036</v>
      </c>
    </row>
    <row r="28" customFormat="false" ht="12.8" hidden="false" customHeight="false" outlineLevel="0" collapsed="false">
      <c r="A28" s="0" t="n">
        <v>75</v>
      </c>
      <c r="B28" s="0" t="n">
        <v>3084773.30290012</v>
      </c>
      <c r="C28" s="0" t="n">
        <v>1595689.69796965</v>
      </c>
      <c r="D28" s="0" t="n">
        <v>1075301.35508071</v>
      </c>
      <c r="E28" s="0" t="n">
        <v>295377.742144592</v>
      </c>
      <c r="F28" s="0" t="n">
        <v>0</v>
      </c>
      <c r="G28" s="0" t="n">
        <v>7366.404853308</v>
      </c>
      <c r="H28" s="0" t="n">
        <v>66368.8740911621</v>
      </c>
      <c r="I28" s="0" t="n">
        <v>37136.0164784357</v>
      </c>
      <c r="J28" s="0" t="n">
        <v>7349.9300949412</v>
      </c>
    </row>
    <row r="29" customFormat="false" ht="12.8" hidden="false" customHeight="false" outlineLevel="0" collapsed="false">
      <c r="A29" s="0" t="n">
        <v>76</v>
      </c>
      <c r="B29" s="0" t="n">
        <v>3026674.78568632</v>
      </c>
      <c r="C29" s="0" t="n">
        <v>1600284.31005595</v>
      </c>
      <c r="D29" s="0" t="n">
        <v>1027055.04193285</v>
      </c>
      <c r="E29" s="0" t="n">
        <v>290205.463899178</v>
      </c>
      <c r="F29" s="0" t="n">
        <v>0</v>
      </c>
      <c r="G29" s="0" t="n">
        <v>6292.03550759298</v>
      </c>
      <c r="H29" s="0" t="n">
        <v>48327.1640226406</v>
      </c>
      <c r="I29" s="0" t="n">
        <v>46302.9120655831</v>
      </c>
      <c r="J29" s="0" t="n">
        <v>8024.57601520012</v>
      </c>
    </row>
    <row r="30" customFormat="false" ht="12.8" hidden="false" customHeight="false" outlineLevel="0" collapsed="false">
      <c r="A30" s="0" t="n">
        <v>77</v>
      </c>
      <c r="B30" s="0" t="n">
        <v>3658849.22536623</v>
      </c>
      <c r="C30" s="0" t="n">
        <v>1554707.42344817</v>
      </c>
      <c r="D30" s="0" t="n">
        <v>1065291.87861642</v>
      </c>
      <c r="E30" s="0" t="n">
        <v>286335.677928169</v>
      </c>
      <c r="F30" s="0" t="n">
        <v>652800.848997978</v>
      </c>
      <c r="G30" s="0" t="n">
        <v>5729.50368941678</v>
      </c>
      <c r="H30" s="0" t="n">
        <v>48691.1048921362</v>
      </c>
      <c r="I30" s="0" t="n">
        <v>38092.7031051604</v>
      </c>
      <c r="J30" s="0" t="n">
        <v>7056.5956356657</v>
      </c>
    </row>
    <row r="31" customFormat="false" ht="12.8" hidden="false" customHeight="false" outlineLevel="0" collapsed="false">
      <c r="A31" s="0" t="n">
        <v>78</v>
      </c>
      <c r="B31" s="0" t="n">
        <v>3106128.64450995</v>
      </c>
      <c r="C31" s="0" t="n">
        <v>1671510.21350964</v>
      </c>
      <c r="D31" s="0" t="n">
        <v>1020791.16122927</v>
      </c>
      <c r="E31" s="0" t="n">
        <v>287466.449607001</v>
      </c>
      <c r="F31" s="0" t="n">
        <v>0</v>
      </c>
      <c r="G31" s="0" t="n">
        <v>6713.66096399829</v>
      </c>
      <c r="H31" s="0" t="n">
        <v>68922.9969320683</v>
      </c>
      <c r="I31" s="0" t="n">
        <v>42314.3818970419</v>
      </c>
      <c r="J31" s="0" t="n">
        <v>8222.33032970561</v>
      </c>
    </row>
    <row r="32" customFormat="false" ht="12.8" hidden="false" customHeight="false" outlineLevel="0" collapsed="false">
      <c r="A32" s="0" t="n">
        <v>79</v>
      </c>
      <c r="B32" s="0" t="n">
        <v>3101021.06601194</v>
      </c>
      <c r="C32" s="0" t="n">
        <v>1587481.93094089</v>
      </c>
      <c r="D32" s="0" t="n">
        <v>1116184.57475278</v>
      </c>
      <c r="E32" s="0" t="n">
        <v>290077.925869574</v>
      </c>
      <c r="F32" s="0" t="n">
        <v>0</v>
      </c>
      <c r="G32" s="0" t="n">
        <v>6685.59983691614</v>
      </c>
      <c r="H32" s="0" t="n">
        <v>46277.7094929182</v>
      </c>
      <c r="I32" s="0" t="n">
        <v>46371.383687331</v>
      </c>
      <c r="J32" s="0" t="n">
        <v>7752.31576249064</v>
      </c>
    </row>
    <row r="33" customFormat="false" ht="12.8" hidden="false" customHeight="false" outlineLevel="0" collapsed="false">
      <c r="A33" s="0" t="n">
        <v>80</v>
      </c>
      <c r="B33" s="0" t="n">
        <v>3137270.4194578</v>
      </c>
      <c r="C33" s="0" t="n">
        <v>1666638.25338496</v>
      </c>
      <c r="D33" s="0" t="n">
        <v>1075530.65792929</v>
      </c>
      <c r="E33" s="0" t="n">
        <v>295428.339100647</v>
      </c>
      <c r="F33" s="0" t="n">
        <v>0</v>
      </c>
      <c r="G33" s="0" t="n">
        <v>5218.73117007436</v>
      </c>
      <c r="H33" s="0" t="n">
        <v>58932.4532727621</v>
      </c>
      <c r="I33" s="0" t="n">
        <v>25881.3505871983</v>
      </c>
      <c r="J33" s="0" t="n">
        <v>9448.87248751584</v>
      </c>
    </row>
    <row r="34" customFormat="false" ht="12.8" hidden="false" customHeight="false" outlineLevel="0" collapsed="false">
      <c r="A34" s="0" t="n">
        <v>81</v>
      </c>
      <c r="B34" s="0" t="n">
        <v>3811978.57514442</v>
      </c>
      <c r="C34" s="0" t="n">
        <v>1627071.32529183</v>
      </c>
      <c r="D34" s="0" t="n">
        <v>1086993.89408917</v>
      </c>
      <c r="E34" s="0" t="n">
        <v>296926.948785346</v>
      </c>
      <c r="F34" s="0" t="n">
        <v>674080.01481794</v>
      </c>
      <c r="G34" s="0" t="n">
        <v>9973.69388703857</v>
      </c>
      <c r="H34" s="0" t="n">
        <v>67218.4998792128</v>
      </c>
      <c r="I34" s="0" t="n">
        <v>40427.1950228774</v>
      </c>
      <c r="J34" s="0" t="n">
        <v>9622.06773496048</v>
      </c>
    </row>
    <row r="35" customFormat="false" ht="12.8" hidden="false" customHeight="false" outlineLevel="0" collapsed="false">
      <c r="A35" s="0" t="n">
        <v>82</v>
      </c>
      <c r="B35" s="0" t="n">
        <v>3116475.28572047</v>
      </c>
      <c r="C35" s="0" t="n">
        <v>1655107.97307221</v>
      </c>
      <c r="D35" s="0" t="n">
        <v>1055348.16907339</v>
      </c>
      <c r="E35" s="0" t="n">
        <v>296092.215085012</v>
      </c>
      <c r="F35" s="0" t="n">
        <v>0</v>
      </c>
      <c r="G35" s="0" t="n">
        <v>4992.98633019388</v>
      </c>
      <c r="H35" s="0" t="n">
        <v>60132.8327162143</v>
      </c>
      <c r="I35" s="0" t="n">
        <v>34863.7000212807</v>
      </c>
      <c r="J35" s="0" t="n">
        <v>10069.7284424046</v>
      </c>
    </row>
    <row r="36" customFormat="false" ht="12.8" hidden="false" customHeight="false" outlineLevel="0" collapsed="false">
      <c r="A36" s="0" t="n">
        <v>83</v>
      </c>
      <c r="B36" s="0" t="n">
        <v>3128107.75211866</v>
      </c>
      <c r="C36" s="0" t="n">
        <v>1655125.83232906</v>
      </c>
      <c r="D36" s="0" t="n">
        <v>1081773.48347362</v>
      </c>
      <c r="E36" s="0" t="n">
        <v>293895.752538115</v>
      </c>
      <c r="F36" s="0" t="n">
        <v>0</v>
      </c>
      <c r="G36" s="0" t="n">
        <v>8563.05217177309</v>
      </c>
      <c r="H36" s="0" t="n">
        <v>47333.0782416561</v>
      </c>
      <c r="I36" s="0" t="n">
        <v>34346.9806504549</v>
      </c>
      <c r="J36" s="0" t="n">
        <v>7146.23235824001</v>
      </c>
    </row>
    <row r="37" customFormat="false" ht="12.8" hidden="false" customHeight="false" outlineLevel="0" collapsed="false">
      <c r="A37" s="0" t="n">
        <v>84</v>
      </c>
      <c r="B37" s="0" t="n">
        <v>3166095.63122323</v>
      </c>
      <c r="C37" s="0" t="n">
        <v>1714858.47100387</v>
      </c>
      <c r="D37" s="0" t="n">
        <v>1043356.85002227</v>
      </c>
      <c r="E37" s="0" t="n">
        <v>292407.313101413</v>
      </c>
      <c r="F37" s="0" t="n">
        <v>0</v>
      </c>
      <c r="G37" s="0" t="n">
        <v>6570.08018920232</v>
      </c>
      <c r="H37" s="0" t="n">
        <v>68962.1889615893</v>
      </c>
      <c r="I37" s="0" t="n">
        <v>31225.9924134175</v>
      </c>
      <c r="J37" s="0" t="n">
        <v>8848.25127377579</v>
      </c>
    </row>
    <row r="38" customFormat="false" ht="12.8" hidden="false" customHeight="false" outlineLevel="0" collapsed="false">
      <c r="A38" s="0" t="n">
        <v>85</v>
      </c>
      <c r="B38" s="0" t="n">
        <v>3878748.99261571</v>
      </c>
      <c r="C38" s="0" t="n">
        <v>1794736.69180963</v>
      </c>
      <c r="D38" s="0" t="n">
        <v>973636.190153012</v>
      </c>
      <c r="E38" s="0" t="n">
        <v>293600.16977791</v>
      </c>
      <c r="F38" s="0" t="n">
        <v>690821.115298326</v>
      </c>
      <c r="G38" s="0" t="n">
        <v>8789.46055997594</v>
      </c>
      <c r="H38" s="0" t="n">
        <v>58682.7097848654</v>
      </c>
      <c r="I38" s="0" t="n">
        <v>49880.5025368271</v>
      </c>
      <c r="J38" s="0" t="n">
        <v>9316.37572864322</v>
      </c>
    </row>
    <row r="39" customFormat="false" ht="12.8" hidden="false" customHeight="false" outlineLevel="0" collapsed="false">
      <c r="A39" s="0" t="n">
        <v>86</v>
      </c>
      <c r="B39" s="0" t="n">
        <v>3200817.01936797</v>
      </c>
      <c r="C39" s="0" t="n">
        <v>1831625.75135913</v>
      </c>
      <c r="D39" s="0" t="n">
        <v>950034.398618729</v>
      </c>
      <c r="E39" s="0" t="n">
        <v>295998.288444982</v>
      </c>
      <c r="F39" s="0" t="n">
        <v>0</v>
      </c>
      <c r="G39" s="0" t="n">
        <v>10684.0515226921</v>
      </c>
      <c r="H39" s="0" t="n">
        <v>57368.9213306979</v>
      </c>
      <c r="I39" s="0" t="n">
        <v>48533.0647008213</v>
      </c>
      <c r="J39" s="0" t="n">
        <v>6916.14853313481</v>
      </c>
    </row>
    <row r="40" customFormat="false" ht="12.8" hidden="false" customHeight="false" outlineLevel="0" collapsed="false">
      <c r="A40" s="0" t="n">
        <v>87</v>
      </c>
      <c r="B40" s="0" t="n">
        <v>3193139.89814726</v>
      </c>
      <c r="C40" s="0" t="n">
        <v>1781400.39690316</v>
      </c>
      <c r="D40" s="0" t="n">
        <v>988717.470186072</v>
      </c>
      <c r="E40" s="0" t="n">
        <v>298122.800834002</v>
      </c>
      <c r="F40" s="0" t="n">
        <v>0</v>
      </c>
      <c r="G40" s="0" t="n">
        <v>7823.03927846775</v>
      </c>
      <c r="H40" s="0" t="n">
        <v>64001.1227768045</v>
      </c>
      <c r="I40" s="0" t="n">
        <v>43561.6692603132</v>
      </c>
      <c r="J40" s="0" t="n">
        <v>9648.78470572764</v>
      </c>
    </row>
    <row r="41" customFormat="false" ht="12.8" hidden="false" customHeight="false" outlineLevel="0" collapsed="false">
      <c r="A41" s="0" t="n">
        <v>88</v>
      </c>
      <c r="B41" s="0" t="n">
        <v>3227372.49275369</v>
      </c>
      <c r="C41" s="0" t="n">
        <v>1738616.96648069</v>
      </c>
      <c r="D41" s="0" t="n">
        <v>1065478.53168014</v>
      </c>
      <c r="E41" s="0" t="n">
        <v>298122.683193435</v>
      </c>
      <c r="F41" s="0" t="n">
        <v>0</v>
      </c>
      <c r="G41" s="0" t="n">
        <v>8085.73653256091</v>
      </c>
      <c r="H41" s="0" t="n">
        <v>71078.5601401089</v>
      </c>
      <c r="I41" s="0" t="n">
        <v>36198.3257110731</v>
      </c>
      <c r="J41" s="0" t="n">
        <v>10237.5875929696</v>
      </c>
    </row>
    <row r="42" customFormat="false" ht="12.8" hidden="false" customHeight="false" outlineLevel="0" collapsed="false">
      <c r="A42" s="0" t="n">
        <v>89</v>
      </c>
      <c r="B42" s="0" t="n">
        <v>3922222.76446721</v>
      </c>
      <c r="C42" s="0" t="n">
        <v>1786346.01543684</v>
      </c>
      <c r="D42" s="0" t="n">
        <v>1009770.59109387</v>
      </c>
      <c r="E42" s="0" t="n">
        <v>300251.533372819</v>
      </c>
      <c r="F42" s="0" t="n">
        <v>701030.812857826</v>
      </c>
      <c r="G42" s="0" t="n">
        <v>5825.71788410487</v>
      </c>
      <c r="H42" s="0" t="n">
        <v>55839.696929281</v>
      </c>
      <c r="I42" s="0" t="n">
        <v>54812.7931529946</v>
      </c>
      <c r="J42" s="0" t="n">
        <v>8512.08300049174</v>
      </c>
    </row>
    <row r="43" customFormat="false" ht="12.8" hidden="false" customHeight="false" outlineLevel="0" collapsed="false">
      <c r="A43" s="0" t="n">
        <v>90</v>
      </c>
      <c r="B43" s="0" t="n">
        <v>3246183.38175896</v>
      </c>
      <c r="C43" s="0" t="n">
        <v>1785216.99995747</v>
      </c>
      <c r="D43" s="0" t="n">
        <v>1028625.85311097</v>
      </c>
      <c r="E43" s="0" t="n">
        <v>299226.180916991</v>
      </c>
      <c r="F43" s="0" t="n">
        <v>0</v>
      </c>
      <c r="G43" s="0" t="n">
        <v>10579.0505938198</v>
      </c>
      <c r="H43" s="0" t="n">
        <v>66839.8346433061</v>
      </c>
      <c r="I43" s="0" t="n">
        <v>45865.5139078202</v>
      </c>
      <c r="J43" s="0" t="n">
        <v>10336.0357481408</v>
      </c>
    </row>
    <row r="44" customFormat="false" ht="12.8" hidden="false" customHeight="false" outlineLevel="0" collapsed="false">
      <c r="A44" s="0" t="n">
        <v>91</v>
      </c>
      <c r="B44" s="0" t="n">
        <v>3219993.86490842</v>
      </c>
      <c r="C44" s="0" t="n">
        <v>1778380.28870167</v>
      </c>
      <c r="D44" s="0" t="n">
        <v>1013085.24021659</v>
      </c>
      <c r="E44" s="0" t="n">
        <v>299580.236320042</v>
      </c>
      <c r="F44" s="0" t="n">
        <v>0</v>
      </c>
      <c r="G44" s="0" t="n">
        <v>8148.78081480605</v>
      </c>
      <c r="H44" s="0" t="n">
        <v>77773.3919271396</v>
      </c>
      <c r="I44" s="0" t="n">
        <v>33527.9027509316</v>
      </c>
      <c r="J44" s="0" t="n">
        <v>10060.6645432743</v>
      </c>
    </row>
    <row r="45" customFormat="false" ht="12.8" hidden="false" customHeight="false" outlineLevel="0" collapsed="false">
      <c r="A45" s="0" t="n">
        <v>92</v>
      </c>
      <c r="B45" s="0" t="n">
        <v>3188232.52614188</v>
      </c>
      <c r="C45" s="0" t="n">
        <v>1798013.69142182</v>
      </c>
      <c r="D45" s="0" t="n">
        <v>975755.265064328</v>
      </c>
      <c r="E45" s="0" t="n">
        <v>298720.75704734</v>
      </c>
      <c r="F45" s="0" t="n">
        <v>0</v>
      </c>
      <c r="G45" s="0" t="n">
        <v>5495.07512095093</v>
      </c>
      <c r="H45" s="0" t="n">
        <v>72744.9782157536</v>
      </c>
      <c r="I45" s="0" t="n">
        <v>26932.4184982678</v>
      </c>
      <c r="J45" s="0" t="n">
        <v>11072.9504778738</v>
      </c>
    </row>
    <row r="46" customFormat="false" ht="12.8" hidden="false" customHeight="false" outlineLevel="0" collapsed="false">
      <c r="A46" s="0" t="n">
        <v>93</v>
      </c>
      <c r="B46" s="0" t="n">
        <v>3965672.80071136</v>
      </c>
      <c r="C46" s="0" t="n">
        <v>1832124.64603203</v>
      </c>
      <c r="D46" s="0" t="n">
        <v>994402.074813455</v>
      </c>
      <c r="E46" s="0" t="n">
        <v>298580.220473721</v>
      </c>
      <c r="F46" s="0" t="n">
        <v>698380.864109148</v>
      </c>
      <c r="G46" s="0" t="n">
        <v>11887.5667676565</v>
      </c>
      <c r="H46" s="0" t="n">
        <v>69335.6525807319</v>
      </c>
      <c r="I46" s="0" t="n">
        <v>52939.8769401684</v>
      </c>
      <c r="J46" s="0" t="n">
        <v>9776.28591889692</v>
      </c>
    </row>
    <row r="47" customFormat="false" ht="12.8" hidden="false" customHeight="false" outlineLevel="0" collapsed="false">
      <c r="A47" s="0" t="n">
        <v>94</v>
      </c>
      <c r="B47" s="0" t="n">
        <v>3269168.64136123</v>
      </c>
      <c r="C47" s="0" t="n">
        <v>1843061.44192535</v>
      </c>
      <c r="D47" s="0" t="n">
        <v>994562.960391947</v>
      </c>
      <c r="E47" s="0" t="n">
        <v>302450.760321591</v>
      </c>
      <c r="F47" s="0" t="n">
        <v>0</v>
      </c>
      <c r="G47" s="0" t="n">
        <v>6875.51570711319</v>
      </c>
      <c r="H47" s="0" t="n">
        <v>70735.9131143676</v>
      </c>
      <c r="I47" s="0" t="n">
        <v>41131.2842698969</v>
      </c>
      <c r="J47" s="0" t="n">
        <v>10773.0507147024</v>
      </c>
    </row>
    <row r="48" customFormat="false" ht="12.8" hidden="false" customHeight="false" outlineLevel="0" collapsed="false">
      <c r="A48" s="0" t="n">
        <v>95</v>
      </c>
      <c r="B48" s="0" t="n">
        <v>3231571.20166514</v>
      </c>
      <c r="C48" s="0" t="n">
        <v>1774848.99860419</v>
      </c>
      <c r="D48" s="0" t="n">
        <v>1026486.36124736</v>
      </c>
      <c r="E48" s="0" t="n">
        <v>303425.373876865</v>
      </c>
      <c r="F48" s="0" t="n">
        <v>0</v>
      </c>
      <c r="G48" s="0" t="n">
        <v>9600.25490902824</v>
      </c>
      <c r="H48" s="0" t="n">
        <v>72298.1570801738</v>
      </c>
      <c r="I48" s="0" t="n">
        <v>34259.4866996161</v>
      </c>
      <c r="J48" s="0" t="n">
        <v>11774.6225562529</v>
      </c>
    </row>
    <row r="49" customFormat="false" ht="12.8" hidden="false" customHeight="false" outlineLevel="0" collapsed="false">
      <c r="A49" s="0" t="n">
        <v>96</v>
      </c>
      <c r="B49" s="0" t="n">
        <v>3245243.38471903</v>
      </c>
      <c r="C49" s="0" t="n">
        <v>1870836.8697753</v>
      </c>
      <c r="D49" s="0" t="n">
        <v>961438.507978556</v>
      </c>
      <c r="E49" s="0" t="n">
        <v>300846.304965946</v>
      </c>
      <c r="F49" s="0" t="n">
        <v>0</v>
      </c>
      <c r="G49" s="0" t="n">
        <v>9375.16553604592</v>
      </c>
      <c r="H49" s="0" t="n">
        <v>69400.4603396899</v>
      </c>
      <c r="I49" s="0" t="n">
        <v>23846.1403609583</v>
      </c>
      <c r="J49" s="0" t="n">
        <v>9999.90933764223</v>
      </c>
    </row>
    <row r="50" customFormat="false" ht="12.8" hidden="false" customHeight="false" outlineLevel="0" collapsed="false">
      <c r="A50" s="0" t="n">
        <v>97</v>
      </c>
      <c r="B50" s="0" t="n">
        <v>3923853.39377108</v>
      </c>
      <c r="C50" s="0" t="n">
        <v>1867991.5609304</v>
      </c>
      <c r="D50" s="0" t="n">
        <v>945047.597364582</v>
      </c>
      <c r="E50" s="0" t="n">
        <v>301259.342334046</v>
      </c>
      <c r="F50" s="0" t="n">
        <v>702367.271065839</v>
      </c>
      <c r="G50" s="0" t="n">
        <v>9785.15878737773</v>
      </c>
      <c r="H50" s="0" t="n">
        <v>54117.6517370067</v>
      </c>
      <c r="I50" s="0" t="n">
        <v>36656.8546252391</v>
      </c>
      <c r="J50" s="0" t="n">
        <v>8231.85164518413</v>
      </c>
    </row>
    <row r="51" customFormat="false" ht="12.8" hidden="false" customHeight="false" outlineLevel="0" collapsed="false">
      <c r="A51" s="0" t="n">
        <v>98</v>
      </c>
      <c r="B51" s="0" t="n">
        <v>3238420.51249563</v>
      </c>
      <c r="C51" s="0" t="n">
        <v>1895182.88253031</v>
      </c>
      <c r="D51" s="0" t="n">
        <v>937039.509727733</v>
      </c>
      <c r="E51" s="0" t="n">
        <v>300673.673400467</v>
      </c>
      <c r="F51" s="0" t="n">
        <v>0</v>
      </c>
      <c r="G51" s="0" t="n">
        <v>10016.059733189</v>
      </c>
      <c r="H51" s="0" t="n">
        <v>57618.0210962733</v>
      </c>
      <c r="I51" s="0" t="n">
        <v>33353.4109515053</v>
      </c>
      <c r="J51" s="0" t="n">
        <v>8005.82290021702</v>
      </c>
    </row>
    <row r="52" customFormat="false" ht="12.8" hidden="false" customHeight="false" outlineLevel="0" collapsed="false">
      <c r="A52" s="0" t="n">
        <v>99</v>
      </c>
      <c r="B52" s="0" t="n">
        <v>3279526.77725427</v>
      </c>
      <c r="C52" s="0" t="n">
        <v>1921790.43549402</v>
      </c>
      <c r="D52" s="0" t="n">
        <v>930321.817063187</v>
      </c>
      <c r="E52" s="0" t="n">
        <v>298157.022239168</v>
      </c>
      <c r="F52" s="0" t="n">
        <v>0</v>
      </c>
      <c r="G52" s="0" t="n">
        <v>8860.50366250825</v>
      </c>
      <c r="H52" s="0" t="n">
        <v>70439.2024834077</v>
      </c>
      <c r="I52" s="0" t="n">
        <v>42292.8990225905</v>
      </c>
      <c r="J52" s="0" t="n">
        <v>9354.07926346237</v>
      </c>
    </row>
    <row r="53" customFormat="false" ht="12.8" hidden="false" customHeight="false" outlineLevel="0" collapsed="false">
      <c r="A53" s="0" t="n">
        <v>100</v>
      </c>
      <c r="B53" s="0" t="n">
        <v>3186842.89901436</v>
      </c>
      <c r="C53" s="0" t="n">
        <v>1860819.42546323</v>
      </c>
      <c r="D53" s="0" t="n">
        <v>914175.684024118</v>
      </c>
      <c r="E53" s="0" t="n">
        <v>298610.039448638</v>
      </c>
      <c r="F53" s="0" t="n">
        <v>0</v>
      </c>
      <c r="G53" s="0" t="n">
        <v>9058.23321374051</v>
      </c>
      <c r="H53" s="0" t="n">
        <v>58867.0503332954</v>
      </c>
      <c r="I53" s="0" t="n">
        <v>38409.9730193469</v>
      </c>
      <c r="J53" s="0" t="n">
        <v>9747.77793284577</v>
      </c>
    </row>
    <row r="54" customFormat="false" ht="12.8" hidden="false" customHeight="false" outlineLevel="0" collapsed="false">
      <c r="A54" s="0" t="n">
        <v>101</v>
      </c>
      <c r="B54" s="0" t="n">
        <v>3856223.95703002</v>
      </c>
      <c r="C54" s="0" t="n">
        <v>1803080.38681988</v>
      </c>
      <c r="D54" s="0" t="n">
        <v>943280.93165521</v>
      </c>
      <c r="E54" s="0" t="n">
        <v>298692.168206759</v>
      </c>
      <c r="F54" s="0" t="n">
        <v>701885.078018173</v>
      </c>
      <c r="G54" s="0" t="n">
        <v>11109.0093116706</v>
      </c>
      <c r="H54" s="0" t="n">
        <v>59285.3878073888</v>
      </c>
      <c r="I54" s="0" t="n">
        <v>30891.2487218496</v>
      </c>
      <c r="J54" s="0" t="n">
        <v>10260.149407765</v>
      </c>
    </row>
    <row r="55" customFormat="false" ht="12.8" hidden="false" customHeight="false" outlineLevel="0" collapsed="false">
      <c r="A55" s="0" t="n">
        <v>102</v>
      </c>
      <c r="B55" s="0" t="n">
        <v>3182414.61849805</v>
      </c>
      <c r="C55" s="0" t="n">
        <v>1831722.24075456</v>
      </c>
      <c r="D55" s="0" t="n">
        <v>903601.230075825</v>
      </c>
      <c r="E55" s="0" t="n">
        <v>298286.760813545</v>
      </c>
      <c r="F55" s="0" t="n">
        <v>0</v>
      </c>
      <c r="G55" s="0" t="n">
        <v>8197.03867810775</v>
      </c>
      <c r="H55" s="0" t="n">
        <v>89621.3652953738</v>
      </c>
      <c r="I55" s="0" t="n">
        <v>44372.4540125594</v>
      </c>
      <c r="J55" s="0" t="n">
        <v>9968.33268525367</v>
      </c>
    </row>
    <row r="56" customFormat="false" ht="12.8" hidden="false" customHeight="false" outlineLevel="0" collapsed="false">
      <c r="A56" s="0" t="n">
        <v>103</v>
      </c>
      <c r="B56" s="0" t="n">
        <v>3069614.23386918</v>
      </c>
      <c r="C56" s="0" t="n">
        <v>1811462.316005</v>
      </c>
      <c r="D56" s="0" t="n">
        <v>836342.568524802</v>
      </c>
      <c r="E56" s="0" t="n">
        <v>295875.386090334</v>
      </c>
      <c r="F56" s="0" t="n">
        <v>0</v>
      </c>
      <c r="G56" s="0" t="n">
        <v>11101.6718777134</v>
      </c>
      <c r="H56" s="0" t="n">
        <v>79887.1577520357</v>
      </c>
      <c r="I56" s="0" t="n">
        <v>25287.1923820558</v>
      </c>
      <c r="J56" s="0" t="n">
        <v>11401.2662969132</v>
      </c>
    </row>
    <row r="57" customFormat="false" ht="12.8" hidden="false" customHeight="false" outlineLevel="0" collapsed="false">
      <c r="A57" s="0" t="n">
        <v>104</v>
      </c>
      <c r="B57" s="0" t="n">
        <v>3068859.65503577</v>
      </c>
      <c r="C57" s="0" t="n">
        <v>1729797.24185327</v>
      </c>
      <c r="D57" s="0" t="n">
        <v>924559.90523545</v>
      </c>
      <c r="E57" s="0" t="n">
        <v>293770.13007587</v>
      </c>
      <c r="F57" s="0" t="n">
        <v>0</v>
      </c>
      <c r="G57" s="0" t="n">
        <v>12286.6382989488</v>
      </c>
      <c r="H57" s="0" t="n">
        <v>68153.2343882497</v>
      </c>
      <c r="I57" s="0" t="n">
        <v>33571.0797928298</v>
      </c>
      <c r="J57" s="0" t="n">
        <v>11546.371505655</v>
      </c>
    </row>
    <row r="58" customFormat="false" ht="12.8" hidden="false" customHeight="false" outlineLevel="0" collapsed="false">
      <c r="A58" s="0" t="n">
        <v>105</v>
      </c>
      <c r="B58" s="0" t="n">
        <v>3759920.34053445</v>
      </c>
      <c r="C58" s="0" t="n">
        <v>1768665.2306992</v>
      </c>
      <c r="D58" s="0" t="n">
        <v>885984.705809433</v>
      </c>
      <c r="E58" s="0" t="n">
        <v>291663.40494131</v>
      </c>
      <c r="F58" s="0" t="n">
        <v>679982.465722142</v>
      </c>
      <c r="G58" s="0" t="n">
        <v>7607.65129984418</v>
      </c>
      <c r="H58" s="0" t="n">
        <v>84437.3245049509</v>
      </c>
      <c r="I58" s="0" t="n">
        <v>30107.1597054628</v>
      </c>
      <c r="J58" s="0" t="n">
        <v>11982.7687538245</v>
      </c>
    </row>
    <row r="59" customFormat="false" ht="12.8" hidden="false" customHeight="false" outlineLevel="0" collapsed="false">
      <c r="A59" s="0" t="n">
        <v>106</v>
      </c>
      <c r="B59" s="0" t="n">
        <v>3070357.16629584</v>
      </c>
      <c r="C59" s="0" t="n">
        <v>1768212.33741812</v>
      </c>
      <c r="D59" s="0" t="n">
        <v>901791.210177871</v>
      </c>
      <c r="E59" s="0" t="n">
        <v>292522.937164753</v>
      </c>
      <c r="F59" s="0" t="n">
        <v>0</v>
      </c>
      <c r="G59" s="0" t="n">
        <v>9090.76813940371</v>
      </c>
      <c r="H59" s="0" t="n">
        <v>56761.9899253994</v>
      </c>
      <c r="I59" s="0" t="n">
        <v>38579.6479308391</v>
      </c>
      <c r="J59" s="0" t="n">
        <v>8542.97199334209</v>
      </c>
    </row>
    <row r="60" customFormat="false" ht="12.8" hidden="false" customHeight="false" outlineLevel="0" collapsed="false">
      <c r="A60" s="0" t="n">
        <v>107</v>
      </c>
      <c r="B60" s="0" t="n">
        <v>3083520.84113123</v>
      </c>
      <c r="C60" s="0" t="n">
        <v>1788204.82664222</v>
      </c>
      <c r="D60" s="0" t="n">
        <v>869943.303615606</v>
      </c>
      <c r="E60" s="0" t="n">
        <v>294792.404972497</v>
      </c>
      <c r="F60" s="0" t="n">
        <v>0</v>
      </c>
      <c r="G60" s="0" t="n">
        <v>7089.27748963235</v>
      </c>
      <c r="H60" s="0" t="n">
        <v>79821.1941378604</v>
      </c>
      <c r="I60" s="0" t="n">
        <v>32592.2541431395</v>
      </c>
      <c r="J60" s="0" t="n">
        <v>12228.8249574713</v>
      </c>
    </row>
    <row r="61" customFormat="false" ht="12.8" hidden="false" customHeight="false" outlineLevel="0" collapsed="false">
      <c r="A61" s="0" t="n">
        <v>108</v>
      </c>
      <c r="B61" s="0" t="n">
        <v>3033487.01369853</v>
      </c>
      <c r="C61" s="0" t="n">
        <v>1845798.88810556</v>
      </c>
      <c r="D61" s="0" t="n">
        <v>785357.931727252</v>
      </c>
      <c r="E61" s="0" t="n">
        <v>292530.377548119</v>
      </c>
      <c r="F61" s="0" t="n">
        <v>0</v>
      </c>
      <c r="G61" s="0" t="n">
        <v>8764.00452873705</v>
      </c>
      <c r="H61" s="0" t="n">
        <v>63572.7206044507</v>
      </c>
      <c r="I61" s="0" t="n">
        <v>32810.2490893922</v>
      </c>
      <c r="J61" s="0" t="n">
        <v>10237.7939175342</v>
      </c>
    </row>
    <row r="62" customFormat="false" ht="12.8" hidden="false" customHeight="false" outlineLevel="0" collapsed="false">
      <c r="A62" s="0" t="n">
        <v>109</v>
      </c>
      <c r="B62" s="0" t="n">
        <v>3719593.14817389</v>
      </c>
      <c r="C62" s="0" t="n">
        <v>1814111.3108621</v>
      </c>
      <c r="D62" s="0" t="n">
        <v>816298.115221027</v>
      </c>
      <c r="E62" s="0" t="n">
        <v>292590.746402197</v>
      </c>
      <c r="F62" s="0" t="n">
        <v>683810.127869033</v>
      </c>
      <c r="G62" s="0" t="n">
        <v>7878.76438044917</v>
      </c>
      <c r="H62" s="0" t="n">
        <v>65966.8584088219</v>
      </c>
      <c r="I62" s="0" t="n">
        <v>30614.9036973599</v>
      </c>
      <c r="J62" s="0" t="n">
        <v>10940.9414315179</v>
      </c>
    </row>
    <row r="63" customFormat="false" ht="12.8" hidden="false" customHeight="false" outlineLevel="0" collapsed="false">
      <c r="A63" s="0" t="n">
        <v>110</v>
      </c>
      <c r="B63" s="0" t="n">
        <v>3084111.08487532</v>
      </c>
      <c r="C63" s="0" t="n">
        <v>1823921.95104734</v>
      </c>
      <c r="D63" s="0" t="n">
        <v>827055.227144167</v>
      </c>
      <c r="E63" s="0" t="n">
        <v>293089.114108401</v>
      </c>
      <c r="F63" s="0" t="n">
        <v>0</v>
      </c>
      <c r="G63" s="0" t="n">
        <v>9435.27769310171</v>
      </c>
      <c r="H63" s="0" t="n">
        <v>90775.1524890791</v>
      </c>
      <c r="I63" s="0" t="n">
        <v>29529.9775329689</v>
      </c>
      <c r="J63" s="0" t="n">
        <v>14338.7087998932</v>
      </c>
    </row>
    <row r="64" customFormat="false" ht="12.8" hidden="false" customHeight="false" outlineLevel="0" collapsed="false">
      <c r="A64" s="0" t="n">
        <v>111</v>
      </c>
      <c r="B64" s="0" t="n">
        <v>3091403.7768436</v>
      </c>
      <c r="C64" s="0" t="n">
        <v>1925633.08330854</v>
      </c>
      <c r="D64" s="0" t="n">
        <v>741421.939764913</v>
      </c>
      <c r="E64" s="0" t="n">
        <v>296762.170613086</v>
      </c>
      <c r="F64" s="0" t="n">
        <v>0</v>
      </c>
      <c r="G64" s="0" t="n">
        <v>9560.23247763545</v>
      </c>
      <c r="H64" s="0" t="n">
        <v>82657.9269932575</v>
      </c>
      <c r="I64" s="0" t="n">
        <v>23038.1396318743</v>
      </c>
      <c r="J64" s="0" t="n">
        <v>14227.8549462771</v>
      </c>
    </row>
    <row r="65" customFormat="false" ht="12.8" hidden="false" customHeight="false" outlineLevel="0" collapsed="false">
      <c r="A65" s="0" t="n">
        <v>112</v>
      </c>
      <c r="B65" s="0" t="n">
        <v>2970411.07007856</v>
      </c>
      <c r="C65" s="0" t="n">
        <v>1841192.1241895</v>
      </c>
      <c r="D65" s="0" t="n">
        <v>738422.008564495</v>
      </c>
      <c r="E65" s="0" t="n">
        <v>297015.445871345</v>
      </c>
      <c r="F65" s="0" t="n">
        <v>0</v>
      </c>
      <c r="G65" s="0" t="n">
        <v>8825.99481448195</v>
      </c>
      <c r="H65" s="0" t="n">
        <v>58631.1135751713</v>
      </c>
      <c r="I65" s="0" t="n">
        <v>22662.8667233728</v>
      </c>
      <c r="J65" s="0" t="n">
        <v>9247.62769767753</v>
      </c>
    </row>
    <row r="66" customFormat="false" ht="12.8" hidden="false" customHeight="false" outlineLevel="0" collapsed="false">
      <c r="A66" s="0" t="n">
        <v>113</v>
      </c>
      <c r="B66" s="0" t="n">
        <v>3656415.803176</v>
      </c>
      <c r="C66" s="0" t="n">
        <v>1821730.54026229</v>
      </c>
      <c r="D66" s="0" t="n">
        <v>761206.04417939</v>
      </c>
      <c r="E66" s="0" t="n">
        <v>295913.446703549</v>
      </c>
      <c r="F66" s="0" t="n">
        <v>679938.373442628</v>
      </c>
      <c r="G66" s="0" t="n">
        <v>11384.065900384</v>
      </c>
      <c r="H66" s="0" t="n">
        <v>58908.6315481913</v>
      </c>
      <c r="I66" s="0" t="n">
        <v>30831.9432953614</v>
      </c>
      <c r="J66" s="0" t="n">
        <v>11324.0940783301</v>
      </c>
    </row>
    <row r="67" customFormat="false" ht="12.8" hidden="false" customHeight="false" outlineLevel="0" collapsed="false">
      <c r="A67" s="0" t="n">
        <v>114</v>
      </c>
      <c r="B67" s="0" t="n">
        <v>2975180.55785928</v>
      </c>
      <c r="C67" s="0" t="n">
        <v>1832575.99514764</v>
      </c>
      <c r="D67" s="0" t="n">
        <v>706967.255590229</v>
      </c>
      <c r="E67" s="0" t="n">
        <v>297614.305518168</v>
      </c>
      <c r="F67" s="0" t="n">
        <v>0</v>
      </c>
      <c r="G67" s="0" t="n">
        <v>8661.01895474563</v>
      </c>
      <c r="H67" s="0" t="n">
        <v>70584.4077368813</v>
      </c>
      <c r="I67" s="0" t="n">
        <v>47241.6122315951</v>
      </c>
      <c r="J67" s="0" t="n">
        <v>11613.3824962841</v>
      </c>
    </row>
    <row r="68" customFormat="false" ht="12.8" hidden="false" customHeight="false" outlineLevel="0" collapsed="false">
      <c r="A68" s="0" t="n">
        <v>115</v>
      </c>
      <c r="B68" s="0" t="n">
        <v>2937800.23433647</v>
      </c>
      <c r="C68" s="0" t="n">
        <v>1832401.5107071</v>
      </c>
      <c r="D68" s="0" t="n">
        <v>718721.928010694</v>
      </c>
      <c r="E68" s="0" t="n">
        <v>298478.591944443</v>
      </c>
      <c r="F68" s="0" t="n">
        <v>0</v>
      </c>
      <c r="G68" s="0" t="n">
        <v>9096.90086968867</v>
      </c>
      <c r="H68" s="0" t="n">
        <v>64278.7684300923</v>
      </c>
      <c r="I68" s="0" t="n">
        <v>15965.4987876992</v>
      </c>
      <c r="J68" s="0" t="n">
        <v>11632.501493488</v>
      </c>
    </row>
    <row r="69" customFormat="false" ht="12.8" hidden="false" customHeight="false" outlineLevel="0" collapsed="false">
      <c r="A69" s="0" t="n">
        <v>116</v>
      </c>
      <c r="B69" s="0" t="n">
        <v>2859398.73997159</v>
      </c>
      <c r="C69" s="0" t="n">
        <v>1858329.60919701</v>
      </c>
      <c r="D69" s="0" t="n">
        <v>609480.425065251</v>
      </c>
      <c r="E69" s="0" t="n">
        <v>300182.139033139</v>
      </c>
      <c r="F69" s="0" t="n">
        <v>0</v>
      </c>
      <c r="G69" s="0" t="n">
        <v>8654.25673064774</v>
      </c>
      <c r="H69" s="0" t="n">
        <v>59913.6198899737</v>
      </c>
      <c r="I69" s="0" t="n">
        <v>15073.2223514346</v>
      </c>
      <c r="J69" s="0" t="n">
        <v>10439.5900628201</v>
      </c>
    </row>
    <row r="70" customFormat="false" ht="12.8" hidden="false" customHeight="false" outlineLevel="0" collapsed="false">
      <c r="A70" s="0" t="n">
        <v>117</v>
      </c>
      <c r="B70" s="0" t="n">
        <v>3593772.53337177</v>
      </c>
      <c r="C70" s="0" t="n">
        <v>1871009.09072897</v>
      </c>
      <c r="D70" s="0" t="n">
        <v>645928.782940565</v>
      </c>
      <c r="E70" s="0" t="n">
        <v>300589.015712505</v>
      </c>
      <c r="F70" s="0" t="n">
        <v>667079.650646596</v>
      </c>
      <c r="G70" s="0" t="n">
        <v>6218.83805462922</v>
      </c>
      <c r="H70" s="0" t="n">
        <v>82780.9218743293</v>
      </c>
      <c r="I70" s="0" t="n">
        <v>19177.1041819665</v>
      </c>
      <c r="J70" s="0" t="n">
        <v>13005.5260194337</v>
      </c>
    </row>
    <row r="71" customFormat="false" ht="12.8" hidden="false" customHeight="false" outlineLevel="0" collapsed="false">
      <c r="A71" s="0" t="n">
        <v>118</v>
      </c>
      <c r="B71" s="0" t="n">
        <v>2888059.44474088</v>
      </c>
      <c r="C71" s="0" t="n">
        <v>1852933.40066111</v>
      </c>
      <c r="D71" s="0" t="n">
        <v>622834.624811297</v>
      </c>
      <c r="E71" s="0" t="n">
        <v>299973.207144273</v>
      </c>
      <c r="F71" s="0" t="n">
        <v>0</v>
      </c>
      <c r="G71" s="0" t="n">
        <v>12551.5896823282</v>
      </c>
      <c r="H71" s="0" t="n">
        <v>70038.5211866926</v>
      </c>
      <c r="I71" s="0" t="n">
        <v>25436.8525142407</v>
      </c>
      <c r="J71" s="0" t="n">
        <v>12678.8663182068</v>
      </c>
    </row>
    <row r="72" customFormat="false" ht="12.8" hidden="false" customHeight="false" outlineLevel="0" collapsed="false">
      <c r="A72" s="0" t="n">
        <v>119</v>
      </c>
      <c r="B72" s="0" t="n">
        <v>2879801.57328925</v>
      </c>
      <c r="C72" s="0" t="n">
        <v>1806867.9446322</v>
      </c>
      <c r="D72" s="0" t="n">
        <v>670977.074404469</v>
      </c>
      <c r="E72" s="0" t="n">
        <v>298981.561169713</v>
      </c>
      <c r="F72" s="0" t="n">
        <v>0</v>
      </c>
      <c r="G72" s="0" t="n">
        <v>10756.0895012817</v>
      </c>
      <c r="H72" s="0" t="n">
        <v>69134.0207245177</v>
      </c>
      <c r="I72" s="0" t="n">
        <v>21681.376811168</v>
      </c>
      <c r="J72" s="0" t="n">
        <v>12098.3781294017</v>
      </c>
    </row>
    <row r="73" customFormat="false" ht="12.8" hidden="false" customHeight="false" outlineLevel="0" collapsed="false">
      <c r="A73" s="0" t="n">
        <v>120</v>
      </c>
      <c r="B73" s="0" t="n">
        <v>2885144.14905823</v>
      </c>
      <c r="C73" s="0" t="n">
        <v>1803740.71711993</v>
      </c>
      <c r="D73" s="0" t="n">
        <v>676944.841570562</v>
      </c>
      <c r="E73" s="0" t="n">
        <v>296482.042035137</v>
      </c>
      <c r="F73" s="0" t="n">
        <v>0</v>
      </c>
      <c r="G73" s="0" t="n">
        <v>10228.0147209516</v>
      </c>
      <c r="H73" s="0" t="n">
        <v>79769.521788758</v>
      </c>
      <c r="I73" s="0" t="n">
        <v>18291.757952709</v>
      </c>
      <c r="J73" s="0" t="n">
        <v>10525.5065369973</v>
      </c>
    </row>
    <row r="74" customFormat="false" ht="12.8" hidden="false" customHeight="false" outlineLevel="0" collapsed="false">
      <c r="A74" s="0" t="n">
        <v>121</v>
      </c>
      <c r="B74" s="0" t="n">
        <v>3507985.2052715</v>
      </c>
      <c r="C74" s="0" t="n">
        <v>1859928.8914566</v>
      </c>
      <c r="D74" s="0" t="n">
        <v>608527.587220391</v>
      </c>
      <c r="E74" s="0" t="n">
        <v>297866.512053177</v>
      </c>
      <c r="F74" s="0" t="n">
        <v>650235.807868933</v>
      </c>
      <c r="G74" s="0" t="n">
        <v>11437.1342588042</v>
      </c>
      <c r="H74" s="0" t="n">
        <v>56336.602434973</v>
      </c>
      <c r="I74" s="0" t="n">
        <v>27275.0803987907</v>
      </c>
      <c r="J74" s="0" t="n">
        <v>8968.10492922529</v>
      </c>
    </row>
    <row r="75" customFormat="false" ht="12.8" hidden="false" customHeight="false" outlineLevel="0" collapsed="false">
      <c r="A75" s="0" t="n">
        <v>122</v>
      </c>
      <c r="B75" s="0" t="n">
        <v>2835240.78551719</v>
      </c>
      <c r="C75" s="0" t="n">
        <v>1789893.21292753</v>
      </c>
      <c r="D75" s="0" t="n">
        <v>636572.652243987</v>
      </c>
      <c r="E75" s="0" t="n">
        <v>294781.26151845</v>
      </c>
      <c r="F75" s="0" t="n">
        <v>0</v>
      </c>
      <c r="G75" s="0" t="n">
        <v>12981.1330512642</v>
      </c>
      <c r="H75" s="0" t="n">
        <v>80654.4664665987</v>
      </c>
      <c r="I75" s="0" t="n">
        <v>16147.5551756518</v>
      </c>
      <c r="J75" s="0" t="n">
        <v>12585.3551881525</v>
      </c>
    </row>
    <row r="76" customFormat="false" ht="12.8" hidden="false" customHeight="false" outlineLevel="0" collapsed="false">
      <c r="A76" s="0" t="n">
        <v>123</v>
      </c>
      <c r="B76" s="0" t="n">
        <v>2862354.0052605</v>
      </c>
      <c r="C76" s="0" t="n">
        <v>1771907.28412752</v>
      </c>
      <c r="D76" s="0" t="n">
        <v>669129.609235113</v>
      </c>
      <c r="E76" s="0" t="n">
        <v>296377.211141967</v>
      </c>
      <c r="F76" s="0" t="n">
        <v>0</v>
      </c>
      <c r="G76" s="0" t="n">
        <v>12335.8708273659</v>
      </c>
      <c r="H76" s="0" t="n">
        <v>89089.4899840856</v>
      </c>
      <c r="I76" s="0" t="n">
        <v>19189.2269013245</v>
      </c>
      <c r="J76" s="0" t="n">
        <v>11986.1974300778</v>
      </c>
    </row>
    <row r="77" customFormat="false" ht="12.8" hidden="false" customHeight="false" outlineLevel="0" collapsed="false">
      <c r="A77" s="0" t="n">
        <v>124</v>
      </c>
      <c r="B77" s="0" t="n">
        <v>2783211.12655059</v>
      </c>
      <c r="C77" s="0" t="n">
        <v>1782449.00548008</v>
      </c>
      <c r="D77" s="0" t="n">
        <v>606959.016163844</v>
      </c>
      <c r="E77" s="0" t="n">
        <v>291991.412021361</v>
      </c>
      <c r="F77" s="0" t="n">
        <v>0</v>
      </c>
      <c r="G77" s="0" t="n">
        <v>6299.50057615206</v>
      </c>
      <c r="H77" s="0" t="n">
        <v>76689.3783823712</v>
      </c>
      <c r="I77" s="0" t="n">
        <v>18532.4281134196</v>
      </c>
      <c r="J77" s="0" t="n">
        <v>9857.75507290829</v>
      </c>
    </row>
    <row r="78" customFormat="false" ht="12.8" hidden="false" customHeight="false" outlineLevel="0" collapsed="false">
      <c r="A78" s="0" t="n">
        <v>125</v>
      </c>
      <c r="B78" s="0" t="n">
        <v>3413336.05083582</v>
      </c>
      <c r="C78" s="0" t="n">
        <v>1736098.6524067</v>
      </c>
      <c r="D78" s="0" t="n">
        <v>657412.331727674</v>
      </c>
      <c r="E78" s="0" t="n">
        <v>291164.919392301</v>
      </c>
      <c r="F78" s="0" t="n">
        <v>628752.339837069</v>
      </c>
      <c r="G78" s="0" t="n">
        <v>11486.5657644664</v>
      </c>
      <c r="H78" s="0" t="n">
        <v>59845.5630124269</v>
      </c>
      <c r="I78" s="0" t="n">
        <v>32918.2834221164</v>
      </c>
      <c r="J78" s="0" t="n">
        <v>8826.62211543909</v>
      </c>
    </row>
    <row r="79" customFormat="false" ht="12.8" hidden="false" customHeight="false" outlineLevel="0" collapsed="false">
      <c r="A79" s="0" t="n">
        <v>126</v>
      </c>
      <c r="B79" s="0" t="n">
        <v>2757393.00838909</v>
      </c>
      <c r="C79" s="0" t="n">
        <v>1723527.18340184</v>
      </c>
      <c r="D79" s="0" t="n">
        <v>629600.269017743</v>
      </c>
      <c r="E79" s="0" t="n">
        <v>295283.95592616</v>
      </c>
      <c r="F79" s="0" t="n">
        <v>0</v>
      </c>
      <c r="G79" s="0" t="n">
        <v>10033.2083612787</v>
      </c>
      <c r="H79" s="0" t="n">
        <v>72336.0131412331</v>
      </c>
      <c r="I79" s="0" t="n">
        <v>26333.6630867283</v>
      </c>
      <c r="J79" s="0" t="n">
        <v>12146.9558941471</v>
      </c>
    </row>
    <row r="80" customFormat="false" ht="12.8" hidden="false" customHeight="false" outlineLevel="0" collapsed="false">
      <c r="A80" s="0" t="n">
        <v>127</v>
      </c>
      <c r="B80" s="0" t="n">
        <v>2818741.17604105</v>
      </c>
      <c r="C80" s="0" t="n">
        <v>1766289.59900122</v>
      </c>
      <c r="D80" s="0" t="n">
        <v>638247.340094959</v>
      </c>
      <c r="E80" s="0" t="n">
        <v>294639.269947619</v>
      </c>
      <c r="F80" s="0" t="n">
        <v>0</v>
      </c>
      <c r="G80" s="0" t="n">
        <v>12986.6138981445</v>
      </c>
      <c r="H80" s="0" t="n">
        <v>76501.4295919931</v>
      </c>
      <c r="I80" s="0" t="n">
        <v>27793.0649067875</v>
      </c>
      <c r="J80" s="0" t="n">
        <v>12028.9030526169</v>
      </c>
    </row>
    <row r="81" customFormat="false" ht="12.8" hidden="false" customHeight="false" outlineLevel="0" collapsed="false">
      <c r="A81" s="0" t="n">
        <v>128</v>
      </c>
      <c r="B81" s="0" t="n">
        <v>2871328.38598181</v>
      </c>
      <c r="C81" s="0" t="n">
        <v>1855096.44036558</v>
      </c>
      <c r="D81" s="0" t="n">
        <v>640002.87473759</v>
      </c>
      <c r="E81" s="0" t="n">
        <v>290235.307041898</v>
      </c>
      <c r="F81" s="0" t="n">
        <v>0</v>
      </c>
      <c r="G81" s="0" t="n">
        <v>15938.4426815948</v>
      </c>
      <c r="H81" s="0" t="n">
        <v>52556.5292406448</v>
      </c>
      <c r="I81" s="0" t="n">
        <v>17261.1752162028</v>
      </c>
      <c r="J81" s="0" t="n">
        <v>10018.8607310245</v>
      </c>
    </row>
    <row r="82" customFormat="false" ht="12.8" hidden="false" customHeight="false" outlineLevel="0" collapsed="false">
      <c r="A82" s="0" t="n">
        <v>129</v>
      </c>
      <c r="B82" s="0" t="n">
        <v>3558718.50163618</v>
      </c>
      <c r="C82" s="0" t="n">
        <v>1907692.36104551</v>
      </c>
      <c r="D82" s="0" t="n">
        <v>597222.058192865</v>
      </c>
      <c r="E82" s="0" t="n">
        <v>292220.786404635</v>
      </c>
      <c r="F82" s="0" t="n">
        <v>652420.188967269</v>
      </c>
      <c r="G82" s="0" t="n">
        <v>10229.9286166723</v>
      </c>
      <c r="H82" s="0" t="n">
        <v>62381.2050307524</v>
      </c>
      <c r="I82" s="0" t="n">
        <v>38470.1693465322</v>
      </c>
      <c r="J82" s="0" t="n">
        <v>11423.708329294</v>
      </c>
    </row>
    <row r="83" customFormat="false" ht="12.8" hidden="false" customHeight="false" outlineLevel="0" collapsed="false">
      <c r="A83" s="0" t="n">
        <v>130</v>
      </c>
      <c r="B83" s="0" t="n">
        <v>2850518.06147368</v>
      </c>
      <c r="C83" s="0" t="n">
        <v>1873608.14253958</v>
      </c>
      <c r="D83" s="0" t="n">
        <v>576379.080642417</v>
      </c>
      <c r="E83" s="0" t="n">
        <v>289268.145517472</v>
      </c>
      <c r="F83" s="0" t="n">
        <v>0</v>
      </c>
      <c r="G83" s="0" t="n">
        <v>12361.1219666921</v>
      </c>
      <c r="H83" s="0" t="n">
        <v>65860.8286588013</v>
      </c>
      <c r="I83" s="0" t="n">
        <v>31869.8359662457</v>
      </c>
      <c r="J83" s="0" t="n">
        <v>10653.1726442765</v>
      </c>
    </row>
    <row r="84" customFormat="false" ht="12.8" hidden="false" customHeight="false" outlineLevel="0" collapsed="false">
      <c r="A84" s="0" t="n">
        <v>131</v>
      </c>
      <c r="B84" s="0" t="n">
        <v>2833211.81622928</v>
      </c>
      <c r="C84" s="0" t="n">
        <v>1837533.47986349</v>
      </c>
      <c r="D84" s="0" t="n">
        <v>586878.141616242</v>
      </c>
      <c r="E84" s="0" t="n">
        <v>287449.543867643</v>
      </c>
      <c r="F84" s="0" t="n">
        <v>0</v>
      </c>
      <c r="G84" s="0" t="n">
        <v>11757.1694283789</v>
      </c>
      <c r="H84" s="0" t="n">
        <v>75080.9228030874</v>
      </c>
      <c r="I84" s="0" t="n">
        <v>30519.214212669</v>
      </c>
      <c r="J84" s="0" t="n">
        <v>10785.1359754346</v>
      </c>
    </row>
    <row r="85" customFormat="false" ht="12.8" hidden="false" customHeight="false" outlineLevel="0" collapsed="false">
      <c r="A85" s="0" t="n">
        <v>132</v>
      </c>
      <c r="B85" s="0" t="n">
        <v>2808972.35211622</v>
      </c>
      <c r="C85" s="0" t="n">
        <v>1897596.16454022</v>
      </c>
      <c r="D85" s="0" t="n">
        <v>522654.709798175</v>
      </c>
      <c r="E85" s="0" t="n">
        <v>288169.948011209</v>
      </c>
      <c r="F85" s="0" t="n">
        <v>0</v>
      </c>
      <c r="G85" s="0" t="n">
        <v>9989.41582645499</v>
      </c>
      <c r="H85" s="0" t="n">
        <v>62452.1598295075</v>
      </c>
      <c r="I85" s="0" t="n">
        <v>26569.0937481757</v>
      </c>
      <c r="J85" s="0" t="n">
        <v>10564.3019863672</v>
      </c>
    </row>
    <row r="86" customFormat="false" ht="12.8" hidden="false" customHeight="false" outlineLevel="0" collapsed="false">
      <c r="A86" s="0" t="n">
        <v>133</v>
      </c>
      <c r="B86" s="0" t="n">
        <v>3454269.65751364</v>
      </c>
      <c r="C86" s="0" t="n">
        <v>1849173.0618521</v>
      </c>
      <c r="D86" s="0" t="n">
        <v>578090.365116787</v>
      </c>
      <c r="E86" s="0" t="n">
        <v>290917.127500677</v>
      </c>
      <c r="F86" s="0" t="n">
        <v>643750.542255336</v>
      </c>
      <c r="G86" s="0" t="n">
        <v>7735.60290362674</v>
      </c>
      <c r="H86" s="0" t="n">
        <v>64889.2253457919</v>
      </c>
      <c r="I86" s="0" t="n">
        <v>25591.9311444246</v>
      </c>
      <c r="J86" s="0" t="n">
        <v>10407.9212527443</v>
      </c>
    </row>
    <row r="87" customFormat="false" ht="12.8" hidden="false" customHeight="false" outlineLevel="0" collapsed="false">
      <c r="A87" s="0" t="n">
        <v>134</v>
      </c>
      <c r="B87" s="0" t="n">
        <v>2737938.20972776</v>
      </c>
      <c r="C87" s="0" t="n">
        <v>1779173.48999629</v>
      </c>
      <c r="D87" s="0" t="n">
        <v>572307.55248197</v>
      </c>
      <c r="E87" s="0" t="n">
        <v>286108.589206862</v>
      </c>
      <c r="F87" s="0" t="n">
        <v>0</v>
      </c>
      <c r="G87" s="0" t="n">
        <v>13852.0995808553</v>
      </c>
      <c r="H87" s="0" t="n">
        <v>60169.9958915612</v>
      </c>
      <c r="I87" s="0" t="n">
        <v>27684.3671643963</v>
      </c>
      <c r="J87" s="0" t="n">
        <v>9800.60611305976</v>
      </c>
    </row>
    <row r="88" customFormat="false" ht="12.8" hidden="false" customHeight="false" outlineLevel="0" collapsed="false">
      <c r="A88" s="0" t="n">
        <v>135</v>
      </c>
      <c r="B88" s="0" t="n">
        <v>2684753.92981087</v>
      </c>
      <c r="C88" s="0" t="n">
        <v>1781312.82592528</v>
      </c>
      <c r="D88" s="0" t="n">
        <v>515693.967406352</v>
      </c>
      <c r="E88" s="0" t="n">
        <v>288044.304359496</v>
      </c>
      <c r="F88" s="0" t="n">
        <v>0</v>
      </c>
      <c r="G88" s="0" t="n">
        <v>13351.544207403</v>
      </c>
      <c r="H88" s="0" t="n">
        <v>73840.9145169193</v>
      </c>
      <c r="I88" s="0" t="n">
        <v>22330.6633057296</v>
      </c>
      <c r="J88" s="0" t="n">
        <v>11736.1446466118</v>
      </c>
    </row>
    <row r="89" customFormat="false" ht="12.8" hidden="false" customHeight="false" outlineLevel="0" collapsed="false">
      <c r="A89" s="0" t="n">
        <v>136</v>
      </c>
      <c r="B89" s="0" t="n">
        <v>2701290.59696557</v>
      </c>
      <c r="C89" s="0" t="n">
        <v>1833765.11249026</v>
      </c>
      <c r="D89" s="0" t="n">
        <v>503046.936468878</v>
      </c>
      <c r="E89" s="0" t="n">
        <v>286368.602557383</v>
      </c>
      <c r="F89" s="0" t="n">
        <v>0</v>
      </c>
      <c r="G89" s="0" t="n">
        <v>11186.8727195848</v>
      </c>
      <c r="H89" s="0" t="n">
        <v>51136.8206799841</v>
      </c>
      <c r="I89" s="0" t="n">
        <v>17217.6414199271</v>
      </c>
      <c r="J89" s="0" t="n">
        <v>9923.93239875167</v>
      </c>
    </row>
    <row r="90" customFormat="false" ht="12.8" hidden="false" customHeight="false" outlineLevel="0" collapsed="false">
      <c r="A90" s="0" t="n">
        <v>137</v>
      </c>
      <c r="B90" s="0" t="n">
        <v>3340957.75587844</v>
      </c>
      <c r="C90" s="0" t="n">
        <v>1792192.80271409</v>
      </c>
      <c r="D90" s="0" t="n">
        <v>529430.77447709</v>
      </c>
      <c r="E90" s="0" t="n">
        <v>284613.497164309</v>
      </c>
      <c r="F90" s="0" t="n">
        <v>641895.382421096</v>
      </c>
      <c r="G90" s="0" t="n">
        <v>12522.5119844515</v>
      </c>
      <c r="H90" s="0" t="n">
        <v>71706.2434167827</v>
      </c>
      <c r="I90" s="0" t="n">
        <v>22918.1166187874</v>
      </c>
      <c r="J90" s="0" t="n">
        <v>10531.1981928167</v>
      </c>
    </row>
    <row r="91" customFormat="false" ht="12.8" hidden="false" customHeight="false" outlineLevel="0" collapsed="false">
      <c r="A91" s="0" t="n">
        <v>138</v>
      </c>
      <c r="B91" s="0" t="n">
        <v>2667786.33748656</v>
      </c>
      <c r="C91" s="0" t="n">
        <v>1775263.77306489</v>
      </c>
      <c r="D91" s="0" t="n">
        <v>507298.472562933</v>
      </c>
      <c r="E91" s="0" t="n">
        <v>284252.448241079</v>
      </c>
      <c r="F91" s="0" t="n">
        <v>0</v>
      </c>
      <c r="G91" s="0" t="n">
        <v>16995.5954230943</v>
      </c>
      <c r="H91" s="0" t="n">
        <v>70968.318321579</v>
      </c>
      <c r="I91" s="0" t="n">
        <v>24208.0165036947</v>
      </c>
      <c r="J91" s="0" t="n">
        <v>11895.524844063</v>
      </c>
    </row>
    <row r="92" customFormat="false" ht="12.8" hidden="false" customHeight="false" outlineLevel="0" collapsed="false">
      <c r="A92" s="0" t="n">
        <v>139</v>
      </c>
      <c r="B92" s="0" t="n">
        <v>2632420.51986863</v>
      </c>
      <c r="C92" s="0" t="n">
        <v>1714303.99109624</v>
      </c>
      <c r="D92" s="0" t="n">
        <v>536751.505446323</v>
      </c>
      <c r="E92" s="0" t="n">
        <v>283315.80400107</v>
      </c>
      <c r="F92" s="0" t="n">
        <v>0</v>
      </c>
      <c r="G92" s="0" t="n">
        <v>14131.0650497402</v>
      </c>
      <c r="H92" s="0" t="n">
        <v>65801.8782238014</v>
      </c>
      <c r="I92" s="0" t="n">
        <v>31398.4907112559</v>
      </c>
      <c r="J92" s="0" t="n">
        <v>11179.3360272378</v>
      </c>
    </row>
    <row r="93" customFormat="false" ht="12.8" hidden="false" customHeight="false" outlineLevel="0" collapsed="false">
      <c r="A93" s="0" t="n">
        <v>140</v>
      </c>
      <c r="B93" s="0" t="n">
        <v>2687423.68640852</v>
      </c>
      <c r="C93" s="0" t="n">
        <v>1762828.29313649</v>
      </c>
      <c r="D93" s="0" t="n">
        <v>527675.671714852</v>
      </c>
      <c r="E93" s="0" t="n">
        <v>288720.38106161</v>
      </c>
      <c r="F93" s="0" t="n">
        <v>0</v>
      </c>
      <c r="G93" s="0" t="n">
        <v>15483.4063799328</v>
      </c>
      <c r="H93" s="0" t="n">
        <v>79052.029239717</v>
      </c>
      <c r="I93" s="0" t="n">
        <v>23649.724994314</v>
      </c>
      <c r="J93" s="0" t="n">
        <v>12331.534844101</v>
      </c>
    </row>
    <row r="94" customFormat="false" ht="12.8" hidden="false" customHeight="false" outlineLevel="0" collapsed="false">
      <c r="A94" s="0" t="n">
        <v>141</v>
      </c>
      <c r="B94" s="0" t="n">
        <v>3310830.76629108</v>
      </c>
      <c r="C94" s="0" t="n">
        <v>1756271.41268116</v>
      </c>
      <c r="D94" s="0" t="n">
        <v>530799.61657822</v>
      </c>
      <c r="E94" s="0" t="n">
        <v>286053.404989036</v>
      </c>
      <c r="F94" s="0" t="n">
        <v>631585.346557687</v>
      </c>
      <c r="G94" s="0" t="n">
        <v>8571.75848669365</v>
      </c>
      <c r="H94" s="0" t="n">
        <v>83948.3711335861</v>
      </c>
      <c r="I94" s="0" t="n">
        <v>30046.8522636954</v>
      </c>
      <c r="J94" s="0" t="n">
        <v>12084.1254463674</v>
      </c>
    </row>
    <row r="95" customFormat="false" ht="12.8" hidden="false" customHeight="false" outlineLevel="0" collapsed="false">
      <c r="A95" s="0" t="n">
        <v>142</v>
      </c>
      <c r="B95" s="0" t="n">
        <v>2675867.74655573</v>
      </c>
      <c r="C95" s="0" t="n">
        <v>1831671.79946129</v>
      </c>
      <c r="D95" s="0" t="n">
        <v>446942.041614482</v>
      </c>
      <c r="E95" s="0" t="n">
        <v>285274.012505004</v>
      </c>
      <c r="F95" s="0" t="n">
        <v>0</v>
      </c>
      <c r="G95" s="0" t="n">
        <v>11370.1564278191</v>
      </c>
      <c r="H95" s="0" t="n">
        <v>73173.3476540266</v>
      </c>
      <c r="I95" s="0" t="n">
        <v>29002.4250283059</v>
      </c>
      <c r="J95" s="0" t="n">
        <v>11210.5949004497</v>
      </c>
    </row>
    <row r="96" customFormat="false" ht="12.8" hidden="false" customHeight="false" outlineLevel="0" collapsed="false">
      <c r="A96" s="0" t="n">
        <v>143</v>
      </c>
      <c r="B96" s="0" t="n">
        <v>2659625.28506325</v>
      </c>
      <c r="C96" s="0" t="n">
        <v>1792972.25112038</v>
      </c>
      <c r="D96" s="0" t="n">
        <v>483109.257699556</v>
      </c>
      <c r="E96" s="0" t="n">
        <v>289159.674010468</v>
      </c>
      <c r="F96" s="0" t="n">
        <v>0</v>
      </c>
      <c r="G96" s="0" t="n">
        <v>15132.0681863472</v>
      </c>
      <c r="H96" s="0" t="n">
        <v>67501.3623523028</v>
      </c>
      <c r="I96" s="0" t="n">
        <v>21000.3964371094</v>
      </c>
      <c r="J96" s="0" t="n">
        <v>10404.1173224124</v>
      </c>
    </row>
    <row r="97" customFormat="false" ht="12.8" hidden="false" customHeight="false" outlineLevel="0" collapsed="false">
      <c r="A97" s="0" t="n">
        <v>144</v>
      </c>
      <c r="B97" s="0" t="n">
        <v>2642174.70895388</v>
      </c>
      <c r="C97" s="0" t="n">
        <v>1762244.70356961</v>
      </c>
      <c r="D97" s="0" t="n">
        <v>500920.42839175</v>
      </c>
      <c r="E97" s="0" t="n">
        <v>288325.387260076</v>
      </c>
      <c r="F97" s="0" t="n">
        <v>0</v>
      </c>
      <c r="G97" s="0" t="n">
        <v>14968.9274315465</v>
      </c>
      <c r="H97" s="0" t="n">
        <v>58183.7554721557</v>
      </c>
      <c r="I97" s="0" t="n">
        <v>19724.4063129683</v>
      </c>
      <c r="J97" s="0" t="n">
        <v>9483.35238411974</v>
      </c>
    </row>
    <row r="98" customFormat="false" ht="12.8" hidden="false" customHeight="false" outlineLevel="0" collapsed="false">
      <c r="A98" s="0" t="n">
        <v>145</v>
      </c>
      <c r="B98" s="0" t="n">
        <v>3264793.20318326</v>
      </c>
      <c r="C98" s="0" t="n">
        <v>1798274.84862058</v>
      </c>
      <c r="D98" s="0" t="n">
        <v>452594.564068753</v>
      </c>
      <c r="E98" s="0" t="n">
        <v>290761.295879048</v>
      </c>
      <c r="F98" s="0" t="n">
        <v>636556.410628872</v>
      </c>
      <c r="G98" s="0" t="n">
        <v>19107.921758528</v>
      </c>
      <c r="H98" s="0" t="n">
        <v>60898.5406215724</v>
      </c>
      <c r="I98" s="0" t="n">
        <v>10471.7698309613</v>
      </c>
      <c r="J98" s="0" t="n">
        <v>10349.2735612273</v>
      </c>
    </row>
    <row r="99" customFormat="false" ht="12.8" hidden="false" customHeight="false" outlineLevel="0" collapsed="false">
      <c r="A99" s="0" t="n">
        <v>146</v>
      </c>
      <c r="B99" s="0" t="n">
        <v>2628548.16641351</v>
      </c>
      <c r="C99" s="0" t="n">
        <v>1838334.32588148</v>
      </c>
      <c r="D99" s="0" t="n">
        <v>405896.966753423</v>
      </c>
      <c r="E99" s="0" t="n">
        <v>290246.234313073</v>
      </c>
      <c r="F99" s="0" t="n">
        <v>0</v>
      </c>
      <c r="G99" s="0" t="n">
        <v>11599.8942730483</v>
      </c>
      <c r="H99" s="0" t="n">
        <v>67138.1590958812</v>
      </c>
      <c r="I99" s="0" t="n">
        <v>15158.3674715407</v>
      </c>
      <c r="J99" s="0" t="n">
        <v>11245.6727277587</v>
      </c>
    </row>
    <row r="100" customFormat="false" ht="12.8" hidden="false" customHeight="false" outlineLevel="0" collapsed="false">
      <c r="A100" s="0" t="n">
        <v>147</v>
      </c>
      <c r="B100" s="0" t="n">
        <v>2555057.95105175</v>
      </c>
      <c r="C100" s="0" t="n">
        <v>1772487.35686587</v>
      </c>
      <c r="D100" s="0" t="n">
        <v>402108.081083353</v>
      </c>
      <c r="E100" s="0" t="n">
        <v>290723.043715594</v>
      </c>
      <c r="F100" s="0" t="n">
        <v>0</v>
      </c>
      <c r="G100" s="0" t="n">
        <v>9072.4907340458</v>
      </c>
      <c r="H100" s="0" t="n">
        <v>55669.4070929988</v>
      </c>
      <c r="I100" s="0" t="n">
        <v>24575.1036051298</v>
      </c>
      <c r="J100" s="0" t="n">
        <v>10799.0009127081</v>
      </c>
    </row>
    <row r="101" customFormat="false" ht="12.8" hidden="false" customHeight="false" outlineLevel="0" collapsed="false">
      <c r="A101" s="0" t="n">
        <v>148</v>
      </c>
      <c r="B101" s="0" t="n">
        <v>2607369.8528819</v>
      </c>
      <c r="C101" s="0" t="n">
        <v>1736012.99838329</v>
      </c>
      <c r="D101" s="0" t="n">
        <v>473554.867724268</v>
      </c>
      <c r="E101" s="0" t="n">
        <v>290191.890296951</v>
      </c>
      <c r="F101" s="0" t="n">
        <v>0</v>
      </c>
      <c r="G101" s="0" t="n">
        <v>8611.29126454151</v>
      </c>
      <c r="H101" s="0" t="n">
        <v>72791.5952887498</v>
      </c>
      <c r="I101" s="0" t="n">
        <v>25040.6202184408</v>
      </c>
      <c r="J101" s="0" t="n">
        <v>9382.60112401838</v>
      </c>
    </row>
    <row r="102" customFormat="false" ht="12.8" hidden="false" customHeight="false" outlineLevel="0" collapsed="false">
      <c r="A102" s="0" t="n">
        <v>149</v>
      </c>
      <c r="B102" s="0" t="n">
        <v>3272679.34889529</v>
      </c>
      <c r="C102" s="0" t="n">
        <v>1769365.17363287</v>
      </c>
      <c r="D102" s="0" t="n">
        <v>474851.32905832</v>
      </c>
      <c r="E102" s="0" t="n">
        <v>290943.806073363</v>
      </c>
      <c r="F102" s="0" t="n">
        <v>637752.406135985</v>
      </c>
      <c r="G102" s="0" t="n">
        <v>15083.5366170803</v>
      </c>
      <c r="H102" s="0" t="n">
        <v>68133.9878601078</v>
      </c>
      <c r="I102" s="0" t="n">
        <v>17407.2099572704</v>
      </c>
      <c r="J102" s="0" t="n">
        <v>10115.0236387554</v>
      </c>
    </row>
    <row r="103" customFormat="false" ht="12.8" hidden="false" customHeight="false" outlineLevel="0" collapsed="false">
      <c r="A103" s="0" t="n">
        <v>150</v>
      </c>
      <c r="B103" s="0" t="n">
        <v>2602529.75961009</v>
      </c>
      <c r="C103" s="0" t="n">
        <v>1745758.74511304</v>
      </c>
      <c r="D103" s="0" t="n">
        <v>464623.483060774</v>
      </c>
      <c r="E103" s="0" t="n">
        <v>293996.136837241</v>
      </c>
      <c r="F103" s="0" t="n">
        <v>0</v>
      </c>
      <c r="G103" s="0" t="n">
        <v>18942.8163979517</v>
      </c>
      <c r="H103" s="0" t="n">
        <v>57976.1114313179</v>
      </c>
      <c r="I103" s="0" t="n">
        <v>16249.7675613428</v>
      </c>
      <c r="J103" s="0" t="n">
        <v>9238.17740582116</v>
      </c>
    </row>
    <row r="104" customFormat="false" ht="12.8" hidden="false" customHeight="false" outlineLevel="0" collapsed="false">
      <c r="A104" s="0" t="n">
        <v>151</v>
      </c>
      <c r="B104" s="0" t="n">
        <v>2589739.36616598</v>
      </c>
      <c r="C104" s="0" t="n">
        <v>1736439.52581747</v>
      </c>
      <c r="D104" s="0" t="n">
        <v>447091.057938048</v>
      </c>
      <c r="E104" s="0" t="n">
        <v>291552.045989895</v>
      </c>
      <c r="F104" s="0" t="n">
        <v>0</v>
      </c>
      <c r="G104" s="0" t="n">
        <v>11112.1279445811</v>
      </c>
      <c r="H104" s="0" t="n">
        <v>79652.0609952378</v>
      </c>
      <c r="I104" s="0" t="n">
        <v>20758.1849942841</v>
      </c>
      <c r="J104" s="0" t="n">
        <v>12377.5731151796</v>
      </c>
    </row>
    <row r="105" customFormat="false" ht="12.8" hidden="false" customHeight="false" outlineLevel="0" collapsed="false">
      <c r="A105" s="0" t="n">
        <v>152</v>
      </c>
      <c r="B105" s="0" t="n">
        <v>2596566.41041613</v>
      </c>
      <c r="C105" s="0" t="n">
        <v>1779083.52824349</v>
      </c>
      <c r="D105" s="0" t="n">
        <v>424127.218736545</v>
      </c>
      <c r="E105" s="0" t="n">
        <v>291212.097926683</v>
      </c>
      <c r="F105" s="0" t="n">
        <v>0</v>
      </c>
      <c r="G105" s="0" t="n">
        <v>12481.4601566569</v>
      </c>
      <c r="H105" s="0" t="n">
        <v>61394.9850462235</v>
      </c>
      <c r="I105" s="0" t="n">
        <v>19186.5947978183</v>
      </c>
      <c r="J105" s="0" t="n">
        <v>10421.1701285717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0" t="s">
        <v>213</v>
      </c>
      <c r="B1" s="0" t="s">
        <v>197</v>
      </c>
      <c r="C1" s="0" t="s">
        <v>242</v>
      </c>
      <c r="D1" s="0" t="s">
        <v>243</v>
      </c>
      <c r="E1" s="0" t="s">
        <v>244</v>
      </c>
      <c r="F1" s="0" t="s">
        <v>245</v>
      </c>
      <c r="G1" s="0" t="s">
        <v>246</v>
      </c>
      <c r="H1" s="0" t="s">
        <v>247</v>
      </c>
      <c r="I1" s="0" t="s">
        <v>198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19573117.3944048</v>
      </c>
      <c r="C14" s="0" t="n">
        <v>18842001.0762178</v>
      </c>
      <c r="D14" s="0" t="n">
        <v>63609343.1458918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22216148.1449952</v>
      </c>
      <c r="C15" s="0" t="n">
        <v>21497589.8809881</v>
      </c>
      <c r="D15" s="0" t="n">
        <v>72347360.9563194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18296958.6464321</v>
      </c>
      <c r="C16" s="0" t="n">
        <v>17659472.0058588</v>
      </c>
      <c r="D16" s="0" t="n">
        <v>59887509.8280857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19939496.2171495</v>
      </c>
      <c r="C17" s="0" t="n">
        <v>19343434.468545</v>
      </c>
      <c r="D17" s="0" t="n">
        <v>65408555.5176618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15750615.9012498</v>
      </c>
      <c r="C18" s="0" t="n">
        <v>15179121.8967004</v>
      </c>
      <c r="D18" s="0" t="n">
        <v>48156642.7646441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18663324.9516775</v>
      </c>
      <c r="C19" s="0" t="n">
        <v>18097437.8347259</v>
      </c>
      <c r="D19" s="0" t="n">
        <v>58016147.8012195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15837691.0752344</v>
      </c>
      <c r="C20" s="0" t="n">
        <v>15243839.0367646</v>
      </c>
      <c r="D20" s="0" t="n">
        <v>49291998.1091238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17981659.6177891</v>
      </c>
      <c r="C21" s="0" t="n">
        <v>17377691.1414433</v>
      </c>
      <c r="D21" s="0" t="n">
        <v>56595521.5971546</v>
      </c>
      <c r="E21" s="0" t="n">
        <v>58594550.2898636</v>
      </c>
      <c r="F21" s="0" t="n">
        <v>9765758.38164393</v>
      </c>
      <c r="G21" s="0" t="n">
        <v>322478.108124877</v>
      </c>
      <c r="H21" s="0" t="n">
        <v>204660.127476656</v>
      </c>
      <c r="I21" s="0" t="n">
        <v>109757.486777464</v>
      </c>
    </row>
    <row r="22" customFormat="false" ht="12.8" hidden="false" customHeight="false" outlineLevel="0" collapsed="false">
      <c r="A22" s="0" t="n">
        <v>69</v>
      </c>
      <c r="B22" s="0" t="n">
        <v>16350830.2039693</v>
      </c>
      <c r="C22" s="0" t="n">
        <v>15780949.2033318</v>
      </c>
      <c r="D22" s="0" t="n">
        <v>51701148.4791059</v>
      </c>
      <c r="E22" s="0" t="n">
        <v>60742110.445289</v>
      </c>
      <c r="F22" s="0" t="n">
        <v>0</v>
      </c>
      <c r="G22" s="0" t="n">
        <v>287128.604778399</v>
      </c>
      <c r="H22" s="0" t="n">
        <v>204033.322287457</v>
      </c>
      <c r="I22" s="0" t="n">
        <v>112455.819388001</v>
      </c>
    </row>
    <row r="23" customFormat="false" ht="12.8" hidden="false" customHeight="false" outlineLevel="0" collapsed="false">
      <c r="A23" s="0" t="n">
        <v>70</v>
      </c>
      <c r="B23" s="0" t="n">
        <v>18118675.9790896</v>
      </c>
      <c r="C23" s="0" t="n">
        <v>17514044.9750322</v>
      </c>
      <c r="D23" s="0" t="n">
        <v>57346374.8274224</v>
      </c>
      <c r="E23" s="0" t="n">
        <v>57805901.9768171</v>
      </c>
      <c r="F23" s="0" t="n">
        <v>9634316.99613618</v>
      </c>
      <c r="G23" s="0" t="n">
        <v>323009.465323779</v>
      </c>
      <c r="H23" s="0" t="n">
        <v>210436.438216249</v>
      </c>
      <c r="I23" s="0" t="n">
        <v>101693.000739106</v>
      </c>
    </row>
    <row r="24" customFormat="false" ht="12.8" hidden="false" customHeight="false" outlineLevel="0" collapsed="false">
      <c r="A24" s="0" t="n">
        <v>71</v>
      </c>
      <c r="B24" s="0" t="n">
        <v>15296821.5803269</v>
      </c>
      <c r="C24" s="0" t="n">
        <v>14716030.0371216</v>
      </c>
      <c r="D24" s="0" t="n">
        <v>48450757.8649951</v>
      </c>
      <c r="E24" s="0" t="n">
        <v>56208546.3325629</v>
      </c>
      <c r="F24" s="0" t="n">
        <v>0</v>
      </c>
      <c r="G24" s="0" t="n">
        <v>313655.490489986</v>
      </c>
      <c r="H24" s="0" t="n">
        <v>202847.956564416</v>
      </c>
      <c r="I24" s="0" t="n">
        <v>91840.1373584102</v>
      </c>
    </row>
    <row r="25" customFormat="false" ht="12.8" hidden="false" customHeight="false" outlineLevel="0" collapsed="false">
      <c r="A25" s="0" t="n">
        <v>72</v>
      </c>
      <c r="B25" s="0" t="n">
        <v>17737834.9336679</v>
      </c>
      <c r="C25" s="0" t="n">
        <v>17153272.7544254</v>
      </c>
      <c r="D25" s="0" t="n">
        <v>56497968.9470328</v>
      </c>
      <c r="E25" s="0" t="n">
        <v>56115379.1628043</v>
      </c>
      <c r="F25" s="0" t="n">
        <v>9352563.19380072</v>
      </c>
      <c r="G25" s="0" t="n">
        <v>310462.500628088</v>
      </c>
      <c r="H25" s="0" t="n">
        <v>206907.242248764</v>
      </c>
      <c r="I25" s="0" t="n">
        <v>95989.1948081142</v>
      </c>
    </row>
    <row r="26" customFormat="false" ht="12.8" hidden="false" customHeight="false" outlineLevel="0" collapsed="false">
      <c r="A26" s="0" t="n">
        <v>73</v>
      </c>
      <c r="B26" s="0" t="n">
        <v>16073808.4573933</v>
      </c>
      <c r="C26" s="0" t="n">
        <v>15482273.7963043</v>
      </c>
      <c r="D26" s="0" t="n">
        <v>51570241.7364438</v>
      </c>
      <c r="E26" s="0" t="n">
        <v>58202247.6051837</v>
      </c>
      <c r="F26" s="0" t="n">
        <v>0</v>
      </c>
      <c r="G26" s="0" t="n">
        <v>311259.402464581</v>
      </c>
      <c r="H26" s="0" t="n">
        <v>209715.409584803</v>
      </c>
      <c r="I26" s="0" t="n">
        <v>100799.784342294</v>
      </c>
    </row>
    <row r="27" customFormat="false" ht="12.8" hidden="false" customHeight="false" outlineLevel="0" collapsed="false">
      <c r="A27" s="0" t="n">
        <v>74</v>
      </c>
      <c r="B27" s="0" t="n">
        <v>19407046.9798925</v>
      </c>
      <c r="C27" s="0" t="n">
        <v>18798315.2041065</v>
      </c>
      <c r="D27" s="0" t="n">
        <v>62578703.0751457</v>
      </c>
      <c r="E27" s="0" t="n">
        <v>60681644.0051958</v>
      </c>
      <c r="F27" s="0" t="n">
        <v>10113607.3341993</v>
      </c>
      <c r="G27" s="0" t="n">
        <v>331088.952725679</v>
      </c>
      <c r="H27" s="0" t="n">
        <v>206774.640872576</v>
      </c>
      <c r="I27" s="0" t="n">
        <v>101240.260268271</v>
      </c>
    </row>
    <row r="28" customFormat="false" ht="12.8" hidden="false" customHeight="false" outlineLevel="0" collapsed="false">
      <c r="A28" s="0" t="n">
        <v>75</v>
      </c>
      <c r="B28" s="0" t="n">
        <v>17263870.454778</v>
      </c>
      <c r="C28" s="0" t="n">
        <v>16636910.2433039</v>
      </c>
      <c r="D28" s="0" t="n">
        <v>55908273.1962389</v>
      </c>
      <c r="E28" s="0" t="n">
        <v>61810921.4534877</v>
      </c>
      <c r="F28" s="0" t="n">
        <v>0</v>
      </c>
      <c r="G28" s="0" t="n">
        <v>346456.32228319</v>
      </c>
      <c r="H28" s="0" t="n">
        <v>207135.936337457</v>
      </c>
      <c r="I28" s="0" t="n">
        <v>104811.361219264</v>
      </c>
    </row>
    <row r="29" customFormat="false" ht="12.8" hidden="false" customHeight="false" outlineLevel="0" collapsed="false">
      <c r="A29" s="0" t="n">
        <v>76</v>
      </c>
      <c r="B29" s="0" t="n">
        <v>20292857.9283364</v>
      </c>
      <c r="C29" s="0" t="n">
        <v>19677974.6927151</v>
      </c>
      <c r="D29" s="0" t="n">
        <v>65940588.7915148</v>
      </c>
      <c r="E29" s="0" t="n">
        <v>63013694.562054</v>
      </c>
      <c r="F29" s="0" t="n">
        <v>10502282.427009</v>
      </c>
      <c r="G29" s="0" t="n">
        <v>332519.416366608</v>
      </c>
      <c r="H29" s="0" t="n">
        <v>206959.302124713</v>
      </c>
      <c r="I29" s="0" t="n">
        <v>107720.738757014</v>
      </c>
    </row>
    <row r="30" customFormat="false" ht="12.8" hidden="false" customHeight="false" outlineLevel="0" collapsed="false">
      <c r="A30" s="0" t="n">
        <v>77</v>
      </c>
      <c r="B30" s="0" t="n">
        <v>18022127.63614</v>
      </c>
      <c r="C30" s="0" t="n">
        <v>17410409.2521788</v>
      </c>
      <c r="D30" s="0" t="n">
        <v>58865430.9561006</v>
      </c>
      <c r="E30" s="0" t="n">
        <v>64169035.2069917</v>
      </c>
      <c r="F30" s="0" t="n">
        <v>0</v>
      </c>
      <c r="G30" s="0" t="n">
        <v>322844.76194429</v>
      </c>
      <c r="H30" s="0" t="n">
        <v>211543.103472276</v>
      </c>
      <c r="I30" s="0" t="n">
        <v>110472.169349466</v>
      </c>
    </row>
    <row r="31" customFormat="false" ht="12.8" hidden="false" customHeight="false" outlineLevel="0" collapsed="false">
      <c r="A31" s="0" t="n">
        <v>78</v>
      </c>
      <c r="B31" s="0" t="n">
        <v>21102671.810526</v>
      </c>
      <c r="C31" s="0" t="n">
        <v>20475110.6568429</v>
      </c>
      <c r="D31" s="0" t="n">
        <v>68917303.6882195</v>
      </c>
      <c r="E31" s="0" t="n">
        <v>65095560.1844604</v>
      </c>
      <c r="F31" s="0" t="n">
        <v>10849260.0307434</v>
      </c>
      <c r="G31" s="0" t="n">
        <v>338947.496208103</v>
      </c>
      <c r="H31" s="0" t="n">
        <v>211090.178090883</v>
      </c>
      <c r="I31" s="0" t="n">
        <v>110747.827691582</v>
      </c>
    </row>
    <row r="32" customFormat="false" ht="12.8" hidden="false" customHeight="false" outlineLevel="0" collapsed="false">
      <c r="A32" s="0" t="n">
        <v>79</v>
      </c>
      <c r="B32" s="0" t="n">
        <v>18388829.5763969</v>
      </c>
      <c r="C32" s="0" t="n">
        <v>17753008.1815591</v>
      </c>
      <c r="D32" s="0" t="n">
        <v>60313454.878473</v>
      </c>
      <c r="E32" s="0" t="n">
        <v>65006345.1896589</v>
      </c>
      <c r="F32" s="0" t="n">
        <v>0</v>
      </c>
      <c r="G32" s="0" t="n">
        <v>334327.636703935</v>
      </c>
      <c r="H32" s="0" t="n">
        <v>219811.268902956</v>
      </c>
      <c r="I32" s="0" t="n">
        <v>116689.270329895</v>
      </c>
    </row>
    <row r="33" customFormat="false" ht="12.8" hidden="false" customHeight="false" outlineLevel="0" collapsed="false">
      <c r="A33" s="0" t="n">
        <v>80</v>
      </c>
      <c r="B33" s="0" t="n">
        <v>21274789.416033</v>
      </c>
      <c r="C33" s="0" t="n">
        <v>20585867.8225426</v>
      </c>
      <c r="D33" s="0" t="n">
        <v>69570611.7942019</v>
      </c>
      <c r="E33" s="0" t="n">
        <v>65133256.1154871</v>
      </c>
      <c r="F33" s="0" t="n">
        <v>10855542.6859145</v>
      </c>
      <c r="G33" s="0" t="n">
        <v>381809.706524047</v>
      </c>
      <c r="H33" s="0" t="n">
        <v>224179.781256198</v>
      </c>
      <c r="I33" s="0" t="n">
        <v>118474.436728734</v>
      </c>
    </row>
    <row r="34" customFormat="false" ht="12.8" hidden="false" customHeight="false" outlineLevel="0" collapsed="false">
      <c r="A34" s="0" t="n">
        <v>81</v>
      </c>
      <c r="B34" s="0" t="n">
        <v>18936442.080881</v>
      </c>
      <c r="C34" s="0" t="n">
        <v>18255737.7614865</v>
      </c>
      <c r="D34" s="0" t="n">
        <v>62240672.519286</v>
      </c>
      <c r="E34" s="0" t="n">
        <v>66494941.3024428</v>
      </c>
      <c r="F34" s="0" t="n">
        <v>0</v>
      </c>
      <c r="G34" s="0" t="n">
        <v>376676.420163552</v>
      </c>
      <c r="H34" s="0" t="n">
        <v>222843.782342302</v>
      </c>
      <c r="I34" s="0" t="n">
        <v>115977.309840953</v>
      </c>
    </row>
    <row r="35" customFormat="false" ht="12.8" hidden="false" customHeight="false" outlineLevel="0" collapsed="false">
      <c r="A35" s="0" t="n">
        <v>82</v>
      </c>
      <c r="B35" s="0" t="n">
        <v>21973542.3380346</v>
      </c>
      <c r="C35" s="0" t="n">
        <v>21296516.0431406</v>
      </c>
      <c r="D35" s="0" t="n">
        <v>72148698.6193944</v>
      </c>
      <c r="E35" s="0" t="n">
        <v>67042713.9826333</v>
      </c>
      <c r="F35" s="0" t="n">
        <v>11173785.6637722</v>
      </c>
      <c r="G35" s="0" t="n">
        <v>376778.064832574</v>
      </c>
      <c r="H35" s="0" t="n">
        <v>221103.605466284</v>
      </c>
      <c r="I35" s="0" t="n">
        <v>113063.74942165</v>
      </c>
    </row>
    <row r="36" customFormat="false" ht="12.8" hidden="false" customHeight="false" outlineLevel="0" collapsed="false">
      <c r="A36" s="0" t="n">
        <v>83</v>
      </c>
      <c r="B36" s="0" t="n">
        <v>19392302.8420535</v>
      </c>
      <c r="C36" s="0" t="n">
        <v>18727361.4813957</v>
      </c>
      <c r="D36" s="0" t="n">
        <v>64009300.3093936</v>
      </c>
      <c r="E36" s="0" t="n">
        <v>67885707.0617825</v>
      </c>
      <c r="F36" s="0" t="n">
        <v>0</v>
      </c>
      <c r="G36" s="0" t="n">
        <v>364496.836402812</v>
      </c>
      <c r="H36" s="0" t="n">
        <v>221804.422987501</v>
      </c>
      <c r="I36" s="0" t="n">
        <v>112343.001810755</v>
      </c>
    </row>
    <row r="37" customFormat="false" ht="12.8" hidden="false" customHeight="false" outlineLevel="0" collapsed="false">
      <c r="A37" s="0" t="n">
        <v>84</v>
      </c>
      <c r="B37" s="0" t="n">
        <v>22432638.8842212</v>
      </c>
      <c r="C37" s="0" t="n">
        <v>21726757.0789686</v>
      </c>
      <c r="D37" s="0" t="n">
        <v>73771530.903234</v>
      </c>
      <c r="E37" s="0" t="n">
        <v>68178097.8789937</v>
      </c>
      <c r="F37" s="0" t="n">
        <v>11363016.3131656</v>
      </c>
      <c r="G37" s="0" t="n">
        <v>391373.014201557</v>
      </c>
      <c r="H37" s="0" t="n">
        <v>232125.758548759</v>
      </c>
      <c r="I37" s="0" t="n">
        <v>117690.046431792</v>
      </c>
    </row>
    <row r="38" customFormat="false" ht="12.8" hidden="false" customHeight="false" outlineLevel="0" collapsed="false">
      <c r="A38" s="0" t="n">
        <v>85</v>
      </c>
      <c r="B38" s="0" t="n">
        <v>19808471.3885361</v>
      </c>
      <c r="C38" s="0" t="n">
        <v>19088244.7113862</v>
      </c>
      <c r="D38" s="0" t="n">
        <v>65382056.0661431</v>
      </c>
      <c r="E38" s="0" t="n">
        <v>68927706.4215451</v>
      </c>
      <c r="F38" s="0" t="n">
        <v>0</v>
      </c>
      <c r="G38" s="0" t="n">
        <v>403200.69960663</v>
      </c>
      <c r="H38" s="0" t="n">
        <v>233626.852893706</v>
      </c>
      <c r="I38" s="0" t="n">
        <v>119141.606642329</v>
      </c>
    </row>
    <row r="39" customFormat="false" ht="12.8" hidden="false" customHeight="false" outlineLevel="0" collapsed="false">
      <c r="A39" s="0" t="n">
        <v>86</v>
      </c>
      <c r="B39" s="0" t="n">
        <v>22918231.535148</v>
      </c>
      <c r="C39" s="0" t="n">
        <v>22174941.1562003</v>
      </c>
      <c r="D39" s="0" t="n">
        <v>75424467.8171719</v>
      </c>
      <c r="E39" s="0" t="n">
        <v>69395822.4638214</v>
      </c>
      <c r="F39" s="0" t="n">
        <v>11565970.4106369</v>
      </c>
      <c r="G39" s="0" t="n">
        <v>408931.307992595</v>
      </c>
      <c r="H39" s="0" t="n">
        <v>245852.134867725</v>
      </c>
      <c r="I39" s="0" t="n">
        <v>126438.480124796</v>
      </c>
    </row>
    <row r="40" customFormat="false" ht="12.8" hidden="false" customHeight="false" outlineLevel="0" collapsed="false">
      <c r="A40" s="0" t="n">
        <v>87</v>
      </c>
      <c r="B40" s="0" t="n">
        <v>20282724.5940703</v>
      </c>
      <c r="C40" s="0" t="n">
        <v>19550417.8902464</v>
      </c>
      <c r="D40" s="0" t="n">
        <v>67099596.8110584</v>
      </c>
      <c r="E40" s="0" t="n">
        <v>70429700.3966243</v>
      </c>
      <c r="F40" s="0" t="n">
        <v>0</v>
      </c>
      <c r="G40" s="0" t="n">
        <v>411253.765635965</v>
      </c>
      <c r="H40" s="0" t="n">
        <v>236540.922772258</v>
      </c>
      <c r="I40" s="0" t="n">
        <v>120731.450593804</v>
      </c>
    </row>
    <row r="41" customFormat="false" ht="12.8" hidden="false" customHeight="false" outlineLevel="0" collapsed="false">
      <c r="A41" s="0" t="n">
        <v>88</v>
      </c>
      <c r="B41" s="0" t="n">
        <v>23555407.9151047</v>
      </c>
      <c r="C41" s="0" t="n">
        <v>22802240.1237742</v>
      </c>
      <c r="D41" s="0" t="n">
        <v>77653195.7787613</v>
      </c>
      <c r="E41" s="0" t="n">
        <v>71194363.4013036</v>
      </c>
      <c r="F41" s="0" t="n">
        <v>11865727.2335506</v>
      </c>
      <c r="G41" s="0" t="n">
        <v>416658.915067937</v>
      </c>
      <c r="H41" s="0" t="n">
        <v>248299.902630363</v>
      </c>
      <c r="I41" s="0" t="n">
        <v>126012.819474524</v>
      </c>
    </row>
    <row r="42" customFormat="false" ht="12.8" hidden="false" customHeight="false" outlineLevel="0" collapsed="false">
      <c r="A42" s="0" t="n">
        <v>89</v>
      </c>
      <c r="B42" s="0" t="n">
        <v>20884016.1091267</v>
      </c>
      <c r="C42" s="0" t="n">
        <v>20128198.4672685</v>
      </c>
      <c r="D42" s="0" t="n">
        <v>69145075.1476527</v>
      </c>
      <c r="E42" s="0" t="n">
        <v>72338091.5695067</v>
      </c>
      <c r="F42" s="0" t="n">
        <v>0</v>
      </c>
      <c r="G42" s="0" t="n">
        <v>412701.508202188</v>
      </c>
      <c r="H42" s="0" t="n">
        <v>252746.570466123</v>
      </c>
      <c r="I42" s="0" t="n">
        <v>129099.375985614</v>
      </c>
    </row>
    <row r="43" customFormat="false" ht="12.8" hidden="false" customHeight="false" outlineLevel="0" collapsed="false">
      <c r="A43" s="0" t="n">
        <v>90</v>
      </c>
      <c r="B43" s="0" t="n">
        <v>24161557.5301663</v>
      </c>
      <c r="C43" s="0" t="n">
        <v>23389332.1383041</v>
      </c>
      <c r="D43" s="0" t="n">
        <v>79726977.2003943</v>
      </c>
      <c r="E43" s="0" t="n">
        <v>72861481.4763425</v>
      </c>
      <c r="F43" s="0" t="n">
        <v>12143580.2460571</v>
      </c>
      <c r="G43" s="0" t="n">
        <v>432526.158882941</v>
      </c>
      <c r="H43" s="0" t="n">
        <v>249386.500065699</v>
      </c>
      <c r="I43" s="0" t="n">
        <v>129018.189876499</v>
      </c>
    </row>
    <row r="44" customFormat="false" ht="12.8" hidden="false" customHeight="false" outlineLevel="0" collapsed="false">
      <c r="A44" s="0" t="n">
        <v>91</v>
      </c>
      <c r="B44" s="0" t="n">
        <v>21263519.6299591</v>
      </c>
      <c r="C44" s="0" t="n">
        <v>20484861.1641882</v>
      </c>
      <c r="D44" s="0" t="n">
        <v>70489939.1834143</v>
      </c>
      <c r="E44" s="0" t="n">
        <v>73487735.7332623</v>
      </c>
      <c r="F44" s="0" t="n">
        <v>0</v>
      </c>
      <c r="G44" s="0" t="n">
        <v>422520.636588004</v>
      </c>
      <c r="H44" s="0" t="n">
        <v>263069.7793659</v>
      </c>
      <c r="I44" s="0" t="n">
        <v>132954.35688145</v>
      </c>
    </row>
    <row r="45" customFormat="false" ht="12.8" hidden="false" customHeight="false" outlineLevel="0" collapsed="false">
      <c r="A45" s="0" t="n">
        <v>92</v>
      </c>
      <c r="B45" s="0" t="n">
        <v>24655930.9917977</v>
      </c>
      <c r="C45" s="0" t="n">
        <v>23857106.5905699</v>
      </c>
      <c r="D45" s="0" t="n">
        <v>81437160.3209965</v>
      </c>
      <c r="E45" s="0" t="n">
        <v>74229351.2431342</v>
      </c>
      <c r="F45" s="0" t="n">
        <v>12371558.5405224</v>
      </c>
      <c r="G45" s="0" t="n">
        <v>459410.282774013</v>
      </c>
      <c r="H45" s="0" t="n">
        <v>250391.725789955</v>
      </c>
      <c r="I45" s="0" t="n">
        <v>127174.846662614</v>
      </c>
    </row>
    <row r="46" customFormat="false" ht="12.8" hidden="false" customHeight="false" outlineLevel="0" collapsed="false">
      <c r="A46" s="0" t="n">
        <v>93</v>
      </c>
      <c r="B46" s="0" t="n">
        <v>21857928.0743881</v>
      </c>
      <c r="C46" s="0" t="n">
        <v>21072108.1525016</v>
      </c>
      <c r="D46" s="0" t="n">
        <v>72573334.916342</v>
      </c>
      <c r="E46" s="0" t="n">
        <v>75467668.4743838</v>
      </c>
      <c r="F46" s="0" t="n">
        <v>0</v>
      </c>
      <c r="G46" s="0" t="n">
        <v>440562.220512475</v>
      </c>
      <c r="H46" s="0" t="n">
        <v>255796.110647661</v>
      </c>
      <c r="I46" s="0" t="n">
        <v>127802.27246629</v>
      </c>
    </row>
    <row r="47" customFormat="false" ht="12.8" hidden="false" customHeight="false" outlineLevel="0" collapsed="false">
      <c r="A47" s="0" t="n">
        <v>94</v>
      </c>
      <c r="B47" s="0" t="n">
        <v>25538200.7031036</v>
      </c>
      <c r="C47" s="0" t="n">
        <v>24765516.2903603</v>
      </c>
      <c r="D47" s="0" t="n">
        <v>84589241.3971395</v>
      </c>
      <c r="E47" s="0" t="n">
        <v>76999864.8655785</v>
      </c>
      <c r="F47" s="0" t="n">
        <v>12833310.8109298</v>
      </c>
      <c r="G47" s="0" t="n">
        <v>423464.371754355</v>
      </c>
      <c r="H47" s="0" t="n">
        <v>260137.981596414</v>
      </c>
      <c r="I47" s="0" t="n">
        <v>127260.084846353</v>
      </c>
    </row>
    <row r="48" customFormat="false" ht="12.8" hidden="false" customHeight="false" outlineLevel="0" collapsed="false">
      <c r="A48" s="0" t="n">
        <v>95</v>
      </c>
      <c r="B48" s="0" t="n">
        <v>22339216.3684332</v>
      </c>
      <c r="C48" s="0" t="n">
        <v>21579142.620079</v>
      </c>
      <c r="D48" s="0" t="n">
        <v>74347526.7189841</v>
      </c>
      <c r="E48" s="0" t="n">
        <v>77217157.5705196</v>
      </c>
      <c r="F48" s="0" t="n">
        <v>0</v>
      </c>
      <c r="G48" s="0" t="n">
        <v>407649.756153486</v>
      </c>
      <c r="H48" s="0" t="n">
        <v>262367.556190204</v>
      </c>
      <c r="I48" s="0" t="n">
        <v>128652.051443617</v>
      </c>
    </row>
    <row r="49" customFormat="false" ht="12.8" hidden="false" customHeight="false" outlineLevel="0" collapsed="false">
      <c r="A49" s="0" t="n">
        <v>96</v>
      </c>
      <c r="B49" s="0" t="n">
        <v>25839457.4722605</v>
      </c>
      <c r="C49" s="0" t="n">
        <v>25084240.2789405</v>
      </c>
      <c r="D49" s="0" t="n">
        <v>85726494.7245437</v>
      </c>
      <c r="E49" s="0" t="n">
        <v>77954286.8983716</v>
      </c>
      <c r="F49" s="0" t="n">
        <v>12992381.1497286</v>
      </c>
      <c r="G49" s="0" t="n">
        <v>412299.620551501</v>
      </c>
      <c r="H49" s="0" t="n">
        <v>255359.083553429</v>
      </c>
      <c r="I49" s="0" t="n">
        <v>125083.556021468</v>
      </c>
    </row>
    <row r="50" customFormat="false" ht="12.8" hidden="false" customHeight="false" outlineLevel="0" collapsed="false">
      <c r="A50" s="0" t="n">
        <v>97</v>
      </c>
      <c r="B50" s="0" t="n">
        <v>22876809.3123705</v>
      </c>
      <c r="C50" s="0" t="n">
        <v>22101651.1044971</v>
      </c>
      <c r="D50" s="0" t="n">
        <v>76205897.4948148</v>
      </c>
      <c r="E50" s="0" t="n">
        <v>79064897.4556839</v>
      </c>
      <c r="F50" s="0" t="n">
        <v>0</v>
      </c>
      <c r="G50" s="0" t="n">
        <v>426082.271122927</v>
      </c>
      <c r="H50" s="0" t="n">
        <v>260279.069083088</v>
      </c>
      <c r="I50" s="0" t="n">
        <v>126852.668096308</v>
      </c>
    </row>
    <row r="51" customFormat="false" ht="12.8" hidden="false" customHeight="false" outlineLevel="0" collapsed="false">
      <c r="A51" s="0" t="n">
        <v>98</v>
      </c>
      <c r="B51" s="0" t="n">
        <v>26142035.3814001</v>
      </c>
      <c r="C51" s="0" t="n">
        <v>25392645.8408326</v>
      </c>
      <c r="D51" s="0" t="n">
        <v>86841098.6605063</v>
      </c>
      <c r="E51" s="0" t="n">
        <v>78879653.7484383</v>
      </c>
      <c r="F51" s="0" t="n">
        <v>13146608.9580731</v>
      </c>
      <c r="G51" s="0" t="n">
        <v>394380.575918074</v>
      </c>
      <c r="H51" s="0" t="n">
        <v>265377.88346963</v>
      </c>
      <c r="I51" s="0" t="n">
        <v>128044.401685491</v>
      </c>
    </row>
    <row r="52" customFormat="false" ht="12.8" hidden="false" customHeight="false" outlineLevel="0" collapsed="false">
      <c r="A52" s="0" t="n">
        <v>99</v>
      </c>
      <c r="B52" s="0" t="n">
        <v>23165610.0091604</v>
      </c>
      <c r="C52" s="0" t="n">
        <v>22378028.5384379</v>
      </c>
      <c r="D52" s="0" t="n">
        <v>77216826.0269389</v>
      </c>
      <c r="E52" s="0" t="n">
        <v>80015152.7016828</v>
      </c>
      <c r="F52" s="0" t="n">
        <v>0</v>
      </c>
      <c r="G52" s="0" t="n">
        <v>424421.829454436</v>
      </c>
      <c r="H52" s="0" t="n">
        <v>271076.493811358</v>
      </c>
      <c r="I52" s="0" t="n">
        <v>131547.353509584</v>
      </c>
    </row>
    <row r="53" customFormat="false" ht="12.8" hidden="false" customHeight="false" outlineLevel="0" collapsed="false">
      <c r="A53" s="0" t="n">
        <v>100</v>
      </c>
      <c r="B53" s="0" t="n">
        <v>26635430.8097918</v>
      </c>
      <c r="C53" s="0" t="n">
        <v>25854280.3513498</v>
      </c>
      <c r="D53" s="0" t="n">
        <v>88454018.1602715</v>
      </c>
      <c r="E53" s="0" t="n">
        <v>80256314.8784771</v>
      </c>
      <c r="F53" s="0" t="n">
        <v>13376052.4797462</v>
      </c>
      <c r="G53" s="0" t="n">
        <v>420822.253201018</v>
      </c>
      <c r="H53" s="0" t="n">
        <v>267547.103351912</v>
      </c>
      <c r="I53" s="0" t="n">
        <v>132544.431270144</v>
      </c>
    </row>
    <row r="54" customFormat="false" ht="12.8" hidden="false" customHeight="false" outlineLevel="0" collapsed="false">
      <c r="A54" s="0" t="n">
        <v>101</v>
      </c>
      <c r="B54" s="0" t="n">
        <v>23431708.0293794</v>
      </c>
      <c r="C54" s="0" t="n">
        <v>22602928.9803698</v>
      </c>
      <c r="D54" s="0" t="n">
        <v>78014181.4241008</v>
      </c>
      <c r="E54" s="0" t="n">
        <v>80773411.6664786</v>
      </c>
      <c r="F54" s="0" t="n">
        <v>0</v>
      </c>
      <c r="G54" s="0" t="n">
        <v>464356.359998032</v>
      </c>
      <c r="H54" s="0" t="n">
        <v>271529.794816897</v>
      </c>
      <c r="I54" s="0" t="n">
        <v>132704.134563797</v>
      </c>
    </row>
    <row r="55" customFormat="false" ht="12.8" hidden="false" customHeight="false" outlineLevel="0" collapsed="false">
      <c r="A55" s="0" t="n">
        <v>102</v>
      </c>
      <c r="B55" s="0" t="n">
        <v>27132561.6338695</v>
      </c>
      <c r="C55" s="0" t="n">
        <v>26280836.5572714</v>
      </c>
      <c r="D55" s="0" t="n">
        <v>89976923.9032874</v>
      </c>
      <c r="E55" s="0" t="n">
        <v>81559794.5588749</v>
      </c>
      <c r="F55" s="0" t="n">
        <v>13593299.0931458</v>
      </c>
      <c r="G55" s="0" t="n">
        <v>487571.433740615</v>
      </c>
      <c r="H55" s="0" t="n">
        <v>270641.020810361</v>
      </c>
      <c r="I55" s="0" t="n">
        <v>133589.460067275</v>
      </c>
    </row>
    <row r="56" customFormat="false" ht="12.8" hidden="false" customHeight="false" outlineLevel="0" collapsed="false">
      <c r="A56" s="0" t="n">
        <v>103</v>
      </c>
      <c r="B56" s="0" t="n">
        <v>23984119.6491313</v>
      </c>
      <c r="C56" s="0" t="n">
        <v>23135388.2882424</v>
      </c>
      <c r="D56" s="0" t="n">
        <v>79916072.7594664</v>
      </c>
      <c r="E56" s="0" t="n">
        <v>82608008.2296608</v>
      </c>
      <c r="F56" s="0" t="n">
        <v>0</v>
      </c>
      <c r="G56" s="0" t="n">
        <v>487680.636131508</v>
      </c>
      <c r="H56" s="0" t="n">
        <v>268471.151522541</v>
      </c>
      <c r="I56" s="0" t="n">
        <v>132256.533192628</v>
      </c>
    </row>
    <row r="57" customFormat="false" ht="12.8" hidden="false" customHeight="false" outlineLevel="0" collapsed="false">
      <c r="A57" s="0" t="n">
        <v>104</v>
      </c>
      <c r="B57" s="0" t="n">
        <v>27654183.608185</v>
      </c>
      <c r="C57" s="0" t="n">
        <v>26810266.165403</v>
      </c>
      <c r="D57" s="0" t="n">
        <v>91869399.4647085</v>
      </c>
      <c r="E57" s="0" t="n">
        <v>83166267.731835</v>
      </c>
      <c r="F57" s="0" t="n">
        <v>13861044.6219725</v>
      </c>
      <c r="G57" s="0" t="n">
        <v>480657.693769011</v>
      </c>
      <c r="H57" s="0" t="n">
        <v>270836.121278577</v>
      </c>
      <c r="I57" s="0" t="n">
        <v>132033.753906286</v>
      </c>
    </row>
    <row r="58" customFormat="false" ht="12.8" hidden="false" customHeight="false" outlineLevel="0" collapsed="false">
      <c r="A58" s="0" t="n">
        <v>105</v>
      </c>
      <c r="B58" s="0" t="n">
        <v>24230426.9313017</v>
      </c>
      <c r="C58" s="0" t="n">
        <v>23343585.1568136</v>
      </c>
      <c r="D58" s="0" t="n">
        <v>80726428.7967586</v>
      </c>
      <c r="E58" s="0" t="n">
        <v>83344097.9692428</v>
      </c>
      <c r="F58" s="0" t="n">
        <v>0</v>
      </c>
      <c r="G58" s="0" t="n">
        <v>517159.770107497</v>
      </c>
      <c r="H58" s="0" t="n">
        <v>275316.328810707</v>
      </c>
      <c r="I58" s="0" t="n">
        <v>134808.107957011</v>
      </c>
    </row>
    <row r="59" customFormat="false" ht="12.8" hidden="false" customHeight="false" outlineLevel="0" collapsed="false">
      <c r="A59" s="0" t="n">
        <v>106</v>
      </c>
      <c r="B59" s="0" t="n">
        <v>28136793.7270257</v>
      </c>
      <c r="C59" s="0" t="n">
        <v>27288867.9147441</v>
      </c>
      <c r="D59" s="0" t="n">
        <v>93551129.667666</v>
      </c>
      <c r="E59" s="0" t="n">
        <v>84624994.726883</v>
      </c>
      <c r="F59" s="0" t="n">
        <v>14104165.7878138</v>
      </c>
      <c r="G59" s="0" t="n">
        <v>483101.583880386</v>
      </c>
      <c r="H59" s="0" t="n">
        <v>271712.868081535</v>
      </c>
      <c r="I59" s="0" t="n">
        <v>133016.229028036</v>
      </c>
    </row>
    <row r="60" customFormat="false" ht="12.8" hidden="false" customHeight="false" outlineLevel="0" collapsed="false">
      <c r="A60" s="0" t="n">
        <v>107</v>
      </c>
      <c r="B60" s="0" t="n">
        <v>24896389.6100105</v>
      </c>
      <c r="C60" s="0" t="n">
        <v>24079074.8875447</v>
      </c>
      <c r="D60" s="0" t="n">
        <v>83273698.8486093</v>
      </c>
      <c r="E60" s="0" t="n">
        <v>85883455.0101633</v>
      </c>
      <c r="F60" s="0" t="n">
        <v>0</v>
      </c>
      <c r="G60" s="0" t="n">
        <v>449881.1834022</v>
      </c>
      <c r="H60" s="0" t="n">
        <v>273556.314197449</v>
      </c>
      <c r="I60" s="0" t="n">
        <v>134110.32123735</v>
      </c>
    </row>
    <row r="61" customFormat="false" ht="12.8" hidden="false" customHeight="false" outlineLevel="0" collapsed="false">
      <c r="A61" s="0" t="n">
        <v>108</v>
      </c>
      <c r="B61" s="0" t="n">
        <v>28818708.1217342</v>
      </c>
      <c r="C61" s="0" t="n">
        <v>27961061.2454488</v>
      </c>
      <c r="D61" s="0" t="n">
        <v>95859365.5323145</v>
      </c>
      <c r="E61" s="0" t="n">
        <v>86646356.0409768</v>
      </c>
      <c r="F61" s="0" t="n">
        <v>14441059.3401628</v>
      </c>
      <c r="G61" s="0" t="n">
        <v>482835.452703593</v>
      </c>
      <c r="H61" s="0" t="n">
        <v>278773.58048621</v>
      </c>
      <c r="I61" s="0" t="n">
        <v>137196.918707992</v>
      </c>
    </row>
    <row r="62" customFormat="false" ht="12.8" hidden="false" customHeight="false" outlineLevel="0" collapsed="false">
      <c r="A62" s="0" t="n">
        <v>109</v>
      </c>
      <c r="B62" s="0" t="n">
        <v>25352043.0316849</v>
      </c>
      <c r="C62" s="0" t="n">
        <v>24543350.3920427</v>
      </c>
      <c r="D62" s="0" t="n">
        <v>84917829.3424507</v>
      </c>
      <c r="E62" s="0" t="n">
        <v>87516404.1047016</v>
      </c>
      <c r="F62" s="0" t="n">
        <v>0</v>
      </c>
      <c r="G62" s="0" t="n">
        <v>439335.876178215</v>
      </c>
      <c r="H62" s="0" t="n">
        <v>274016.930765923</v>
      </c>
      <c r="I62" s="0" t="n">
        <v>136199.760997242</v>
      </c>
    </row>
    <row r="63" customFormat="false" ht="12.8" hidden="false" customHeight="false" outlineLevel="0" collapsed="false">
      <c r="A63" s="0" t="n">
        <v>110</v>
      </c>
      <c r="B63" s="0" t="n">
        <v>29220764.8863167</v>
      </c>
      <c r="C63" s="0" t="n">
        <v>28387329.1420313</v>
      </c>
      <c r="D63" s="0" t="n">
        <v>97351682.5256287</v>
      </c>
      <c r="E63" s="0" t="n">
        <v>87931533.2885565</v>
      </c>
      <c r="F63" s="0" t="n">
        <v>14655255.5480928</v>
      </c>
      <c r="G63" s="0" t="n">
        <v>464205.681898432</v>
      </c>
      <c r="H63" s="0" t="n">
        <v>274509.523361944</v>
      </c>
      <c r="I63" s="0" t="n">
        <v>135315.05574998</v>
      </c>
    </row>
    <row r="64" customFormat="false" ht="12.8" hidden="false" customHeight="false" outlineLevel="0" collapsed="false">
      <c r="A64" s="0" t="n">
        <v>111</v>
      </c>
      <c r="B64" s="0" t="n">
        <v>25624636.9653488</v>
      </c>
      <c r="C64" s="0" t="n">
        <v>24782846.7032009</v>
      </c>
      <c r="D64" s="0" t="n">
        <v>85769910.1240176</v>
      </c>
      <c r="E64" s="0" t="n">
        <v>88306425.0078841</v>
      </c>
      <c r="F64" s="0" t="n">
        <v>0</v>
      </c>
      <c r="G64" s="0" t="n">
        <v>468352.630456453</v>
      </c>
      <c r="H64" s="0" t="n">
        <v>278017.309445831</v>
      </c>
      <c r="I64" s="0" t="n">
        <v>136314.746065086</v>
      </c>
    </row>
    <row r="65" customFormat="false" ht="12.8" hidden="false" customHeight="false" outlineLevel="0" collapsed="false">
      <c r="A65" s="0" t="n">
        <v>112</v>
      </c>
      <c r="B65" s="0" t="n">
        <v>29484116.8565979</v>
      </c>
      <c r="C65" s="0" t="n">
        <v>28647167.1805773</v>
      </c>
      <c r="D65" s="0" t="n">
        <v>98271658.3453183</v>
      </c>
      <c r="E65" s="0" t="n">
        <v>88674377.5425175</v>
      </c>
      <c r="F65" s="0" t="n">
        <v>14779062.9237529</v>
      </c>
      <c r="G65" s="0" t="n">
        <v>461538.795168077</v>
      </c>
      <c r="H65" s="0" t="n">
        <v>276742.82567033</v>
      </c>
      <c r="I65" s="0" t="n">
        <v>140954.364545961</v>
      </c>
    </row>
    <row r="66" customFormat="false" ht="12.8" hidden="false" customHeight="false" outlineLevel="0" collapsed="false">
      <c r="A66" s="0" t="n">
        <v>113</v>
      </c>
      <c r="B66" s="0" t="n">
        <v>25946493.789842</v>
      </c>
      <c r="C66" s="0" t="n">
        <v>25118084.0209359</v>
      </c>
      <c r="D66" s="0" t="n">
        <v>86942415.8102439</v>
      </c>
      <c r="E66" s="0" t="n">
        <v>89426143.3939878</v>
      </c>
      <c r="F66" s="0" t="n">
        <v>0</v>
      </c>
      <c r="G66" s="0" t="n">
        <v>461866.211789749</v>
      </c>
      <c r="H66" s="0" t="n">
        <v>271406.611744747</v>
      </c>
      <c r="I66" s="0" t="n">
        <v>135909.921959391</v>
      </c>
    </row>
    <row r="67" customFormat="false" ht="12.8" hidden="false" customHeight="false" outlineLevel="0" collapsed="false">
      <c r="A67" s="0" t="n">
        <v>114</v>
      </c>
      <c r="B67" s="0" t="n">
        <v>29861983.0583433</v>
      </c>
      <c r="C67" s="0" t="n">
        <v>28986249.8494512</v>
      </c>
      <c r="D67" s="0" t="n">
        <v>99421560.0140688</v>
      </c>
      <c r="E67" s="0" t="n">
        <v>89637080.1470359</v>
      </c>
      <c r="F67" s="0" t="n">
        <v>14939513.3578393</v>
      </c>
      <c r="G67" s="0" t="n">
        <v>487173.255999466</v>
      </c>
      <c r="H67" s="0" t="n">
        <v>287539.425819452</v>
      </c>
      <c r="I67" s="0" t="n">
        <v>144315.038676043</v>
      </c>
    </row>
    <row r="68" customFormat="false" ht="12.8" hidden="false" customHeight="false" outlineLevel="0" collapsed="false">
      <c r="A68" s="0" t="n">
        <v>115</v>
      </c>
      <c r="B68" s="0" t="n">
        <v>26093909.1891726</v>
      </c>
      <c r="C68" s="0" t="n">
        <v>25236661.973313</v>
      </c>
      <c r="D68" s="0" t="n">
        <v>87367422.0570052</v>
      </c>
      <c r="E68" s="0" t="n">
        <v>89806804.6697552</v>
      </c>
      <c r="F68" s="0" t="n">
        <v>0</v>
      </c>
      <c r="G68" s="0" t="n">
        <v>471424.976056593</v>
      </c>
      <c r="H68" s="0" t="n">
        <v>284720.661612373</v>
      </c>
      <c r="I68" s="0" t="n">
        <v>144430.825986647</v>
      </c>
    </row>
    <row r="69" customFormat="false" ht="12.8" hidden="false" customHeight="false" outlineLevel="0" collapsed="false">
      <c r="A69" s="0" t="n">
        <v>116</v>
      </c>
      <c r="B69" s="0" t="n">
        <v>29827923.3987839</v>
      </c>
      <c r="C69" s="0" t="n">
        <v>28967125.0480939</v>
      </c>
      <c r="D69" s="0" t="n">
        <v>99452858.8356182</v>
      </c>
      <c r="E69" s="0" t="n">
        <v>89612407.297406</v>
      </c>
      <c r="F69" s="0" t="n">
        <v>14935401.2162343</v>
      </c>
      <c r="G69" s="0" t="n">
        <v>469474.287200714</v>
      </c>
      <c r="H69" s="0" t="n">
        <v>287498.215927179</v>
      </c>
      <c r="I69" s="0" t="n">
        <v>148322.639374489</v>
      </c>
    </row>
    <row r="70" customFormat="false" ht="12.8" hidden="false" customHeight="false" outlineLevel="0" collapsed="false">
      <c r="A70" s="0" t="n">
        <v>117</v>
      </c>
      <c r="B70" s="0" t="n">
        <v>26156032.4745757</v>
      </c>
      <c r="C70" s="0" t="n">
        <v>25348021.485042</v>
      </c>
      <c r="D70" s="0" t="n">
        <v>87809045.3845326</v>
      </c>
      <c r="E70" s="0" t="n">
        <v>90179135.3694149</v>
      </c>
      <c r="F70" s="0" t="n">
        <v>0</v>
      </c>
      <c r="G70" s="0" t="n">
        <v>416348.814904795</v>
      </c>
      <c r="H70" s="0" t="n">
        <v>289059.12994656</v>
      </c>
      <c r="I70" s="0" t="n">
        <v>146575.778117621</v>
      </c>
    </row>
    <row r="71" customFormat="false" ht="12.8" hidden="false" customHeight="false" outlineLevel="0" collapsed="false">
      <c r="A71" s="0" t="n">
        <v>118</v>
      </c>
      <c r="B71" s="0" t="n">
        <v>30143021.4870858</v>
      </c>
      <c r="C71" s="0" t="n">
        <v>29321971.4869721</v>
      </c>
      <c r="D71" s="0" t="n">
        <v>100734219.229452</v>
      </c>
      <c r="E71" s="0" t="n">
        <v>90689339.3982466</v>
      </c>
      <c r="F71" s="0" t="n">
        <v>15114889.8997078</v>
      </c>
      <c r="G71" s="0" t="n">
        <v>434073.489302134</v>
      </c>
      <c r="H71" s="0" t="n">
        <v>287104.456210576</v>
      </c>
      <c r="I71" s="0" t="n">
        <v>142674.363715692</v>
      </c>
    </row>
    <row r="72" customFormat="false" ht="12.8" hidden="false" customHeight="false" outlineLevel="0" collapsed="false">
      <c r="A72" s="0" t="n">
        <v>119</v>
      </c>
      <c r="B72" s="0" t="n">
        <v>26567319.2271096</v>
      </c>
      <c r="C72" s="0" t="n">
        <v>25737499.3015731</v>
      </c>
      <c r="D72" s="0" t="n">
        <v>89196642.247105</v>
      </c>
      <c r="E72" s="0" t="n">
        <v>91550724.2941867</v>
      </c>
      <c r="F72" s="0" t="n">
        <v>0</v>
      </c>
      <c r="G72" s="0" t="n">
        <v>431455.297490404</v>
      </c>
      <c r="H72" s="0" t="n">
        <v>295342.902702309</v>
      </c>
      <c r="I72" s="0" t="n">
        <v>147173.893348181</v>
      </c>
    </row>
    <row r="73" customFormat="false" ht="12.8" hidden="false" customHeight="false" outlineLevel="0" collapsed="false">
      <c r="A73" s="0" t="n">
        <v>120</v>
      </c>
      <c r="B73" s="0" t="n">
        <v>30694040.0016117</v>
      </c>
      <c r="C73" s="0" t="n">
        <v>29872689.2764964</v>
      </c>
      <c r="D73" s="0" t="n">
        <v>102624095.251782</v>
      </c>
      <c r="E73" s="0" t="n">
        <v>92319851.7585185</v>
      </c>
      <c r="F73" s="0" t="n">
        <v>15386641.9597531</v>
      </c>
      <c r="G73" s="0" t="n">
        <v>431123.687996797</v>
      </c>
      <c r="H73" s="0" t="n">
        <v>288969.010541054</v>
      </c>
      <c r="I73" s="0" t="n">
        <v>144654.323681981</v>
      </c>
    </row>
    <row r="74" customFormat="false" ht="12.8" hidden="false" customHeight="false" outlineLevel="0" collapsed="false">
      <c r="A74" s="0" t="n">
        <v>121</v>
      </c>
      <c r="B74" s="0" t="n">
        <v>26851952.1299936</v>
      </c>
      <c r="C74" s="0" t="n">
        <v>26010713.573292</v>
      </c>
      <c r="D74" s="0" t="n">
        <v>90194947.009189</v>
      </c>
      <c r="E74" s="0" t="n">
        <v>92470704.9017805</v>
      </c>
      <c r="F74" s="0" t="n">
        <v>0</v>
      </c>
      <c r="G74" s="0" t="n">
        <v>446678.833489794</v>
      </c>
      <c r="H74" s="0" t="n">
        <v>292761.062453942</v>
      </c>
      <c r="I74" s="0" t="n">
        <v>145426.658225478</v>
      </c>
    </row>
    <row r="75" customFormat="false" ht="12.8" hidden="false" customHeight="false" outlineLevel="0" collapsed="false">
      <c r="A75" s="0" t="n">
        <v>122</v>
      </c>
      <c r="B75" s="0" t="n">
        <v>31046509.044333</v>
      </c>
      <c r="C75" s="0" t="n">
        <v>30213292.4126622</v>
      </c>
      <c r="D75" s="0" t="n">
        <v>103859108.807042</v>
      </c>
      <c r="E75" s="0" t="n">
        <v>93350719.7350053</v>
      </c>
      <c r="F75" s="0" t="n">
        <v>15558453.2891676</v>
      </c>
      <c r="G75" s="0" t="n">
        <v>448127.952264445</v>
      </c>
      <c r="H75" s="0" t="n">
        <v>285501.157430593</v>
      </c>
      <c r="I75" s="0" t="n">
        <v>142267.888536913</v>
      </c>
    </row>
    <row r="76" customFormat="false" ht="12.8" hidden="false" customHeight="false" outlineLevel="0" collapsed="false">
      <c r="A76" s="0" t="n">
        <v>123</v>
      </c>
      <c r="B76" s="0" t="n">
        <v>27327534.2973054</v>
      </c>
      <c r="C76" s="0" t="n">
        <v>26485947.165999</v>
      </c>
      <c r="D76" s="0" t="n">
        <v>91892744.411229</v>
      </c>
      <c r="E76" s="0" t="n">
        <v>94144827.3041482</v>
      </c>
      <c r="F76" s="0" t="n">
        <v>0</v>
      </c>
      <c r="G76" s="0" t="n">
        <v>448526.602540098</v>
      </c>
      <c r="H76" s="0" t="n">
        <v>291048.485210637</v>
      </c>
      <c r="I76" s="0" t="n">
        <v>145731.490793901</v>
      </c>
    </row>
    <row r="77" customFormat="false" ht="12.8" hidden="false" customHeight="false" outlineLevel="0" collapsed="false">
      <c r="A77" s="0" t="n">
        <v>124</v>
      </c>
      <c r="B77" s="0" t="n">
        <v>31466120.8474423</v>
      </c>
      <c r="C77" s="0" t="n">
        <v>30575914.5118695</v>
      </c>
      <c r="D77" s="0" t="n">
        <v>105152345.288115</v>
      </c>
      <c r="E77" s="0" t="n">
        <v>94469004.4866612</v>
      </c>
      <c r="F77" s="0" t="n">
        <v>15744834.0811102</v>
      </c>
      <c r="G77" s="0" t="n">
        <v>489587.301772873</v>
      </c>
      <c r="H77" s="0" t="n">
        <v>297180.264703385</v>
      </c>
      <c r="I77" s="0" t="n">
        <v>147769.670137935</v>
      </c>
    </row>
    <row r="78" customFormat="false" ht="12.8" hidden="false" customHeight="false" outlineLevel="0" collapsed="false">
      <c r="A78" s="0" t="n">
        <v>125</v>
      </c>
      <c r="B78" s="0" t="n">
        <v>27830992.5387114</v>
      </c>
      <c r="C78" s="0" t="n">
        <v>26933628.3081233</v>
      </c>
      <c r="D78" s="0" t="n">
        <v>93492370.8736945</v>
      </c>
      <c r="E78" s="0" t="n">
        <v>95696829.4630671</v>
      </c>
      <c r="F78" s="0" t="n">
        <v>0</v>
      </c>
      <c r="G78" s="0" t="n">
        <v>503296.662404594</v>
      </c>
      <c r="H78" s="0" t="n">
        <v>293285.267175679</v>
      </c>
      <c r="I78" s="0" t="n">
        <v>143974.715725438</v>
      </c>
    </row>
    <row r="79" customFormat="false" ht="12.8" hidden="false" customHeight="false" outlineLevel="0" collapsed="false">
      <c r="A79" s="0" t="n">
        <v>126</v>
      </c>
      <c r="B79" s="0" t="n">
        <v>31765373.2601668</v>
      </c>
      <c r="C79" s="0" t="n">
        <v>30882511.1692751</v>
      </c>
      <c r="D79" s="0" t="n">
        <v>106263100.062785</v>
      </c>
      <c r="E79" s="0" t="n">
        <v>95366345.0951889</v>
      </c>
      <c r="F79" s="0" t="n">
        <v>15894390.8491981</v>
      </c>
      <c r="G79" s="0" t="n">
        <v>479943.213174423</v>
      </c>
      <c r="H79" s="0" t="n">
        <v>298580.163053986</v>
      </c>
      <c r="I79" s="0" t="n">
        <v>149055.306661848</v>
      </c>
    </row>
    <row r="80" customFormat="false" ht="12.8" hidden="false" customHeight="false" outlineLevel="0" collapsed="false">
      <c r="A80" s="0" t="n">
        <v>127</v>
      </c>
      <c r="B80" s="0" t="n">
        <v>27968946.3348</v>
      </c>
      <c r="C80" s="0" t="n">
        <v>27085983.6028642</v>
      </c>
      <c r="D80" s="0" t="n">
        <v>94085534.7081336</v>
      </c>
      <c r="E80" s="0" t="n">
        <v>96208089.4438933</v>
      </c>
      <c r="F80" s="0" t="n">
        <v>0</v>
      </c>
      <c r="G80" s="0" t="n">
        <v>480559.042618364</v>
      </c>
      <c r="H80" s="0" t="n">
        <v>297061.534438893</v>
      </c>
      <c r="I80" s="0" t="n">
        <v>150488.79268368</v>
      </c>
    </row>
    <row r="81" customFormat="false" ht="12.8" hidden="false" customHeight="false" outlineLevel="0" collapsed="false">
      <c r="A81" s="0" t="n">
        <v>128</v>
      </c>
      <c r="B81" s="0" t="n">
        <v>32247341.4710009</v>
      </c>
      <c r="C81" s="0" t="n">
        <v>31369433.0071839</v>
      </c>
      <c r="D81" s="0" t="n">
        <v>107977840.726529</v>
      </c>
      <c r="E81" s="0" t="n">
        <v>96874156.3769756</v>
      </c>
      <c r="F81" s="0" t="n">
        <v>16145692.7294959</v>
      </c>
      <c r="G81" s="0" t="n">
        <v>473994.571043541</v>
      </c>
      <c r="H81" s="0" t="n">
        <v>297263.513743968</v>
      </c>
      <c r="I81" s="0" t="n">
        <v>152357.68432783</v>
      </c>
    </row>
    <row r="82" customFormat="false" ht="12.8" hidden="false" customHeight="false" outlineLevel="0" collapsed="false">
      <c r="A82" s="0" t="n">
        <v>129</v>
      </c>
      <c r="B82" s="0" t="n">
        <v>28125215.8040748</v>
      </c>
      <c r="C82" s="0" t="n">
        <v>27262263.9960324</v>
      </c>
      <c r="D82" s="0" t="n">
        <v>94728678.6461706</v>
      </c>
      <c r="E82" s="0" t="n">
        <v>96831410.7091176</v>
      </c>
      <c r="F82" s="0" t="n">
        <v>0</v>
      </c>
      <c r="G82" s="0" t="n">
        <v>454667.010655003</v>
      </c>
      <c r="H82" s="0" t="n">
        <v>302308.812912883</v>
      </c>
      <c r="I82" s="0" t="n">
        <v>151394.263535068</v>
      </c>
    </row>
    <row r="83" customFormat="false" ht="12.8" hidden="false" customHeight="false" outlineLevel="0" collapsed="false">
      <c r="A83" s="0" t="n">
        <v>130</v>
      </c>
      <c r="B83" s="0" t="n">
        <v>32287138.1608014</v>
      </c>
      <c r="C83" s="0" t="n">
        <v>31391771.2858995</v>
      </c>
      <c r="D83" s="0" t="n">
        <v>108096164.904703</v>
      </c>
      <c r="E83" s="0" t="n">
        <v>96914536.3762367</v>
      </c>
      <c r="F83" s="0" t="n">
        <v>16152422.7293728</v>
      </c>
      <c r="G83" s="0" t="n">
        <v>483432.629579216</v>
      </c>
      <c r="H83" s="0" t="n">
        <v>305081.798847389</v>
      </c>
      <c r="I83" s="0" t="n">
        <v>152646.352107541</v>
      </c>
    </row>
    <row r="84" customFormat="false" ht="12.8" hidden="false" customHeight="false" outlineLevel="0" collapsed="false">
      <c r="A84" s="0" t="n">
        <v>131</v>
      </c>
      <c r="B84" s="0" t="n">
        <v>28479621.1539882</v>
      </c>
      <c r="C84" s="0" t="n">
        <v>27577363.8374643</v>
      </c>
      <c r="D84" s="0" t="n">
        <v>95846435.0501682</v>
      </c>
      <c r="E84" s="0" t="n">
        <v>97917703.8195194</v>
      </c>
      <c r="F84" s="0" t="n">
        <v>0</v>
      </c>
      <c r="G84" s="0" t="n">
        <v>494511.352659035</v>
      </c>
      <c r="H84" s="0" t="n">
        <v>300597.118319764</v>
      </c>
      <c r="I84" s="0" t="n">
        <v>153069.779350067</v>
      </c>
    </row>
    <row r="85" customFormat="false" ht="12.8" hidden="false" customHeight="false" outlineLevel="0" collapsed="false">
      <c r="A85" s="0" t="n">
        <v>132</v>
      </c>
      <c r="B85" s="0" t="n">
        <v>33122291.6767668</v>
      </c>
      <c r="C85" s="0" t="n">
        <v>32200542.9165631</v>
      </c>
      <c r="D85" s="0" t="n">
        <v>110897385.700608</v>
      </c>
      <c r="E85" s="0" t="n">
        <v>99363977.9612669</v>
      </c>
      <c r="F85" s="0" t="n">
        <v>16560662.9935445</v>
      </c>
      <c r="G85" s="0" t="n">
        <v>509626.337484963</v>
      </c>
      <c r="H85" s="0" t="n">
        <v>302763.900419834</v>
      </c>
      <c r="I85" s="0" t="n">
        <v>156226.460426966</v>
      </c>
    </row>
    <row r="86" customFormat="false" ht="12.8" hidden="false" customHeight="false" outlineLevel="0" collapsed="false">
      <c r="A86" s="0" t="n">
        <v>133</v>
      </c>
      <c r="B86" s="0" t="n">
        <v>29074565.6595512</v>
      </c>
      <c r="C86" s="0" t="n">
        <v>28163309.1889184</v>
      </c>
      <c r="D86" s="0" t="n">
        <v>97850547.8027834</v>
      </c>
      <c r="E86" s="0" t="n">
        <v>99890463.2503224</v>
      </c>
      <c r="F86" s="0" t="n">
        <v>0</v>
      </c>
      <c r="G86" s="0" t="n">
        <v>503361.447421683</v>
      </c>
      <c r="H86" s="0" t="n">
        <v>297788.269715641</v>
      </c>
      <c r="I86" s="0" t="n">
        <v>157295.362136342</v>
      </c>
    </row>
    <row r="87" customFormat="false" ht="12.8" hidden="false" customHeight="false" outlineLevel="0" collapsed="false">
      <c r="A87" s="0" t="n">
        <v>134</v>
      </c>
      <c r="B87" s="0" t="n">
        <v>33512864.5165932</v>
      </c>
      <c r="C87" s="0" t="n">
        <v>32592935.7963383</v>
      </c>
      <c r="D87" s="0" t="n">
        <v>112240428.151947</v>
      </c>
      <c r="E87" s="0" t="n">
        <v>100502368.524848</v>
      </c>
      <c r="F87" s="0" t="n">
        <v>16750394.7541413</v>
      </c>
      <c r="G87" s="0" t="n">
        <v>509505.110961532</v>
      </c>
      <c r="H87" s="0" t="n">
        <v>302418.357435071</v>
      </c>
      <c r="I87" s="0" t="n">
        <v>154293.216940506</v>
      </c>
    </row>
    <row r="88" customFormat="false" ht="12.8" hidden="false" customHeight="false" outlineLevel="0" collapsed="false">
      <c r="A88" s="0" t="n">
        <v>135</v>
      </c>
      <c r="B88" s="0" t="n">
        <v>29306004.3604586</v>
      </c>
      <c r="C88" s="0" t="n">
        <v>28344303.4417404</v>
      </c>
      <c r="D88" s="0" t="n">
        <v>98552282.0074653</v>
      </c>
      <c r="E88" s="0" t="n">
        <v>100545035.817004</v>
      </c>
      <c r="F88" s="0" t="n">
        <v>0</v>
      </c>
      <c r="G88" s="0" t="n">
        <v>554938.270109169</v>
      </c>
      <c r="H88" s="0" t="n">
        <v>300103.815218088</v>
      </c>
      <c r="I88" s="0" t="n">
        <v>152369.761986987</v>
      </c>
    </row>
    <row r="89" customFormat="false" ht="12.8" hidden="false" customHeight="false" outlineLevel="0" collapsed="false">
      <c r="A89" s="0" t="n">
        <v>136</v>
      </c>
      <c r="B89" s="0" t="n">
        <v>34011876.8778975</v>
      </c>
      <c r="C89" s="0" t="n">
        <v>33069514.24008</v>
      </c>
      <c r="D89" s="0" t="n">
        <v>113949550.482579</v>
      </c>
      <c r="E89" s="0" t="n">
        <v>101962739.693918</v>
      </c>
      <c r="F89" s="0" t="n">
        <v>16993789.9489863</v>
      </c>
      <c r="G89" s="0" t="n">
        <v>532331.1269072</v>
      </c>
      <c r="H89" s="0" t="n">
        <v>303435.414438604</v>
      </c>
      <c r="I89" s="0" t="n">
        <v>152280.137816768</v>
      </c>
    </row>
    <row r="90" customFormat="false" ht="12.8" hidden="false" customHeight="false" outlineLevel="0" collapsed="false">
      <c r="A90" s="0" t="n">
        <v>137</v>
      </c>
      <c r="B90" s="0" t="n">
        <v>29874658.3302936</v>
      </c>
      <c r="C90" s="0" t="n">
        <v>28960216.46847</v>
      </c>
      <c r="D90" s="0" t="n">
        <v>100691588.458274</v>
      </c>
      <c r="E90" s="0" t="n">
        <v>102647074.86704</v>
      </c>
      <c r="F90" s="0" t="n">
        <v>0</v>
      </c>
      <c r="G90" s="0" t="n">
        <v>511674.032242738</v>
      </c>
      <c r="H90" s="0" t="n">
        <v>296854.167964085</v>
      </c>
      <c r="I90" s="0" t="n">
        <v>151305.230881105</v>
      </c>
    </row>
    <row r="91" customFormat="false" ht="12.8" hidden="false" customHeight="false" outlineLevel="0" collapsed="false">
      <c r="A91" s="0" t="n">
        <v>138</v>
      </c>
      <c r="B91" s="0" t="n">
        <v>34383744.6003762</v>
      </c>
      <c r="C91" s="0" t="n">
        <v>33484772.0269791</v>
      </c>
      <c r="D91" s="0" t="n">
        <v>115392514.652918</v>
      </c>
      <c r="E91" s="0" t="n">
        <v>103174756.411718</v>
      </c>
      <c r="F91" s="0" t="n">
        <v>17195792.7352864</v>
      </c>
      <c r="G91" s="0" t="n">
        <v>495770.681183971</v>
      </c>
      <c r="H91" s="0" t="n">
        <v>298995.206235219</v>
      </c>
      <c r="I91" s="0" t="n">
        <v>148866.69425418</v>
      </c>
    </row>
    <row r="92" customFormat="false" ht="12.8" hidden="false" customHeight="false" outlineLevel="0" collapsed="false">
      <c r="A92" s="0" t="n">
        <v>139</v>
      </c>
      <c r="B92" s="0" t="n">
        <v>30063023.051353</v>
      </c>
      <c r="C92" s="0" t="n">
        <v>29119193.6858861</v>
      </c>
      <c r="D92" s="0" t="n">
        <v>101300413.44409</v>
      </c>
      <c r="E92" s="0" t="n">
        <v>103158061.246488</v>
      </c>
      <c r="F92" s="0" t="n">
        <v>0</v>
      </c>
      <c r="G92" s="0" t="n">
        <v>531476.147915516</v>
      </c>
      <c r="H92" s="0" t="n">
        <v>304782.693538092</v>
      </c>
      <c r="I92" s="0" t="n">
        <v>153672.177161847</v>
      </c>
    </row>
    <row r="93" customFormat="false" ht="12.8" hidden="false" customHeight="false" outlineLevel="0" collapsed="false">
      <c r="A93" s="0" t="n">
        <v>140</v>
      </c>
      <c r="B93" s="0" t="n">
        <v>34418920.1716262</v>
      </c>
      <c r="C93" s="0" t="n">
        <v>33502704.1430597</v>
      </c>
      <c r="D93" s="0" t="n">
        <v>115538118.599198</v>
      </c>
      <c r="E93" s="0" t="n">
        <v>103247667.054377</v>
      </c>
      <c r="F93" s="0" t="n">
        <v>17207944.5090629</v>
      </c>
      <c r="G93" s="0" t="n">
        <v>500327.476135132</v>
      </c>
      <c r="H93" s="0" t="n">
        <v>309110.727038489</v>
      </c>
      <c r="I93" s="0" t="n">
        <v>152539.750561266</v>
      </c>
    </row>
    <row r="94" customFormat="false" ht="12.8" hidden="false" customHeight="false" outlineLevel="0" collapsed="false">
      <c r="A94" s="0" t="n">
        <v>141</v>
      </c>
      <c r="B94" s="0" t="n">
        <v>30266080.7181864</v>
      </c>
      <c r="C94" s="0" t="n">
        <v>29346869.1164102</v>
      </c>
      <c r="D94" s="0" t="n">
        <v>102163478.106339</v>
      </c>
      <c r="E94" s="0" t="n">
        <v>103986751.898072</v>
      </c>
      <c r="F94" s="0" t="n">
        <v>0</v>
      </c>
      <c r="G94" s="0" t="n">
        <v>499917.345562248</v>
      </c>
      <c r="H94" s="0" t="n">
        <v>312067.127882745</v>
      </c>
      <c r="I94" s="0" t="n">
        <v>153181.61190173</v>
      </c>
    </row>
    <row r="95" customFormat="false" ht="12.8" hidden="false" customHeight="false" outlineLevel="0" collapsed="false">
      <c r="A95" s="0" t="n">
        <v>142</v>
      </c>
      <c r="B95" s="0" t="n">
        <v>34644952.0703794</v>
      </c>
      <c r="C95" s="0" t="n">
        <v>33665305.409123</v>
      </c>
      <c r="D95" s="0" t="n">
        <v>116114783.587899</v>
      </c>
      <c r="E95" s="0" t="n">
        <v>103716114.186188</v>
      </c>
      <c r="F95" s="0" t="n">
        <v>17286019.0310314</v>
      </c>
      <c r="G95" s="0" t="n">
        <v>555206.738914662</v>
      </c>
      <c r="H95" s="0" t="n">
        <v>314356.889224585</v>
      </c>
      <c r="I95" s="0" t="n">
        <v>157261.475881523</v>
      </c>
    </row>
    <row r="96" customFormat="false" ht="12.8" hidden="false" customHeight="false" outlineLevel="0" collapsed="false">
      <c r="A96" s="0" t="n">
        <v>143</v>
      </c>
      <c r="B96" s="0" t="n">
        <v>30565004.2508719</v>
      </c>
      <c r="C96" s="0" t="n">
        <v>29627498.7510812</v>
      </c>
      <c r="D96" s="0" t="n">
        <v>103184460.307895</v>
      </c>
      <c r="E96" s="0" t="n">
        <v>104941838.796088</v>
      </c>
      <c r="F96" s="0" t="n">
        <v>0</v>
      </c>
      <c r="G96" s="0" t="n">
        <v>520938.770683545</v>
      </c>
      <c r="H96" s="0" t="n">
        <v>309527.489136755</v>
      </c>
      <c r="I96" s="0" t="n">
        <v>152913.199957766</v>
      </c>
    </row>
    <row r="97" customFormat="false" ht="12.8" hidden="false" customHeight="false" outlineLevel="0" collapsed="false">
      <c r="A97" s="0" t="n">
        <v>144</v>
      </c>
      <c r="B97" s="0" t="n">
        <v>35176784.3416495</v>
      </c>
      <c r="C97" s="0" t="n">
        <v>34257925.506357</v>
      </c>
      <c r="D97" s="0" t="n">
        <v>118183566.837425</v>
      </c>
      <c r="E97" s="0" t="n">
        <v>105518926.458169</v>
      </c>
      <c r="F97" s="0" t="n">
        <v>17586487.7430283</v>
      </c>
      <c r="G97" s="0" t="n">
        <v>499660.383752649</v>
      </c>
      <c r="H97" s="0" t="n">
        <v>311346.453505895</v>
      </c>
      <c r="I97" s="0" t="n">
        <v>154074.282905631</v>
      </c>
    </row>
    <row r="98" customFormat="false" ht="12.8" hidden="false" customHeight="false" outlineLevel="0" collapsed="false">
      <c r="A98" s="0" t="n">
        <v>145</v>
      </c>
      <c r="B98" s="0" t="n">
        <v>30755135.8697905</v>
      </c>
      <c r="C98" s="0" t="n">
        <v>29857401.3816323</v>
      </c>
      <c r="D98" s="0" t="n">
        <v>104002287.306742</v>
      </c>
      <c r="E98" s="0" t="n">
        <v>105764950.437601</v>
      </c>
      <c r="F98" s="0" t="n">
        <v>0</v>
      </c>
      <c r="G98" s="0" t="n">
        <v>473438.471754998</v>
      </c>
      <c r="H98" s="0" t="n">
        <v>315754.630311782</v>
      </c>
      <c r="I98" s="0" t="n">
        <v>155059.12298768</v>
      </c>
    </row>
    <row r="99" customFormat="false" ht="12.8" hidden="false" customHeight="false" outlineLevel="0" collapsed="false">
      <c r="A99" s="0" t="n">
        <v>146</v>
      </c>
      <c r="B99" s="0" t="n">
        <v>35543545.3574547</v>
      </c>
      <c r="C99" s="0" t="n">
        <v>34643370.3464379</v>
      </c>
      <c r="D99" s="0" t="n">
        <v>119582086.141509</v>
      </c>
      <c r="E99" s="0" t="n">
        <v>106725868.682611</v>
      </c>
      <c r="F99" s="0" t="n">
        <v>17787644.7804351</v>
      </c>
      <c r="G99" s="0" t="n">
        <v>476837.042617994</v>
      </c>
      <c r="H99" s="0" t="n">
        <v>315059.584350927</v>
      </c>
      <c r="I99" s="0" t="n">
        <v>154683.405782687</v>
      </c>
    </row>
    <row r="100" customFormat="false" ht="12.8" hidden="false" customHeight="false" outlineLevel="0" collapsed="false">
      <c r="A100" s="0" t="n">
        <v>147</v>
      </c>
      <c r="B100" s="0" t="n">
        <v>31231014.285378</v>
      </c>
      <c r="C100" s="0" t="n">
        <v>30287151.0359618</v>
      </c>
      <c r="D100" s="0" t="n">
        <v>105553222.066515</v>
      </c>
      <c r="E100" s="0" t="n">
        <v>107272029.402941</v>
      </c>
      <c r="F100" s="0" t="n">
        <v>0</v>
      </c>
      <c r="G100" s="0" t="n">
        <v>527883.655325278</v>
      </c>
      <c r="H100" s="0" t="n">
        <v>309344.056798413</v>
      </c>
      <c r="I100" s="0" t="n">
        <v>152336.481846496</v>
      </c>
    </row>
    <row r="101" customFormat="false" ht="12.8" hidden="false" customHeight="false" outlineLevel="0" collapsed="false">
      <c r="A101" s="0" t="n">
        <v>148</v>
      </c>
      <c r="B101" s="0" t="n">
        <v>35984795.7976958</v>
      </c>
      <c r="C101" s="0" t="n">
        <v>35016834.9433283</v>
      </c>
      <c r="D101" s="0" t="n">
        <v>120945440.905905</v>
      </c>
      <c r="E101" s="0" t="n">
        <v>107849384.38385</v>
      </c>
      <c r="F101" s="0" t="n">
        <v>17974897.3973084</v>
      </c>
      <c r="G101" s="0" t="n">
        <v>551903.285023228</v>
      </c>
      <c r="H101" s="0" t="n">
        <v>309055.555736534</v>
      </c>
      <c r="I101" s="0" t="n">
        <v>152860.01943954</v>
      </c>
    </row>
    <row r="102" customFormat="false" ht="12.8" hidden="false" customHeight="false" outlineLevel="0" collapsed="false">
      <c r="A102" s="0" t="n">
        <v>149</v>
      </c>
      <c r="B102" s="0" t="n">
        <v>31588346.0847691</v>
      </c>
      <c r="C102" s="0" t="n">
        <v>30620202.9088591</v>
      </c>
      <c r="D102" s="0" t="n">
        <v>106769306.451025</v>
      </c>
      <c r="E102" s="0" t="n">
        <v>108436318.324334</v>
      </c>
      <c r="F102" s="0" t="n">
        <v>0</v>
      </c>
      <c r="G102" s="0" t="n">
        <v>556045.719744908</v>
      </c>
      <c r="H102" s="0" t="n">
        <v>305294.337459869</v>
      </c>
      <c r="I102" s="0" t="n">
        <v>152575.88386463</v>
      </c>
    </row>
    <row r="103" customFormat="false" ht="12.8" hidden="false" customHeight="false" outlineLevel="0" collapsed="false">
      <c r="A103" s="0" t="n">
        <v>150</v>
      </c>
      <c r="B103" s="0" t="n">
        <v>36229951.0716683</v>
      </c>
      <c r="C103" s="0" t="n">
        <v>35248541.1291957</v>
      </c>
      <c r="D103" s="0" t="n">
        <v>121766969.713042</v>
      </c>
      <c r="E103" s="0" t="n">
        <v>108550949.769549</v>
      </c>
      <c r="F103" s="0" t="n">
        <v>18091824.9615916</v>
      </c>
      <c r="G103" s="0" t="n">
        <v>570367.995400048</v>
      </c>
      <c r="H103" s="0" t="n">
        <v>303514.658244375</v>
      </c>
      <c r="I103" s="0" t="n">
        <v>153610.41261174</v>
      </c>
    </row>
    <row r="104" customFormat="false" ht="12.8" hidden="false" customHeight="false" outlineLevel="0" collapsed="false">
      <c r="A104" s="0" t="n">
        <v>151</v>
      </c>
      <c r="B104" s="0" t="n">
        <v>31850538.9271062</v>
      </c>
      <c r="C104" s="0" t="n">
        <v>30869164.7727767</v>
      </c>
      <c r="D104" s="0" t="n">
        <v>107687061.00903</v>
      </c>
      <c r="E104" s="0" t="n">
        <v>109327238.319086</v>
      </c>
      <c r="F104" s="0" t="n">
        <v>0</v>
      </c>
      <c r="G104" s="0" t="n">
        <v>558921.518943896</v>
      </c>
      <c r="H104" s="0" t="n">
        <v>314517.883674233</v>
      </c>
      <c r="I104" s="0" t="n">
        <v>154192.502444802</v>
      </c>
    </row>
    <row r="105" customFormat="false" ht="12.8" hidden="false" customHeight="false" outlineLevel="0" collapsed="false">
      <c r="A105" s="0" t="n">
        <v>152</v>
      </c>
      <c r="B105" s="0" t="n">
        <v>36608288.9100559</v>
      </c>
      <c r="C105" s="0" t="n">
        <v>35627040.6076429</v>
      </c>
      <c r="D105" s="0" t="n">
        <v>123133797.775694</v>
      </c>
      <c r="E105" s="0" t="n">
        <v>109740335.005831</v>
      </c>
      <c r="F105" s="0" t="n">
        <v>18290055.8343052</v>
      </c>
      <c r="G105" s="0" t="n">
        <v>555039.589387886</v>
      </c>
      <c r="H105" s="0" t="n">
        <v>317690.099965186</v>
      </c>
      <c r="I105" s="0" t="n">
        <v>155026.590085558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0" t="s">
        <v>213</v>
      </c>
      <c r="B1" s="0" t="s">
        <v>197</v>
      </c>
      <c r="C1" s="0" t="s">
        <v>242</v>
      </c>
      <c r="D1" s="0" t="s">
        <v>243</v>
      </c>
      <c r="E1" s="0" t="s">
        <v>244</v>
      </c>
      <c r="F1" s="0" t="s">
        <v>245</v>
      </c>
      <c r="G1" s="0" t="s">
        <v>246</v>
      </c>
      <c r="H1" s="0" t="s">
        <v>247</v>
      </c>
      <c r="I1" s="0" t="s">
        <v>198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19573117.3944048</v>
      </c>
      <c r="C14" s="0" t="n">
        <v>18842001.0762178</v>
      </c>
      <c r="D14" s="0" t="n">
        <v>63609343.1458918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22216148.1449952</v>
      </c>
      <c r="C15" s="0" t="n">
        <v>21497589.8809881</v>
      </c>
      <c r="D15" s="0" t="n">
        <v>72347360.9563194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18296958.6464321</v>
      </c>
      <c r="C16" s="0" t="n">
        <v>17659472.0058588</v>
      </c>
      <c r="D16" s="0" t="n">
        <v>59887509.8280857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19939496.2171495</v>
      </c>
      <c r="C17" s="0" t="n">
        <v>19343434.468545</v>
      </c>
      <c r="D17" s="0" t="n">
        <v>65408555.5176618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15750615.9012498</v>
      </c>
      <c r="C18" s="0" t="n">
        <v>15179121.8967004</v>
      </c>
      <c r="D18" s="0" t="n">
        <v>48156642.7646441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18663324.9516775</v>
      </c>
      <c r="C19" s="0" t="n">
        <v>18097437.8347259</v>
      </c>
      <c r="D19" s="0" t="n">
        <v>58016147.8012195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15837691.0752344</v>
      </c>
      <c r="C20" s="0" t="n">
        <v>15243839.0367646</v>
      </c>
      <c r="D20" s="0" t="n">
        <v>49291998.1091238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17981678.8179021</v>
      </c>
      <c r="C21" s="0" t="n">
        <v>17377691.1414433</v>
      </c>
      <c r="D21" s="0" t="n">
        <v>56595521.5971546</v>
      </c>
      <c r="E21" s="0" t="n">
        <v>58594550.2898636</v>
      </c>
      <c r="F21" s="0" t="n">
        <v>9765758.38164393</v>
      </c>
      <c r="G21" s="0" t="n">
        <v>322286.80458126</v>
      </c>
      <c r="H21" s="0" t="n">
        <v>204810.158504698</v>
      </c>
      <c r="I21" s="0" t="n">
        <v>109843.876246888</v>
      </c>
    </row>
    <row r="22" customFormat="false" ht="12.8" hidden="false" customHeight="false" outlineLevel="0" collapsed="false">
      <c r="A22" s="0" t="n">
        <v>69</v>
      </c>
      <c r="B22" s="0" t="n">
        <v>16350809.0032992</v>
      </c>
      <c r="C22" s="0" t="n">
        <v>15780949.2033318</v>
      </c>
      <c r="D22" s="0" t="n">
        <v>51701148.4791059</v>
      </c>
      <c r="E22" s="0" t="n">
        <v>60742110.445289</v>
      </c>
      <c r="F22" s="0" t="n">
        <v>0</v>
      </c>
      <c r="G22" s="0" t="n">
        <v>286957.566231824</v>
      </c>
      <c r="H22" s="0" t="n">
        <v>204123.666815451</v>
      </c>
      <c r="I22" s="0" t="n">
        <v>112540.809885867</v>
      </c>
    </row>
    <row r="23" customFormat="false" ht="12.8" hidden="false" customHeight="false" outlineLevel="0" collapsed="false">
      <c r="A23" s="0" t="n">
        <v>70</v>
      </c>
      <c r="B23" s="0" t="n">
        <v>18077312.6008064</v>
      </c>
      <c r="C23" s="0" t="n">
        <v>17468575.7646163</v>
      </c>
      <c r="D23" s="0" t="n">
        <v>57191001.1174626</v>
      </c>
      <c r="E23" s="0" t="n">
        <v>57665896.3820652</v>
      </c>
      <c r="F23" s="0" t="n">
        <v>9610982.73034419</v>
      </c>
      <c r="G23" s="0" t="n">
        <v>327653.533781535</v>
      </c>
      <c r="H23" s="0" t="n">
        <v>210350.597494186</v>
      </c>
      <c r="I23" s="0" t="n">
        <v>101046.721306318</v>
      </c>
    </row>
    <row r="24" customFormat="false" ht="12.8" hidden="false" customHeight="false" outlineLevel="0" collapsed="false">
      <c r="A24" s="0" t="n">
        <v>71</v>
      </c>
      <c r="B24" s="0" t="n">
        <v>15024536.1258233</v>
      </c>
      <c r="C24" s="0" t="n">
        <v>14457592.2962327</v>
      </c>
      <c r="D24" s="0" t="n">
        <v>47598337.8806375</v>
      </c>
      <c r="E24" s="0" t="n">
        <v>55220091.4677633</v>
      </c>
      <c r="F24" s="0" t="n">
        <v>0</v>
      </c>
      <c r="G24" s="0" t="n">
        <v>304486.278715431</v>
      </c>
      <c r="H24" s="0" t="n">
        <v>199115.712858083</v>
      </c>
      <c r="I24" s="0" t="n">
        <v>90488.340024513</v>
      </c>
    </row>
    <row r="25" customFormat="false" ht="12.8" hidden="false" customHeight="false" outlineLevel="0" collapsed="false">
      <c r="A25" s="0" t="n">
        <v>72</v>
      </c>
      <c r="B25" s="0" t="n">
        <v>17119290.4428004</v>
      </c>
      <c r="C25" s="0" t="n">
        <v>16549309.5932098</v>
      </c>
      <c r="D25" s="0" t="n">
        <v>54534847.9730997</v>
      </c>
      <c r="E25" s="0" t="n">
        <v>54100243.3580386</v>
      </c>
      <c r="F25" s="0" t="n">
        <v>9016707.22633977</v>
      </c>
      <c r="G25" s="0" t="n">
        <v>304052.107688444</v>
      </c>
      <c r="H25" s="0" t="n">
        <v>201456.154925556</v>
      </c>
      <c r="I25" s="0" t="n">
        <v>92103.6956809626</v>
      </c>
    </row>
    <row r="26" customFormat="false" ht="12.8" hidden="false" customHeight="false" outlineLevel="0" collapsed="false">
      <c r="A26" s="0" t="n">
        <v>73</v>
      </c>
      <c r="B26" s="0" t="n">
        <v>15303084.8345345</v>
      </c>
      <c r="C26" s="0" t="n">
        <v>14728283.0497146</v>
      </c>
      <c r="D26" s="0" t="n">
        <v>49094517.7916536</v>
      </c>
      <c r="E26" s="0" t="n">
        <v>55304474.4299984</v>
      </c>
      <c r="F26" s="0" t="n">
        <v>0</v>
      </c>
      <c r="G26" s="0" t="n">
        <v>307272.328528929</v>
      </c>
      <c r="H26" s="0" t="n">
        <v>201902.496828345</v>
      </c>
      <c r="I26" s="0" t="n">
        <v>93752.7992323338</v>
      </c>
    </row>
    <row r="27" customFormat="false" ht="12.8" hidden="false" customHeight="false" outlineLevel="0" collapsed="false">
      <c r="A27" s="0" t="n">
        <v>74</v>
      </c>
      <c r="B27" s="0" t="n">
        <v>18145375.5838585</v>
      </c>
      <c r="C27" s="0" t="n">
        <v>17559854.8079864</v>
      </c>
      <c r="D27" s="0" t="n">
        <v>58482511.0932588</v>
      </c>
      <c r="E27" s="0" t="n">
        <v>56629641.9803263</v>
      </c>
      <c r="F27" s="0" t="n">
        <v>9438273.66338771</v>
      </c>
      <c r="G27" s="0" t="n">
        <v>322154.150388305</v>
      </c>
      <c r="H27" s="0" t="n">
        <v>198486.618290975</v>
      </c>
      <c r="I27" s="0" t="n">
        <v>92685.7245611151</v>
      </c>
    </row>
    <row r="28" customFormat="false" ht="12.8" hidden="false" customHeight="false" outlineLevel="0" collapsed="false">
      <c r="A28" s="0" t="n">
        <v>75</v>
      </c>
      <c r="B28" s="0" t="n">
        <v>15960906.6460443</v>
      </c>
      <c r="C28" s="0" t="n">
        <v>15355684.6492645</v>
      </c>
      <c r="D28" s="0" t="n">
        <v>51637143.9628362</v>
      </c>
      <c r="E28" s="0" t="n">
        <v>56962899.529167</v>
      </c>
      <c r="F28" s="0" t="n">
        <v>0</v>
      </c>
      <c r="G28" s="0" t="n">
        <v>336114.105572537</v>
      </c>
      <c r="H28" s="0" t="n">
        <v>201540.996756449</v>
      </c>
      <c r="I28" s="0" t="n">
        <v>96524.1349296956</v>
      </c>
    </row>
    <row r="29" customFormat="false" ht="12.8" hidden="false" customHeight="false" outlineLevel="0" collapsed="false">
      <c r="A29" s="0" t="n">
        <v>76</v>
      </c>
      <c r="B29" s="0" t="n">
        <v>18559652.6327501</v>
      </c>
      <c r="C29" s="0" t="n">
        <v>17955775.301828</v>
      </c>
      <c r="D29" s="0" t="n">
        <v>60201470.9782564</v>
      </c>
      <c r="E29" s="0" t="n">
        <v>57426438.5082032</v>
      </c>
      <c r="F29" s="0" t="n">
        <v>9571073.08470054</v>
      </c>
      <c r="G29" s="0" t="n">
        <v>332750.511398098</v>
      </c>
      <c r="H29" s="0" t="n">
        <v>202434.736851402</v>
      </c>
      <c r="I29" s="0" t="n">
        <v>98131.5466750809</v>
      </c>
    </row>
    <row r="30" customFormat="false" ht="12.8" hidden="false" customHeight="false" outlineLevel="0" collapsed="false">
      <c r="A30" s="0" t="n">
        <v>77</v>
      </c>
      <c r="B30" s="0" t="n">
        <v>16380073.7364258</v>
      </c>
      <c r="C30" s="0" t="n">
        <v>15775132.1860708</v>
      </c>
      <c r="D30" s="0" t="n">
        <v>53396393.5513936</v>
      </c>
      <c r="E30" s="0" t="n">
        <v>58025873.1452339</v>
      </c>
      <c r="F30" s="0" t="n">
        <v>0</v>
      </c>
      <c r="G30" s="0" t="n">
        <v>330915.75258441</v>
      </c>
      <c r="H30" s="0" t="n">
        <v>204879.468892449</v>
      </c>
      <c r="I30" s="0" t="n">
        <v>98780.4698259372</v>
      </c>
    </row>
    <row r="31" customFormat="false" ht="12.8" hidden="false" customHeight="false" outlineLevel="0" collapsed="false">
      <c r="A31" s="0" t="n">
        <v>78</v>
      </c>
      <c r="B31" s="0" t="n">
        <v>18925240.4563065</v>
      </c>
      <c r="C31" s="0" t="n">
        <v>18311342.0662671</v>
      </c>
      <c r="D31" s="0" t="n">
        <v>61700903.0717605</v>
      </c>
      <c r="E31" s="0" t="n">
        <v>58117113.9607381</v>
      </c>
      <c r="F31" s="0" t="n">
        <v>9686185.66012302</v>
      </c>
      <c r="G31" s="0" t="n">
        <v>336644.138288435</v>
      </c>
      <c r="H31" s="0" t="n">
        <v>206840.272865115</v>
      </c>
      <c r="I31" s="0" t="n">
        <v>100591.398408373</v>
      </c>
    </row>
    <row r="32" customFormat="false" ht="12.8" hidden="false" customHeight="false" outlineLevel="0" collapsed="false">
      <c r="A32" s="0" t="n">
        <v>79</v>
      </c>
      <c r="B32" s="0" t="n">
        <v>16718369.0477887</v>
      </c>
      <c r="C32" s="0" t="n">
        <v>16089850.4574997</v>
      </c>
      <c r="D32" s="0" t="n">
        <v>54750822.8300518</v>
      </c>
      <c r="E32" s="0" t="n">
        <v>58744223.8227346</v>
      </c>
      <c r="F32" s="0" t="n">
        <v>0</v>
      </c>
      <c r="G32" s="0" t="n">
        <v>341437.892236609</v>
      </c>
      <c r="H32" s="0" t="n">
        <v>215244.145916026</v>
      </c>
      <c r="I32" s="0" t="n">
        <v>102623.645909092</v>
      </c>
    </row>
    <row r="33" customFormat="false" ht="12.8" hidden="false" customHeight="false" outlineLevel="0" collapsed="false">
      <c r="A33" s="0" t="n">
        <v>80</v>
      </c>
      <c r="B33" s="0" t="n">
        <v>19376022.7444479</v>
      </c>
      <c r="C33" s="0" t="n">
        <v>18744245.3596029</v>
      </c>
      <c r="D33" s="0" t="n">
        <v>63419810.6586102</v>
      </c>
      <c r="E33" s="0" t="n">
        <v>59138564.8294147</v>
      </c>
      <c r="F33" s="0" t="n">
        <v>9856427.47156913</v>
      </c>
      <c r="G33" s="0" t="n">
        <v>345633.549651662</v>
      </c>
      <c r="H33" s="0" t="n">
        <v>216210.699572252</v>
      </c>
      <c r="I33" s="0" t="n">
        <v>99904.4794586365</v>
      </c>
    </row>
    <row r="34" customFormat="false" ht="12.8" hidden="false" customHeight="false" outlineLevel="0" collapsed="false">
      <c r="A34" s="0" t="n">
        <v>81</v>
      </c>
      <c r="B34" s="0" t="n">
        <v>17065424.7319053</v>
      </c>
      <c r="C34" s="0" t="n">
        <v>16440010.3280513</v>
      </c>
      <c r="D34" s="0" t="n">
        <v>56134822.2348202</v>
      </c>
      <c r="E34" s="0" t="n">
        <v>59675695.8817905</v>
      </c>
      <c r="F34" s="0" t="n">
        <v>0</v>
      </c>
      <c r="G34" s="0" t="n">
        <v>336702.179581036</v>
      </c>
      <c r="H34" s="0" t="n">
        <v>217650.107790827</v>
      </c>
      <c r="I34" s="0" t="n">
        <v>101517.309260213</v>
      </c>
    </row>
    <row r="35" customFormat="false" ht="12.8" hidden="false" customHeight="false" outlineLevel="0" collapsed="false">
      <c r="A35" s="0" t="n">
        <v>82</v>
      </c>
      <c r="B35" s="0" t="n">
        <v>19597776.1663106</v>
      </c>
      <c r="C35" s="0" t="n">
        <v>18978613.2612312</v>
      </c>
      <c r="D35" s="0" t="n">
        <v>64407936.7552513</v>
      </c>
      <c r="E35" s="0" t="n">
        <v>59624844.2333585</v>
      </c>
      <c r="F35" s="0" t="n">
        <v>9937474.03889309</v>
      </c>
      <c r="G35" s="0" t="n">
        <v>328835.101400164</v>
      </c>
      <c r="H35" s="0" t="n">
        <v>218486.214983021</v>
      </c>
      <c r="I35" s="0" t="n">
        <v>102630.840994529</v>
      </c>
    </row>
    <row r="36" customFormat="false" ht="12.8" hidden="false" customHeight="false" outlineLevel="0" collapsed="false">
      <c r="A36" s="0" t="n">
        <v>83</v>
      </c>
      <c r="B36" s="0" t="n">
        <v>17431663.4956022</v>
      </c>
      <c r="C36" s="0" t="n">
        <v>16806846.7183005</v>
      </c>
      <c r="D36" s="0" t="n">
        <v>57588510.3448561</v>
      </c>
      <c r="E36" s="0" t="n">
        <v>60738865.5713819</v>
      </c>
      <c r="F36" s="0" t="n">
        <v>0</v>
      </c>
      <c r="G36" s="0" t="n">
        <v>323933.067004495</v>
      </c>
      <c r="H36" s="0" t="n">
        <v>227259.233730746</v>
      </c>
      <c r="I36" s="0" t="n">
        <v>105177.823666286</v>
      </c>
    </row>
    <row r="37" customFormat="false" ht="12.8" hidden="false" customHeight="false" outlineLevel="0" collapsed="false">
      <c r="A37" s="0" t="n">
        <v>84</v>
      </c>
      <c r="B37" s="0" t="n">
        <v>20179539.548479</v>
      </c>
      <c r="C37" s="0" t="n">
        <v>19524844.3063602</v>
      </c>
      <c r="D37" s="0" t="n">
        <v>66447879.4782394</v>
      </c>
      <c r="E37" s="0" t="n">
        <v>61108980.6985249</v>
      </c>
      <c r="F37" s="0" t="n">
        <v>10184830.1164208</v>
      </c>
      <c r="G37" s="0" t="n">
        <v>356634.555745656</v>
      </c>
      <c r="H37" s="0" t="n">
        <v>224149.043426513</v>
      </c>
      <c r="I37" s="0" t="n">
        <v>105588.061352268</v>
      </c>
    </row>
    <row r="38" customFormat="false" ht="12.8" hidden="false" customHeight="false" outlineLevel="0" collapsed="false">
      <c r="A38" s="0" t="n">
        <v>85</v>
      </c>
      <c r="B38" s="0" t="n">
        <v>17670912.2343949</v>
      </c>
      <c r="C38" s="0" t="n">
        <v>16999286.8853797</v>
      </c>
      <c r="D38" s="0" t="n">
        <v>58384688.1718115</v>
      </c>
      <c r="E38" s="0" t="n">
        <v>61156210.0855482</v>
      </c>
      <c r="F38" s="0" t="n">
        <v>0</v>
      </c>
      <c r="G38" s="0" t="n">
        <v>371564.167198606</v>
      </c>
      <c r="H38" s="0" t="n">
        <v>226858.390406829</v>
      </c>
      <c r="I38" s="0" t="n">
        <v>104575.416299567</v>
      </c>
    </row>
    <row r="39" customFormat="false" ht="12.8" hidden="false" customHeight="false" outlineLevel="0" collapsed="false">
      <c r="A39" s="0" t="n">
        <v>86</v>
      </c>
      <c r="B39" s="0" t="n">
        <v>20385279.4694341</v>
      </c>
      <c r="C39" s="0" t="n">
        <v>19695942.8920354</v>
      </c>
      <c r="D39" s="0" t="n">
        <v>67121352.9350351</v>
      </c>
      <c r="E39" s="0" t="n">
        <v>61423716.0780916</v>
      </c>
      <c r="F39" s="0" t="n">
        <v>10237286.0130153</v>
      </c>
      <c r="G39" s="0" t="n">
        <v>383088.149525144</v>
      </c>
      <c r="H39" s="0" t="n">
        <v>231243.683688213</v>
      </c>
      <c r="I39" s="0" t="n">
        <v>107149.634550444</v>
      </c>
    </row>
    <row r="40" customFormat="false" ht="12.8" hidden="false" customHeight="false" outlineLevel="0" collapsed="false">
      <c r="A40" s="0" t="n">
        <v>87</v>
      </c>
      <c r="B40" s="0" t="n">
        <v>17998238.2689309</v>
      </c>
      <c r="C40" s="0" t="n">
        <v>17315658.1793429</v>
      </c>
      <c r="D40" s="0" t="n">
        <v>59587832.314333</v>
      </c>
      <c r="E40" s="0" t="n">
        <v>62093049.0837502</v>
      </c>
      <c r="F40" s="0" t="n">
        <v>0</v>
      </c>
      <c r="G40" s="0" t="n">
        <v>377499.471706336</v>
      </c>
      <c r="H40" s="0" t="n">
        <v>230038.595182537</v>
      </c>
      <c r="I40" s="0" t="n">
        <v>107202.889570136</v>
      </c>
    </row>
    <row r="41" customFormat="false" ht="12.8" hidden="false" customHeight="false" outlineLevel="0" collapsed="false">
      <c r="A41" s="0" t="n">
        <v>88</v>
      </c>
      <c r="B41" s="0" t="n">
        <v>20896222.0076952</v>
      </c>
      <c r="C41" s="0" t="n">
        <v>20215184.8224533</v>
      </c>
      <c r="D41" s="0" t="n">
        <v>68972015.1392486</v>
      </c>
      <c r="E41" s="0" t="n">
        <v>62844969.2152506</v>
      </c>
      <c r="F41" s="0" t="n">
        <v>10474161.5358751</v>
      </c>
      <c r="G41" s="0" t="n">
        <v>381512.946543732</v>
      </c>
      <c r="H41" s="0" t="n">
        <v>226006.88591813</v>
      </c>
      <c r="I41" s="0" t="n">
        <v>105024.789685749</v>
      </c>
    </row>
    <row r="42" customFormat="false" ht="12.8" hidden="false" customHeight="false" outlineLevel="0" collapsed="false">
      <c r="A42" s="0" t="n">
        <v>89</v>
      </c>
      <c r="B42" s="0" t="n">
        <v>18398641.7911905</v>
      </c>
      <c r="C42" s="0" t="n">
        <v>17727942.9484485</v>
      </c>
      <c r="D42" s="0" t="n">
        <v>61078880.7565398</v>
      </c>
      <c r="E42" s="0" t="n">
        <v>63428052.9768106</v>
      </c>
      <c r="F42" s="0" t="n">
        <v>0</v>
      </c>
      <c r="G42" s="0" t="n">
        <v>351897.95926799</v>
      </c>
      <c r="H42" s="0" t="n">
        <v>239454.951672387</v>
      </c>
      <c r="I42" s="0" t="n">
        <v>113351.331145191</v>
      </c>
    </row>
    <row r="43" customFormat="false" ht="12.8" hidden="false" customHeight="false" outlineLevel="0" collapsed="false">
      <c r="A43" s="0" t="n">
        <v>90</v>
      </c>
      <c r="B43" s="0" t="n">
        <v>21235024.6387158</v>
      </c>
      <c r="C43" s="0" t="n">
        <v>20538240.2775411</v>
      </c>
      <c r="D43" s="0" t="n">
        <v>70230583.4342548</v>
      </c>
      <c r="E43" s="0" t="n">
        <v>63807263.9089806</v>
      </c>
      <c r="F43" s="0" t="n">
        <v>10634543.9848301</v>
      </c>
      <c r="G43" s="0" t="n">
        <v>375967.338881648</v>
      </c>
      <c r="H43" s="0" t="n">
        <v>241921.81775422</v>
      </c>
      <c r="I43" s="0" t="n">
        <v>112707.435055455</v>
      </c>
    </row>
    <row r="44" customFormat="false" ht="12.8" hidden="false" customHeight="false" outlineLevel="0" collapsed="false">
      <c r="A44" s="0" t="n">
        <v>91</v>
      </c>
      <c r="B44" s="0" t="n">
        <v>18684444.0620739</v>
      </c>
      <c r="C44" s="0" t="n">
        <v>17961861.3840897</v>
      </c>
      <c r="D44" s="0" t="n">
        <v>61970814.2271017</v>
      </c>
      <c r="E44" s="0" t="n">
        <v>64152364.3969472</v>
      </c>
      <c r="F44" s="0" t="n">
        <v>0</v>
      </c>
      <c r="G44" s="0" t="n">
        <v>401861.254080013</v>
      </c>
      <c r="H44" s="0" t="n">
        <v>242038.28319687</v>
      </c>
      <c r="I44" s="0" t="n">
        <v>112404.486724708</v>
      </c>
    </row>
    <row r="45" customFormat="false" ht="12.8" hidden="false" customHeight="false" outlineLevel="0" collapsed="false">
      <c r="A45" s="0" t="n">
        <v>92</v>
      </c>
      <c r="B45" s="0" t="n">
        <v>21697161.6888245</v>
      </c>
      <c r="C45" s="0" t="n">
        <v>20979380.0284013</v>
      </c>
      <c r="D45" s="0" t="n">
        <v>71799024.5747501</v>
      </c>
      <c r="E45" s="0" t="n">
        <v>65056027.4690164</v>
      </c>
      <c r="F45" s="0" t="n">
        <v>10842671.2448361</v>
      </c>
      <c r="G45" s="0" t="n">
        <v>396859.92987908</v>
      </c>
      <c r="H45" s="0" t="n">
        <v>243106.526536761</v>
      </c>
      <c r="I45" s="0" t="n">
        <v>111164.577153348</v>
      </c>
    </row>
    <row r="46" customFormat="false" ht="12.8" hidden="false" customHeight="false" outlineLevel="0" collapsed="false">
      <c r="A46" s="0" t="n">
        <v>93</v>
      </c>
      <c r="B46" s="0" t="n">
        <v>19123140.8848539</v>
      </c>
      <c r="C46" s="0" t="n">
        <v>18415939.5652377</v>
      </c>
      <c r="D46" s="0" t="n">
        <v>63610089.6897265</v>
      </c>
      <c r="E46" s="0" t="n">
        <v>65649641.569911</v>
      </c>
      <c r="F46" s="0" t="n">
        <v>0</v>
      </c>
      <c r="G46" s="0" t="n">
        <v>379197.80096569</v>
      </c>
      <c r="H46" s="0" t="n">
        <v>249090.127434236</v>
      </c>
      <c r="I46" s="0" t="n">
        <v>112733.416023262</v>
      </c>
    </row>
    <row r="47" customFormat="false" ht="12.8" hidden="false" customHeight="false" outlineLevel="0" collapsed="false">
      <c r="A47" s="0" t="n">
        <v>94</v>
      </c>
      <c r="B47" s="0" t="n">
        <v>22184564.1222208</v>
      </c>
      <c r="C47" s="0" t="n">
        <v>21498491.2950634</v>
      </c>
      <c r="D47" s="0" t="n">
        <v>73612300.1641861</v>
      </c>
      <c r="E47" s="0" t="n">
        <v>66563741.4459228</v>
      </c>
      <c r="F47" s="0" t="n">
        <v>11093956.9076538</v>
      </c>
      <c r="G47" s="0" t="n">
        <v>358766.791119869</v>
      </c>
      <c r="H47" s="0" t="n">
        <v>247999.365565153</v>
      </c>
      <c r="I47" s="0" t="n">
        <v>113295.243531929</v>
      </c>
    </row>
    <row r="48" customFormat="false" ht="12.8" hidden="false" customHeight="false" outlineLevel="0" collapsed="false">
      <c r="A48" s="0" t="n">
        <v>95</v>
      </c>
      <c r="B48" s="0" t="n">
        <v>19535906.9915556</v>
      </c>
      <c r="C48" s="0" t="n">
        <v>18814652.5352741</v>
      </c>
      <c r="D48" s="0" t="n">
        <v>65051419.0966897</v>
      </c>
      <c r="E48" s="0" t="n">
        <v>66978872.9253365</v>
      </c>
      <c r="F48" s="0" t="n">
        <v>0</v>
      </c>
      <c r="G48" s="0" t="n">
        <v>389813.721648219</v>
      </c>
      <c r="H48" s="0" t="n">
        <v>250795.583022687</v>
      </c>
      <c r="I48" s="0" t="n">
        <v>115207.359443709</v>
      </c>
    </row>
    <row r="49" customFormat="false" ht="12.8" hidden="false" customHeight="false" outlineLevel="0" collapsed="false">
      <c r="A49" s="0" t="n">
        <v>96</v>
      </c>
      <c r="B49" s="0" t="n">
        <v>22565104.3791086</v>
      </c>
      <c r="C49" s="0" t="n">
        <v>21834872.8625647</v>
      </c>
      <c r="D49" s="0" t="n">
        <v>74814502.1658248</v>
      </c>
      <c r="E49" s="0" t="n">
        <v>67487261.0282854</v>
      </c>
      <c r="F49" s="0" t="n">
        <v>11247876.8380476</v>
      </c>
      <c r="G49" s="0" t="n">
        <v>397374.321085418</v>
      </c>
      <c r="H49" s="0" t="n">
        <v>250592.826266842</v>
      </c>
      <c r="I49" s="0" t="n">
        <v>117520.52741651</v>
      </c>
    </row>
    <row r="50" customFormat="false" ht="12.8" hidden="false" customHeight="false" outlineLevel="0" collapsed="false">
      <c r="A50" s="0" t="n">
        <v>97</v>
      </c>
      <c r="B50" s="0" t="n">
        <v>19900315.035181</v>
      </c>
      <c r="C50" s="0" t="n">
        <v>19180772.062831</v>
      </c>
      <c r="D50" s="0" t="n">
        <v>66341036.5551155</v>
      </c>
      <c r="E50" s="0" t="n">
        <v>68193180.04153</v>
      </c>
      <c r="F50" s="0" t="n">
        <v>0</v>
      </c>
      <c r="G50" s="0" t="n">
        <v>386208.7621441</v>
      </c>
      <c r="H50" s="0" t="n">
        <v>250828.302613195</v>
      </c>
      <c r="I50" s="0" t="n">
        <v>117865.582275175</v>
      </c>
    </row>
    <row r="51" customFormat="false" ht="12.8" hidden="false" customHeight="false" outlineLevel="0" collapsed="false">
      <c r="A51" s="0" t="n">
        <v>98</v>
      </c>
      <c r="B51" s="0" t="n">
        <v>23044520.5968134</v>
      </c>
      <c r="C51" s="0" t="n">
        <v>22280944.9835774</v>
      </c>
      <c r="D51" s="0" t="n">
        <v>76373138.4952959</v>
      </c>
      <c r="E51" s="0" t="n">
        <v>68807805.4869318</v>
      </c>
      <c r="F51" s="0" t="n">
        <v>11467967.5811553</v>
      </c>
      <c r="G51" s="0" t="n">
        <v>419781.027830263</v>
      </c>
      <c r="H51" s="0" t="n">
        <v>259292.363224109</v>
      </c>
      <c r="I51" s="0" t="n">
        <v>120717.460259496</v>
      </c>
    </row>
    <row r="52" customFormat="false" ht="12.8" hidden="false" customHeight="false" outlineLevel="0" collapsed="false">
      <c r="A52" s="0" t="n">
        <v>99</v>
      </c>
      <c r="B52" s="0" t="n">
        <v>20407064.6945033</v>
      </c>
      <c r="C52" s="0" t="n">
        <v>19650078.0152874</v>
      </c>
      <c r="D52" s="0" t="n">
        <v>67972856.9538648</v>
      </c>
      <c r="E52" s="0" t="n">
        <v>69756790.9237661</v>
      </c>
      <c r="F52" s="0" t="n">
        <v>0</v>
      </c>
      <c r="G52" s="0" t="n">
        <v>421383.81704561</v>
      </c>
      <c r="H52" s="0" t="n">
        <v>253773.834207405</v>
      </c>
      <c r="I52" s="0" t="n">
        <v>116898.611375559</v>
      </c>
    </row>
    <row r="53" customFormat="false" ht="12.8" hidden="false" customHeight="false" outlineLevel="0" collapsed="false">
      <c r="A53" s="0" t="n">
        <v>100</v>
      </c>
      <c r="B53" s="0" t="n">
        <v>23695737.8815268</v>
      </c>
      <c r="C53" s="0" t="n">
        <v>22945105.1997541</v>
      </c>
      <c r="D53" s="0" t="n">
        <v>78647573.505381</v>
      </c>
      <c r="E53" s="0" t="n">
        <v>70756456.6612162</v>
      </c>
      <c r="F53" s="0" t="n">
        <v>11792742.7768694</v>
      </c>
      <c r="G53" s="0" t="n">
        <v>417378.25348455</v>
      </c>
      <c r="H53" s="0" t="n">
        <v>253048.807201862</v>
      </c>
      <c r="I53" s="0" t="n">
        <v>114579.458694666</v>
      </c>
    </row>
    <row r="54" customFormat="false" ht="12.8" hidden="false" customHeight="false" outlineLevel="0" collapsed="false">
      <c r="A54" s="0" t="n">
        <v>101</v>
      </c>
      <c r="B54" s="0" t="n">
        <v>20865372.179469</v>
      </c>
      <c r="C54" s="0" t="n">
        <v>20108045.1866529</v>
      </c>
      <c r="D54" s="0" t="n">
        <v>69563301.9597804</v>
      </c>
      <c r="E54" s="0" t="n">
        <v>71274024.2142169</v>
      </c>
      <c r="F54" s="0" t="n">
        <v>0</v>
      </c>
      <c r="G54" s="0" t="n">
        <v>412532.968003605</v>
      </c>
      <c r="H54" s="0" t="n">
        <v>260343.196131626</v>
      </c>
      <c r="I54" s="0" t="n">
        <v>120644.040972702</v>
      </c>
    </row>
    <row r="55" customFormat="false" ht="12.8" hidden="false" customHeight="false" outlineLevel="0" collapsed="false">
      <c r="A55" s="0" t="n">
        <v>102</v>
      </c>
      <c r="B55" s="0" t="n">
        <v>24120125.5083159</v>
      </c>
      <c r="C55" s="0" t="n">
        <v>23337406.2209339</v>
      </c>
      <c r="D55" s="0" t="n">
        <v>80012151.887504</v>
      </c>
      <c r="E55" s="0" t="n">
        <v>71921013.3777314</v>
      </c>
      <c r="F55" s="0" t="n">
        <v>11986835.5629552</v>
      </c>
      <c r="G55" s="0" t="n">
        <v>440862.226866075</v>
      </c>
      <c r="H55" s="0" t="n">
        <v>258532.500602726</v>
      </c>
      <c r="I55" s="0" t="n">
        <v>119035.085590285</v>
      </c>
    </row>
    <row r="56" customFormat="false" ht="12.8" hidden="false" customHeight="false" outlineLevel="0" collapsed="false">
      <c r="A56" s="0" t="n">
        <v>103</v>
      </c>
      <c r="B56" s="0" t="n">
        <v>21121137.4868204</v>
      </c>
      <c r="C56" s="0" t="n">
        <v>20295748.8685202</v>
      </c>
      <c r="D56" s="0" t="n">
        <v>70277899.9687864</v>
      </c>
      <c r="E56" s="0" t="n">
        <v>71901924.9891244</v>
      </c>
      <c r="F56" s="0" t="n">
        <v>0</v>
      </c>
      <c r="G56" s="0" t="n">
        <v>477781.00049122</v>
      </c>
      <c r="H56" s="0" t="n">
        <v>262100.671287799</v>
      </c>
      <c r="I56" s="0" t="n">
        <v>122152.780744521</v>
      </c>
    </row>
    <row r="57" customFormat="false" ht="12.8" hidden="false" customHeight="false" outlineLevel="0" collapsed="false">
      <c r="A57" s="0" t="n">
        <v>104</v>
      </c>
      <c r="B57" s="0" t="n">
        <v>24167556.236569</v>
      </c>
      <c r="C57" s="0" t="n">
        <v>23337702.6017232</v>
      </c>
      <c r="D57" s="0" t="n">
        <v>80085495.4114233</v>
      </c>
      <c r="E57" s="0" t="n">
        <v>71908744.0950234</v>
      </c>
      <c r="F57" s="0" t="n">
        <v>11984790.6825039</v>
      </c>
      <c r="G57" s="0" t="n">
        <v>472732.837844442</v>
      </c>
      <c r="H57" s="0" t="n">
        <v>270575.773694764</v>
      </c>
      <c r="I57" s="0" t="n">
        <v>123635.747580863</v>
      </c>
    </row>
    <row r="58" customFormat="false" ht="12.8" hidden="false" customHeight="false" outlineLevel="0" collapsed="false">
      <c r="A58" s="0" t="n">
        <v>105</v>
      </c>
      <c r="B58" s="0" t="n">
        <v>21194265.1943765</v>
      </c>
      <c r="C58" s="0" t="n">
        <v>20331119.6743055</v>
      </c>
      <c r="D58" s="0" t="n">
        <v>70411565.5409107</v>
      </c>
      <c r="E58" s="0" t="n">
        <v>72010242.5099635</v>
      </c>
      <c r="F58" s="0" t="n">
        <v>0</v>
      </c>
      <c r="G58" s="0" t="n">
        <v>511327.203464469</v>
      </c>
      <c r="H58" s="0" t="n">
        <v>263749.475027439</v>
      </c>
      <c r="I58" s="0" t="n">
        <v>125812.630827377</v>
      </c>
    </row>
    <row r="59" customFormat="false" ht="12.8" hidden="false" customHeight="false" outlineLevel="0" collapsed="false">
      <c r="A59" s="0" t="n">
        <v>106</v>
      </c>
      <c r="B59" s="0" t="n">
        <v>24503580.893747</v>
      </c>
      <c r="C59" s="0" t="n">
        <v>23700169.4725946</v>
      </c>
      <c r="D59" s="0" t="n">
        <v>81349204.4825349</v>
      </c>
      <c r="E59" s="0" t="n">
        <v>72985280.9534701</v>
      </c>
      <c r="F59" s="0" t="n">
        <v>12164213.492245</v>
      </c>
      <c r="G59" s="0" t="n">
        <v>456969.042825596</v>
      </c>
      <c r="H59" s="0" t="n">
        <v>260978.726043791</v>
      </c>
      <c r="I59" s="0" t="n">
        <v>122090.931832928</v>
      </c>
    </row>
    <row r="60" customFormat="false" ht="12.8" hidden="false" customHeight="false" outlineLevel="0" collapsed="false">
      <c r="A60" s="0" t="n">
        <v>107</v>
      </c>
      <c r="B60" s="0" t="n">
        <v>21454502.8553512</v>
      </c>
      <c r="C60" s="0" t="n">
        <v>20686337.7731917</v>
      </c>
      <c r="D60" s="0" t="n">
        <v>71676509.7057457</v>
      </c>
      <c r="E60" s="0" t="n">
        <v>73235202.7379684</v>
      </c>
      <c r="F60" s="0" t="n">
        <v>0</v>
      </c>
      <c r="G60" s="0" t="n">
        <v>420610.145448378</v>
      </c>
      <c r="H60" s="0" t="n">
        <v>260425.420634345</v>
      </c>
      <c r="I60" s="0" t="n">
        <v>124470.737252596</v>
      </c>
    </row>
    <row r="61" customFormat="false" ht="12.8" hidden="false" customHeight="false" outlineLevel="0" collapsed="false">
      <c r="A61" s="0" t="n">
        <v>108</v>
      </c>
      <c r="B61" s="0" t="n">
        <v>24794370.4299674</v>
      </c>
      <c r="C61" s="0" t="n">
        <v>23976713.4773262</v>
      </c>
      <c r="D61" s="0" t="n">
        <v>82315836.9878769</v>
      </c>
      <c r="E61" s="0" t="n">
        <v>73814578.1266031</v>
      </c>
      <c r="F61" s="0" t="n">
        <v>12302429.6877672</v>
      </c>
      <c r="G61" s="0" t="n">
        <v>466593.135644666</v>
      </c>
      <c r="H61" s="0" t="n">
        <v>265072.711824548</v>
      </c>
      <c r="I61" s="0" t="n">
        <v>122844.435960111</v>
      </c>
    </row>
    <row r="62" customFormat="false" ht="12.8" hidden="false" customHeight="false" outlineLevel="0" collapsed="false">
      <c r="A62" s="0" t="n">
        <v>109</v>
      </c>
      <c r="B62" s="0" t="n">
        <v>21710769.6794887</v>
      </c>
      <c r="C62" s="0" t="n">
        <v>20867885.3122404</v>
      </c>
      <c r="D62" s="0" t="n">
        <v>72325868.3668515</v>
      </c>
      <c r="E62" s="0" t="n">
        <v>73827634.4424476</v>
      </c>
      <c r="F62" s="0" t="n">
        <v>0</v>
      </c>
      <c r="G62" s="0" t="n">
        <v>485665.790590691</v>
      </c>
      <c r="H62" s="0" t="n">
        <v>267609.849744124</v>
      </c>
      <c r="I62" s="0" t="n">
        <v>128012.46701916</v>
      </c>
    </row>
    <row r="63" customFormat="false" ht="12.8" hidden="false" customHeight="false" outlineLevel="0" collapsed="false">
      <c r="A63" s="0" t="n">
        <v>110</v>
      </c>
      <c r="B63" s="0" t="n">
        <v>24587396.0287471</v>
      </c>
      <c r="C63" s="0" t="n">
        <v>23756460.6478303</v>
      </c>
      <c r="D63" s="0" t="n">
        <v>81611960.4985684</v>
      </c>
      <c r="E63" s="0" t="n">
        <v>73087035.3935862</v>
      </c>
      <c r="F63" s="0" t="n">
        <v>12181172.5655977</v>
      </c>
      <c r="G63" s="0" t="n">
        <v>468604.987127465</v>
      </c>
      <c r="H63" s="0" t="n">
        <v>270117.595414422</v>
      </c>
      <c r="I63" s="0" t="n">
        <v>131732.569107027</v>
      </c>
    </row>
    <row r="64" customFormat="false" ht="12.8" hidden="false" customHeight="false" outlineLevel="0" collapsed="false">
      <c r="A64" s="0" t="n">
        <v>111</v>
      </c>
      <c r="B64" s="0" t="n">
        <v>21599662.8907021</v>
      </c>
      <c r="C64" s="0" t="n">
        <v>20751464.9012714</v>
      </c>
      <c r="D64" s="0" t="n">
        <v>71969493.8268623</v>
      </c>
      <c r="E64" s="0" t="n">
        <v>73399435.2082834</v>
      </c>
      <c r="F64" s="0" t="n">
        <v>0</v>
      </c>
      <c r="G64" s="0" t="n">
        <v>486855.650559799</v>
      </c>
      <c r="H64" s="0" t="n">
        <v>271771.324414802</v>
      </c>
      <c r="I64" s="0" t="n">
        <v>127958.592080116</v>
      </c>
    </row>
    <row r="65" customFormat="false" ht="12.8" hidden="false" customHeight="false" outlineLevel="0" collapsed="false">
      <c r="A65" s="0" t="n">
        <v>112</v>
      </c>
      <c r="B65" s="0" t="n">
        <v>24840838.4274905</v>
      </c>
      <c r="C65" s="0" t="n">
        <v>23998919.6125582</v>
      </c>
      <c r="D65" s="0" t="n">
        <v>82468369.4444956</v>
      </c>
      <c r="E65" s="0" t="n">
        <v>73822706.9240997</v>
      </c>
      <c r="F65" s="0" t="n">
        <v>12303784.48735</v>
      </c>
      <c r="G65" s="0" t="n">
        <v>490898.168110598</v>
      </c>
      <c r="H65" s="0" t="n">
        <v>264926.550437372</v>
      </c>
      <c r="I65" s="0" t="n">
        <v>122991.566263297</v>
      </c>
    </row>
    <row r="66" customFormat="false" ht="12.8" hidden="false" customHeight="false" outlineLevel="0" collapsed="false">
      <c r="A66" s="0" t="n">
        <v>113</v>
      </c>
      <c r="B66" s="0" t="n">
        <v>21862535.2190147</v>
      </c>
      <c r="C66" s="0" t="n">
        <v>21053919.3409095</v>
      </c>
      <c r="D66" s="0" t="n">
        <v>73090164.0643506</v>
      </c>
      <c r="E66" s="0" t="n">
        <v>74482543.6380126</v>
      </c>
      <c r="F66" s="0" t="n">
        <v>0</v>
      </c>
      <c r="G66" s="0" t="n">
        <v>451387.92430007</v>
      </c>
      <c r="H66" s="0" t="n">
        <v>269805.856372467</v>
      </c>
      <c r="I66" s="0" t="n">
        <v>124888.710618002</v>
      </c>
    </row>
    <row r="67" customFormat="false" ht="12.8" hidden="false" customHeight="false" outlineLevel="0" collapsed="false">
      <c r="A67" s="0" t="n">
        <v>114</v>
      </c>
      <c r="B67" s="0" t="n">
        <v>24881338.0855949</v>
      </c>
      <c r="C67" s="0" t="n">
        <v>24068091.8053097</v>
      </c>
      <c r="D67" s="0" t="n">
        <v>82755990.0070462</v>
      </c>
      <c r="E67" s="0" t="n">
        <v>74021848.0339081</v>
      </c>
      <c r="F67" s="0" t="n">
        <v>12336974.672318</v>
      </c>
      <c r="G67" s="0" t="n">
        <v>456076.040873596</v>
      </c>
      <c r="H67" s="0" t="n">
        <v>268477.577727478</v>
      </c>
      <c r="I67" s="0" t="n">
        <v>126703.802405878</v>
      </c>
    </row>
    <row r="68" customFormat="false" ht="12.8" hidden="false" customHeight="false" outlineLevel="0" collapsed="false">
      <c r="A68" s="0" t="n">
        <v>115</v>
      </c>
      <c r="B68" s="0" t="n">
        <v>21702921.2369882</v>
      </c>
      <c r="C68" s="0" t="n">
        <v>20877563.2199073</v>
      </c>
      <c r="D68" s="0" t="n">
        <v>72490427.0875856</v>
      </c>
      <c r="E68" s="0" t="n">
        <v>73834758.2451189</v>
      </c>
      <c r="F68" s="0" t="n">
        <v>0</v>
      </c>
      <c r="G68" s="0" t="n">
        <v>450097.476016166</v>
      </c>
      <c r="H68" s="0" t="n">
        <v>282682.562991952</v>
      </c>
      <c r="I68" s="0" t="n">
        <v>132254.25438962</v>
      </c>
    </row>
    <row r="69" customFormat="false" ht="12.8" hidden="false" customHeight="false" outlineLevel="0" collapsed="false">
      <c r="A69" s="0" t="n">
        <v>116</v>
      </c>
      <c r="B69" s="0" t="n">
        <v>24924805.8529783</v>
      </c>
      <c r="C69" s="0" t="n">
        <v>24120065.6795946</v>
      </c>
      <c r="D69" s="0" t="n">
        <v>82998610.5705685</v>
      </c>
      <c r="E69" s="0" t="n">
        <v>74184859.4035536</v>
      </c>
      <c r="F69" s="0" t="n">
        <v>12364143.2339256</v>
      </c>
      <c r="G69" s="0" t="n">
        <v>434113.924064419</v>
      </c>
      <c r="H69" s="0" t="n">
        <v>279117.486654904</v>
      </c>
      <c r="I69" s="0" t="n">
        <v>130726.803806148</v>
      </c>
    </row>
    <row r="70" customFormat="false" ht="12.8" hidden="false" customHeight="false" outlineLevel="0" collapsed="false">
      <c r="A70" s="0" t="n">
        <v>117</v>
      </c>
      <c r="B70" s="0" t="n">
        <v>21770040.7353465</v>
      </c>
      <c r="C70" s="0" t="n">
        <v>20971580.3722873</v>
      </c>
      <c r="D70" s="0" t="n">
        <v>72873039.6480826</v>
      </c>
      <c r="E70" s="0" t="n">
        <v>74142025.9342547</v>
      </c>
      <c r="F70" s="0" t="n">
        <v>0</v>
      </c>
      <c r="G70" s="0" t="n">
        <v>424681.672783248</v>
      </c>
      <c r="H70" s="0" t="n">
        <v>280947.17176711</v>
      </c>
      <c r="I70" s="0" t="n">
        <v>132616.455012522</v>
      </c>
    </row>
    <row r="71" customFormat="false" ht="12.8" hidden="false" customHeight="false" outlineLevel="0" collapsed="false">
      <c r="A71" s="0" t="n">
        <v>118</v>
      </c>
      <c r="B71" s="0" t="n">
        <v>24764782.5259309</v>
      </c>
      <c r="C71" s="0" t="n">
        <v>23909251.0918236</v>
      </c>
      <c r="D71" s="0" t="n">
        <v>82261144.2445338</v>
      </c>
      <c r="E71" s="0" t="n">
        <v>73492305.1633519</v>
      </c>
      <c r="F71" s="0" t="n">
        <v>12248717.5272253</v>
      </c>
      <c r="G71" s="0" t="n">
        <v>478782.352518235</v>
      </c>
      <c r="H71" s="0" t="n">
        <v>282542.586141398</v>
      </c>
      <c r="I71" s="0" t="n">
        <v>134580.707782347</v>
      </c>
    </row>
    <row r="72" customFormat="false" ht="12.8" hidden="false" customHeight="false" outlineLevel="0" collapsed="false">
      <c r="A72" s="0" t="n">
        <v>119</v>
      </c>
      <c r="B72" s="0" t="n">
        <v>21919342.1996237</v>
      </c>
      <c r="C72" s="0" t="n">
        <v>21049574.8663888</v>
      </c>
      <c r="D72" s="0" t="n">
        <v>73109673.0692151</v>
      </c>
      <c r="E72" s="0" t="n">
        <v>74358854.2488959</v>
      </c>
      <c r="F72" s="0" t="n">
        <v>0</v>
      </c>
      <c r="G72" s="0" t="n">
        <v>493262.703578272</v>
      </c>
      <c r="H72" s="0" t="n">
        <v>282546.773134962</v>
      </c>
      <c r="I72" s="0" t="n">
        <v>134225.509316765</v>
      </c>
    </row>
    <row r="73" customFormat="false" ht="12.8" hidden="false" customHeight="false" outlineLevel="0" collapsed="false">
      <c r="A73" s="0" t="n">
        <v>120</v>
      </c>
      <c r="B73" s="0" t="n">
        <v>25143962.5094283</v>
      </c>
      <c r="C73" s="0" t="n">
        <v>24276733.856487</v>
      </c>
      <c r="D73" s="0" t="n">
        <v>83541192.894966</v>
      </c>
      <c r="E73" s="0" t="n">
        <v>74582300.703228</v>
      </c>
      <c r="F73" s="0" t="n">
        <v>12430383.450538</v>
      </c>
      <c r="G73" s="0" t="n">
        <v>494239.18634989</v>
      </c>
      <c r="H73" s="0" t="n">
        <v>280184.795407044</v>
      </c>
      <c r="I73" s="0" t="n">
        <v>132578.101691954</v>
      </c>
    </row>
    <row r="74" customFormat="false" ht="12.8" hidden="false" customHeight="false" outlineLevel="0" collapsed="false">
      <c r="A74" s="0" t="n">
        <v>121</v>
      </c>
      <c r="B74" s="0" t="n">
        <v>21959369.5063287</v>
      </c>
      <c r="C74" s="0" t="n">
        <v>21088572.516271</v>
      </c>
      <c r="D74" s="0" t="n">
        <v>73251431.5496797</v>
      </c>
      <c r="E74" s="0" t="n">
        <v>74443122.7026808</v>
      </c>
      <c r="F74" s="0" t="n">
        <v>0</v>
      </c>
      <c r="G74" s="0" t="n">
        <v>495069.962461829</v>
      </c>
      <c r="H74" s="0" t="n">
        <v>281014.439029797</v>
      </c>
      <c r="I74" s="0" t="n">
        <v>135303.697951521</v>
      </c>
    </row>
    <row r="75" customFormat="false" ht="12.8" hidden="false" customHeight="false" outlineLevel="0" collapsed="false">
      <c r="A75" s="0" t="n">
        <v>122</v>
      </c>
      <c r="B75" s="0" t="n">
        <v>25233690.5623652</v>
      </c>
      <c r="C75" s="0" t="n">
        <v>24421812.1187434</v>
      </c>
      <c r="D75" s="0" t="n">
        <v>84071216.1525461</v>
      </c>
      <c r="E75" s="0" t="n">
        <v>75016176.8418954</v>
      </c>
      <c r="F75" s="0" t="n">
        <v>12502696.1403159</v>
      </c>
      <c r="G75" s="0" t="n">
        <v>433751.707785002</v>
      </c>
      <c r="H75" s="0" t="n">
        <v>283037.887555729</v>
      </c>
      <c r="I75" s="0" t="n">
        <v>135841.211830138</v>
      </c>
    </row>
    <row r="76" customFormat="false" ht="12.8" hidden="false" customHeight="false" outlineLevel="0" collapsed="false">
      <c r="A76" s="0" t="n">
        <v>123</v>
      </c>
      <c r="B76" s="0" t="n">
        <v>22380901.4249321</v>
      </c>
      <c r="C76" s="0" t="n">
        <v>21554580.0055963</v>
      </c>
      <c r="D76" s="0" t="n">
        <v>74916167.3655616</v>
      </c>
      <c r="E76" s="0" t="n">
        <v>76078255.9290623</v>
      </c>
      <c r="F76" s="0" t="n">
        <v>0</v>
      </c>
      <c r="G76" s="0" t="n">
        <v>463715.258825075</v>
      </c>
      <c r="H76" s="0" t="n">
        <v>273874.180326373</v>
      </c>
      <c r="I76" s="0" t="n">
        <v>126759.971691903</v>
      </c>
    </row>
    <row r="77" customFormat="false" ht="12.8" hidden="false" customHeight="false" outlineLevel="0" collapsed="false">
      <c r="A77" s="0" t="n">
        <v>124</v>
      </c>
      <c r="B77" s="0" t="n">
        <v>25589837.3338912</v>
      </c>
      <c r="C77" s="0" t="n">
        <v>24733619.9987706</v>
      </c>
      <c r="D77" s="0" t="n">
        <v>85167749.4527268</v>
      </c>
      <c r="E77" s="0" t="n">
        <v>75934100.0438093</v>
      </c>
      <c r="F77" s="0" t="n">
        <v>12655683.3406349</v>
      </c>
      <c r="G77" s="0" t="n">
        <v>472021.087040257</v>
      </c>
      <c r="H77" s="0" t="n">
        <v>288780.501193372</v>
      </c>
      <c r="I77" s="0" t="n">
        <v>136308.209838491</v>
      </c>
    </row>
    <row r="78" customFormat="false" ht="12.8" hidden="false" customHeight="false" outlineLevel="0" collapsed="false">
      <c r="A78" s="0" t="n">
        <v>125</v>
      </c>
      <c r="B78" s="0" t="n">
        <v>22363053.5126205</v>
      </c>
      <c r="C78" s="0" t="n">
        <v>21535035.6891883</v>
      </c>
      <c r="D78" s="0" t="n">
        <v>74852764.8677595</v>
      </c>
      <c r="E78" s="0" t="n">
        <v>75957378.5000506</v>
      </c>
      <c r="F78" s="0" t="n">
        <v>0</v>
      </c>
      <c r="G78" s="0" t="n">
        <v>452094.838479097</v>
      </c>
      <c r="H78" s="0" t="n">
        <v>281170.112981433</v>
      </c>
      <c r="I78" s="0" t="n">
        <v>135361.245673881</v>
      </c>
    </row>
    <row r="79" customFormat="false" ht="12.8" hidden="false" customHeight="false" outlineLevel="0" collapsed="false">
      <c r="A79" s="0" t="n">
        <v>126</v>
      </c>
      <c r="B79" s="0" t="n">
        <v>25498865.531075</v>
      </c>
      <c r="C79" s="0" t="n">
        <v>24625091.3948873</v>
      </c>
      <c r="D79" s="0" t="n">
        <v>84806161.0956189</v>
      </c>
      <c r="E79" s="0" t="n">
        <v>75578728.3856389</v>
      </c>
      <c r="F79" s="0" t="n">
        <v>12596454.7309398</v>
      </c>
      <c r="G79" s="0" t="n">
        <v>489516.84535405</v>
      </c>
      <c r="H79" s="0" t="n">
        <v>287790.765203687</v>
      </c>
      <c r="I79" s="0" t="n">
        <v>137809.322328406</v>
      </c>
    </row>
    <row r="80" customFormat="false" ht="12.8" hidden="false" customHeight="false" outlineLevel="0" collapsed="false">
      <c r="A80" s="0" t="n">
        <v>127</v>
      </c>
      <c r="B80" s="0" t="n">
        <v>22278833.3578451</v>
      </c>
      <c r="C80" s="0" t="n">
        <v>21446575.1122942</v>
      </c>
      <c r="D80" s="0" t="n">
        <v>74603895.4417615</v>
      </c>
      <c r="E80" s="0" t="n">
        <v>75630243.9998478</v>
      </c>
      <c r="F80" s="0" t="n">
        <v>0</v>
      </c>
      <c r="G80" s="0" t="n">
        <v>445009.756244546</v>
      </c>
      <c r="H80" s="0" t="n">
        <v>288725.249994309</v>
      </c>
      <c r="I80" s="0" t="n">
        <v>140747.484731509</v>
      </c>
    </row>
    <row r="81" customFormat="false" ht="12.8" hidden="false" customHeight="false" outlineLevel="0" collapsed="false">
      <c r="A81" s="0" t="n">
        <v>128</v>
      </c>
      <c r="B81" s="0" t="n">
        <v>25604171.4737325</v>
      </c>
      <c r="C81" s="0" t="n">
        <v>24769451.3074875</v>
      </c>
      <c r="D81" s="0" t="n">
        <v>85376840.5404421</v>
      </c>
      <c r="E81" s="0" t="n">
        <v>76005002.2076697</v>
      </c>
      <c r="F81" s="0" t="n">
        <v>12667500.3679449</v>
      </c>
      <c r="G81" s="0" t="n">
        <v>452996.045827344</v>
      </c>
      <c r="H81" s="0" t="n">
        <v>287652.361312342</v>
      </c>
      <c r="I81" s="0" t="n">
        <v>134388.227293368</v>
      </c>
    </row>
    <row r="82" customFormat="false" ht="12.8" hidden="false" customHeight="false" outlineLevel="0" collapsed="false">
      <c r="A82" s="0" t="n">
        <v>129</v>
      </c>
      <c r="B82" s="0" t="n">
        <v>22308017.4766971</v>
      </c>
      <c r="C82" s="0" t="n">
        <v>21464336.6062738</v>
      </c>
      <c r="D82" s="0" t="n">
        <v>74727336.9479327</v>
      </c>
      <c r="E82" s="0" t="n">
        <v>75710665.755534</v>
      </c>
      <c r="F82" s="0" t="n">
        <v>0</v>
      </c>
      <c r="G82" s="0" t="n">
        <v>452987.381394308</v>
      </c>
      <c r="H82" s="0" t="n">
        <v>294126.55452288</v>
      </c>
      <c r="I82" s="0" t="n">
        <v>137952.763580178</v>
      </c>
    </row>
    <row r="83" customFormat="false" ht="12.8" hidden="false" customHeight="false" outlineLevel="0" collapsed="false">
      <c r="A83" s="0" t="n">
        <v>130</v>
      </c>
      <c r="B83" s="0" t="n">
        <v>25705416.4616256</v>
      </c>
      <c r="C83" s="0" t="n">
        <v>24880714.0443786</v>
      </c>
      <c r="D83" s="0" t="n">
        <v>85741297.1756103</v>
      </c>
      <c r="E83" s="0" t="n">
        <v>76296647.139025</v>
      </c>
      <c r="F83" s="0" t="n">
        <v>12716107.8565042</v>
      </c>
      <c r="G83" s="0" t="n">
        <v>442136.602108014</v>
      </c>
      <c r="H83" s="0" t="n">
        <v>287183.780497811</v>
      </c>
      <c r="I83" s="0" t="n">
        <v>136260.049487389</v>
      </c>
    </row>
    <row r="84" customFormat="false" ht="12.8" hidden="false" customHeight="false" outlineLevel="0" collapsed="false">
      <c r="A84" s="0" t="n">
        <v>131</v>
      </c>
      <c r="B84" s="0" t="n">
        <v>22609161.6004603</v>
      </c>
      <c r="C84" s="0" t="n">
        <v>21737587.4162852</v>
      </c>
      <c r="D84" s="0" t="n">
        <v>75651352.7110018</v>
      </c>
      <c r="E84" s="0" t="n">
        <v>76586439.127181</v>
      </c>
      <c r="F84" s="0" t="n">
        <v>0</v>
      </c>
      <c r="G84" s="0" t="n">
        <v>484406.946870365</v>
      </c>
      <c r="H84" s="0" t="n">
        <v>291911.521891797</v>
      </c>
      <c r="I84" s="0" t="n">
        <v>136079.593447129</v>
      </c>
    </row>
    <row r="85" customFormat="false" ht="12.8" hidden="false" customHeight="false" outlineLevel="0" collapsed="false">
      <c r="A85" s="0" t="n">
        <v>132</v>
      </c>
      <c r="B85" s="0" t="n">
        <v>25617178.0726661</v>
      </c>
      <c r="C85" s="0" t="n">
        <v>24756507.5345001</v>
      </c>
      <c r="D85" s="0" t="n">
        <v>85347971.0725134</v>
      </c>
      <c r="E85" s="0" t="n">
        <v>75895870.6358166</v>
      </c>
      <c r="F85" s="0" t="n">
        <v>12649311.7726361</v>
      </c>
      <c r="G85" s="0" t="n">
        <v>471012.522323712</v>
      </c>
      <c r="H85" s="0" t="n">
        <v>294456.789818975</v>
      </c>
      <c r="I85" s="0" t="n">
        <v>136001.751461759</v>
      </c>
    </row>
    <row r="86" customFormat="false" ht="12.8" hidden="false" customHeight="false" outlineLevel="0" collapsed="false">
      <c r="A86" s="0" t="n">
        <v>133</v>
      </c>
      <c r="B86" s="0" t="n">
        <v>22516539.8629937</v>
      </c>
      <c r="C86" s="0" t="n">
        <v>21658743.2110675</v>
      </c>
      <c r="D86" s="0" t="n">
        <v>75431259.0034354</v>
      </c>
      <c r="E86" s="0" t="n">
        <v>76298475.5767534</v>
      </c>
      <c r="F86" s="0" t="n">
        <v>0</v>
      </c>
      <c r="G86" s="0" t="n">
        <v>460992.907714649</v>
      </c>
      <c r="H86" s="0" t="n">
        <v>298024.263863099</v>
      </c>
      <c r="I86" s="0" t="n">
        <v>141113.543354845</v>
      </c>
    </row>
    <row r="87" customFormat="false" ht="12.8" hidden="false" customHeight="false" outlineLevel="0" collapsed="false">
      <c r="A87" s="0" t="n">
        <v>134</v>
      </c>
      <c r="B87" s="0" t="n">
        <v>25691062.1584136</v>
      </c>
      <c r="C87" s="0" t="n">
        <v>24841975.4303138</v>
      </c>
      <c r="D87" s="0" t="n">
        <v>85689524.8316264</v>
      </c>
      <c r="E87" s="0" t="n">
        <v>76134848.7638091</v>
      </c>
      <c r="F87" s="0" t="n">
        <v>12689141.4606349</v>
      </c>
      <c r="G87" s="0" t="n">
        <v>457129.795524786</v>
      </c>
      <c r="H87" s="0" t="n">
        <v>294329.43957493</v>
      </c>
      <c r="I87" s="0" t="n">
        <v>139467.847142949</v>
      </c>
    </row>
    <row r="88" customFormat="false" ht="12.8" hidden="false" customHeight="false" outlineLevel="0" collapsed="false">
      <c r="A88" s="0" t="n">
        <v>135</v>
      </c>
      <c r="B88" s="0" t="n">
        <v>22514145.2561231</v>
      </c>
      <c r="C88" s="0" t="n">
        <v>21640834.2405161</v>
      </c>
      <c r="D88" s="0" t="n">
        <v>75363055.2054751</v>
      </c>
      <c r="E88" s="0" t="n">
        <v>76227187.5182689</v>
      </c>
      <c r="F88" s="0" t="n">
        <v>0</v>
      </c>
      <c r="G88" s="0" t="n">
        <v>483773.477893339</v>
      </c>
      <c r="H88" s="0" t="n">
        <v>291920.002870799</v>
      </c>
      <c r="I88" s="0" t="n">
        <v>139453.621204082</v>
      </c>
    </row>
    <row r="89" customFormat="false" ht="12.8" hidden="false" customHeight="false" outlineLevel="0" collapsed="false">
      <c r="A89" s="0" t="n">
        <v>136</v>
      </c>
      <c r="B89" s="0" t="n">
        <v>25697074.8980355</v>
      </c>
      <c r="C89" s="0" t="n">
        <v>24840186.3274348</v>
      </c>
      <c r="D89" s="0" t="n">
        <v>85684914.5211709</v>
      </c>
      <c r="E89" s="0" t="n">
        <v>76139189.9306165</v>
      </c>
      <c r="F89" s="0" t="n">
        <v>12689864.9884361</v>
      </c>
      <c r="G89" s="0" t="n">
        <v>463620.191323072</v>
      </c>
      <c r="H89" s="0" t="n">
        <v>293172.757648187</v>
      </c>
      <c r="I89" s="0" t="n">
        <v>142993.745184865</v>
      </c>
    </row>
    <row r="90" customFormat="false" ht="12.8" hidden="false" customHeight="false" outlineLevel="0" collapsed="false">
      <c r="A90" s="0" t="n">
        <v>137</v>
      </c>
      <c r="B90" s="0" t="n">
        <v>22704757.8377773</v>
      </c>
      <c r="C90" s="0" t="n">
        <v>21841095.8972878</v>
      </c>
      <c r="D90" s="0" t="n">
        <v>76087269.1529112</v>
      </c>
      <c r="E90" s="0" t="n">
        <v>76896346.2156679</v>
      </c>
      <c r="F90" s="0" t="n">
        <v>0</v>
      </c>
      <c r="G90" s="0" t="n">
        <v>469076.206722532</v>
      </c>
      <c r="H90" s="0" t="n">
        <v>295557.623685367</v>
      </c>
      <c r="I90" s="0" t="n">
        <v>141468.728687918</v>
      </c>
    </row>
    <row r="91" customFormat="false" ht="12.8" hidden="false" customHeight="false" outlineLevel="0" collapsed="false">
      <c r="A91" s="0" t="n">
        <v>138</v>
      </c>
      <c r="B91" s="0" t="n">
        <v>26123504.6891344</v>
      </c>
      <c r="C91" s="0" t="n">
        <v>25235315.6904601</v>
      </c>
      <c r="D91" s="0" t="n">
        <v>87074964.2074555</v>
      </c>
      <c r="E91" s="0" t="n">
        <v>77309196.1070075</v>
      </c>
      <c r="F91" s="0" t="n">
        <v>12884866.0178346</v>
      </c>
      <c r="G91" s="0" t="n">
        <v>503012.341310975</v>
      </c>
      <c r="H91" s="0" t="n">
        <v>288618.352330153</v>
      </c>
      <c r="I91" s="0" t="n">
        <v>137940.435761631</v>
      </c>
    </row>
    <row r="92" customFormat="false" ht="12.8" hidden="false" customHeight="false" outlineLevel="0" collapsed="false">
      <c r="A92" s="0" t="n">
        <v>139</v>
      </c>
      <c r="B92" s="0" t="n">
        <v>23011782.2245931</v>
      </c>
      <c r="C92" s="0" t="n">
        <v>22141333.2993335</v>
      </c>
      <c r="D92" s="0" t="n">
        <v>77176999.9897913</v>
      </c>
      <c r="E92" s="0" t="n">
        <v>77960526.3013405</v>
      </c>
      <c r="F92" s="0" t="n">
        <v>0</v>
      </c>
      <c r="G92" s="0" t="n">
        <v>485338.919911085</v>
      </c>
      <c r="H92" s="0" t="n">
        <v>288439.350853187</v>
      </c>
      <c r="I92" s="0" t="n">
        <v>138100.934993262</v>
      </c>
    </row>
    <row r="93" customFormat="false" ht="12.8" hidden="false" customHeight="false" outlineLevel="0" collapsed="false">
      <c r="A93" s="0" t="n">
        <v>140</v>
      </c>
      <c r="B93" s="0" t="n">
        <v>26416693.7538214</v>
      </c>
      <c r="C93" s="0" t="n">
        <v>25561920.186999</v>
      </c>
      <c r="D93" s="0" t="n">
        <v>88199958.5792855</v>
      </c>
      <c r="E93" s="0" t="n">
        <v>78274233.4215581</v>
      </c>
      <c r="F93" s="0" t="n">
        <v>13045705.5702597</v>
      </c>
      <c r="G93" s="0" t="n">
        <v>457821.80923527</v>
      </c>
      <c r="H93" s="0" t="n">
        <v>296710.733358357</v>
      </c>
      <c r="I93" s="0" t="n">
        <v>143201.46318404</v>
      </c>
    </row>
    <row r="94" customFormat="false" ht="12.8" hidden="false" customHeight="false" outlineLevel="0" collapsed="false">
      <c r="A94" s="0" t="n">
        <v>141</v>
      </c>
      <c r="B94" s="0" t="n">
        <v>23133656.9253472</v>
      </c>
      <c r="C94" s="0" t="n">
        <v>22279619.9121671</v>
      </c>
      <c r="D94" s="0" t="n">
        <v>77632388.9822905</v>
      </c>
      <c r="E94" s="0" t="n">
        <v>78392918.1532715</v>
      </c>
      <c r="F94" s="0" t="n">
        <v>0</v>
      </c>
      <c r="G94" s="0" t="n">
        <v>459369.533963018</v>
      </c>
      <c r="H94" s="0" t="n">
        <v>295069.527213872</v>
      </c>
      <c r="I94" s="0" t="n">
        <v>142282.788575993</v>
      </c>
    </row>
    <row r="95" customFormat="false" ht="12.8" hidden="false" customHeight="false" outlineLevel="0" collapsed="false">
      <c r="A95" s="0" t="n">
        <v>142</v>
      </c>
      <c r="B95" s="0" t="n">
        <v>26269480.3191629</v>
      </c>
      <c r="C95" s="0" t="n">
        <v>25396575.6643965</v>
      </c>
      <c r="D95" s="0" t="n">
        <v>87677097.8892339</v>
      </c>
      <c r="E95" s="0" t="n">
        <v>77802454.102986</v>
      </c>
      <c r="F95" s="0" t="n">
        <v>12967075.683831</v>
      </c>
      <c r="G95" s="0" t="n">
        <v>460272.088063888</v>
      </c>
      <c r="H95" s="0" t="n">
        <v>307703.697055855</v>
      </c>
      <c r="I95" s="0" t="n">
        <v>149898.385209579</v>
      </c>
    </row>
    <row r="96" customFormat="false" ht="12.8" hidden="false" customHeight="false" outlineLevel="0" collapsed="false">
      <c r="A96" s="0" t="n">
        <v>143</v>
      </c>
      <c r="B96" s="0" t="n">
        <v>23153027.029514</v>
      </c>
      <c r="C96" s="0" t="n">
        <v>22251481.6356652</v>
      </c>
      <c r="D96" s="0" t="n">
        <v>77616093.1980962</v>
      </c>
      <c r="E96" s="0" t="n">
        <v>78325843.3003777</v>
      </c>
      <c r="F96" s="0" t="n">
        <v>0</v>
      </c>
      <c r="G96" s="0" t="n">
        <v>490913.424726719</v>
      </c>
      <c r="H96" s="0" t="n">
        <v>309390.00489813</v>
      </c>
      <c r="I96" s="0" t="n">
        <v>144631.377462764</v>
      </c>
    </row>
    <row r="97" customFormat="false" ht="12.8" hidden="false" customHeight="false" outlineLevel="0" collapsed="false">
      <c r="A97" s="0" t="n">
        <v>144</v>
      </c>
      <c r="B97" s="0" t="n">
        <v>26631546.0477669</v>
      </c>
      <c r="C97" s="0" t="n">
        <v>25741196.5159283</v>
      </c>
      <c r="D97" s="0" t="n">
        <v>88925927.9468186</v>
      </c>
      <c r="E97" s="0" t="n">
        <v>78861354.33839</v>
      </c>
      <c r="F97" s="0" t="n">
        <v>13143559.0563983</v>
      </c>
      <c r="G97" s="0" t="n">
        <v>495682.656599015</v>
      </c>
      <c r="H97" s="0" t="n">
        <v>295836.07817301</v>
      </c>
      <c r="I97" s="0" t="n">
        <v>141186.852952264</v>
      </c>
    </row>
    <row r="98" customFormat="false" ht="12.8" hidden="false" customHeight="false" outlineLevel="0" collapsed="false">
      <c r="A98" s="0" t="n">
        <v>145</v>
      </c>
      <c r="B98" s="0" t="n">
        <v>23292173.4654081</v>
      </c>
      <c r="C98" s="0" t="n">
        <v>22415050.2832961</v>
      </c>
      <c r="D98" s="0" t="n">
        <v>78223686.0301287</v>
      </c>
      <c r="E98" s="0" t="n">
        <v>78922439.9739513</v>
      </c>
      <c r="F98" s="0" t="n">
        <v>0</v>
      </c>
      <c r="G98" s="0" t="n">
        <v>480083.82078095</v>
      </c>
      <c r="H98" s="0" t="n">
        <v>297523.091450443</v>
      </c>
      <c r="I98" s="0" t="n">
        <v>142166.099829447</v>
      </c>
    </row>
    <row r="99" customFormat="false" ht="12.8" hidden="false" customHeight="false" outlineLevel="0" collapsed="false">
      <c r="A99" s="0" t="n">
        <v>146</v>
      </c>
      <c r="B99" s="0" t="n">
        <v>26704600.9640072</v>
      </c>
      <c r="C99" s="0" t="n">
        <v>25818343.3774122</v>
      </c>
      <c r="D99" s="0" t="n">
        <v>89197050.7476599</v>
      </c>
      <c r="E99" s="0" t="n">
        <v>79079487.3003719</v>
      </c>
      <c r="F99" s="0" t="n">
        <v>13179914.550062</v>
      </c>
      <c r="G99" s="0" t="n">
        <v>491830.730631815</v>
      </c>
      <c r="H99" s="0" t="n">
        <v>296655.936666192</v>
      </c>
      <c r="I99" s="0" t="n">
        <v>139672.741852903</v>
      </c>
    </row>
    <row r="100" customFormat="false" ht="12.8" hidden="false" customHeight="false" outlineLevel="0" collapsed="false">
      <c r="A100" s="0" t="n">
        <v>147</v>
      </c>
      <c r="B100" s="0" t="n">
        <v>23602673.6404721</v>
      </c>
      <c r="C100" s="0" t="n">
        <v>22679187.9643426</v>
      </c>
      <c r="D100" s="0" t="n">
        <v>79116865.6774832</v>
      </c>
      <c r="E100" s="0" t="n">
        <v>79758625.362786</v>
      </c>
      <c r="F100" s="0" t="n">
        <v>0</v>
      </c>
      <c r="G100" s="0" t="n">
        <v>520027.386219193</v>
      </c>
      <c r="H100" s="0" t="n">
        <v>303356.290629263</v>
      </c>
      <c r="I100" s="0" t="n">
        <v>143002.856115715</v>
      </c>
    </row>
    <row r="101" customFormat="false" ht="12.8" hidden="false" customHeight="false" outlineLevel="0" collapsed="false">
      <c r="A101" s="0" t="n">
        <v>148</v>
      </c>
      <c r="B101" s="0" t="n">
        <v>26685895.7378084</v>
      </c>
      <c r="C101" s="0" t="n">
        <v>25746701.2987605</v>
      </c>
      <c r="D101" s="0" t="n">
        <v>88961465.8808438</v>
      </c>
      <c r="E101" s="0" t="n">
        <v>78833109.7946742</v>
      </c>
      <c r="F101" s="0" t="n">
        <v>13138851.6324457</v>
      </c>
      <c r="G101" s="0" t="n">
        <v>536462.424130194</v>
      </c>
      <c r="H101" s="0" t="n">
        <v>302761.229481173</v>
      </c>
      <c r="I101" s="0" t="n">
        <v>142815.407766527</v>
      </c>
    </row>
    <row r="102" customFormat="false" ht="12.8" hidden="false" customHeight="false" outlineLevel="0" collapsed="false">
      <c r="A102" s="0" t="n">
        <v>149</v>
      </c>
      <c r="B102" s="0" t="n">
        <v>23235218.3943416</v>
      </c>
      <c r="C102" s="0" t="n">
        <v>22287243.873745</v>
      </c>
      <c r="D102" s="0" t="n">
        <v>77787278.0805866</v>
      </c>
      <c r="E102" s="0" t="n">
        <v>78391240.3964786</v>
      </c>
      <c r="F102" s="0" t="n">
        <v>0</v>
      </c>
      <c r="G102" s="0" t="n">
        <v>543679.108048069</v>
      </c>
      <c r="H102" s="0" t="n">
        <v>302762.268097806</v>
      </c>
      <c r="I102" s="0" t="n">
        <v>145047.349215336</v>
      </c>
    </row>
    <row r="103" customFormat="false" ht="12.8" hidden="false" customHeight="false" outlineLevel="0" collapsed="false">
      <c r="A103" s="0" t="n">
        <v>150</v>
      </c>
      <c r="B103" s="0" t="n">
        <v>26816397.4080627</v>
      </c>
      <c r="C103" s="0" t="n">
        <v>25938209.3631191</v>
      </c>
      <c r="D103" s="0" t="n">
        <v>89646696.3539251</v>
      </c>
      <c r="E103" s="0" t="n">
        <v>79423815.7581634</v>
      </c>
      <c r="F103" s="0" t="n">
        <v>13237302.6263606</v>
      </c>
      <c r="G103" s="0" t="n">
        <v>478405.596836083</v>
      </c>
      <c r="H103" s="0" t="n">
        <v>300647.14899106</v>
      </c>
      <c r="I103" s="0" t="n">
        <v>141621.855880777</v>
      </c>
    </row>
    <row r="104" customFormat="false" ht="12.8" hidden="false" customHeight="false" outlineLevel="0" collapsed="false">
      <c r="A104" s="0" t="n">
        <v>151</v>
      </c>
      <c r="B104" s="0" t="n">
        <v>23321093.6171713</v>
      </c>
      <c r="C104" s="0" t="n">
        <v>22410997.2878302</v>
      </c>
      <c r="D104" s="0" t="n">
        <v>78231445.8778675</v>
      </c>
      <c r="E104" s="0" t="n">
        <v>78801958.4685743</v>
      </c>
      <c r="F104" s="0" t="n">
        <v>0</v>
      </c>
      <c r="G104" s="0" t="n">
        <v>497569.750493265</v>
      </c>
      <c r="H104" s="0" t="n">
        <v>307156.248168036</v>
      </c>
      <c r="I104" s="0" t="n">
        <v>150529.043828254</v>
      </c>
    </row>
    <row r="105" customFormat="false" ht="12.8" hidden="false" customHeight="false" outlineLevel="0" collapsed="false">
      <c r="A105" s="0" t="n">
        <v>152</v>
      </c>
      <c r="B105" s="0" t="n">
        <v>26632382.1876088</v>
      </c>
      <c r="C105" s="0" t="n">
        <v>25725313.9258104</v>
      </c>
      <c r="D105" s="0" t="n">
        <v>88898161.7896251</v>
      </c>
      <c r="E105" s="0" t="n">
        <v>78725425.8916005</v>
      </c>
      <c r="F105" s="0" t="n">
        <v>13120904.3152668</v>
      </c>
      <c r="G105" s="0" t="n">
        <v>492810.500559415</v>
      </c>
      <c r="H105" s="0" t="n">
        <v>309001.868719286</v>
      </c>
      <c r="I105" s="0" t="n">
        <v>150365.560742388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0" t="s">
        <v>213</v>
      </c>
      <c r="B1" s="0" t="s">
        <v>197</v>
      </c>
      <c r="C1" s="0" t="s">
        <v>242</v>
      </c>
      <c r="D1" s="0" t="s">
        <v>243</v>
      </c>
      <c r="E1" s="0" t="s">
        <v>244</v>
      </c>
      <c r="F1" s="0" t="s">
        <v>245</v>
      </c>
      <c r="G1" s="0" t="s">
        <v>246</v>
      </c>
      <c r="H1" s="0" t="s">
        <v>247</v>
      </c>
      <c r="I1" s="0" t="s">
        <v>198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19573117.3944048</v>
      </c>
      <c r="C14" s="0" t="n">
        <v>18842001.0762178</v>
      </c>
      <c r="D14" s="0" t="n">
        <v>63609343.1458918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22216148.1449952</v>
      </c>
      <c r="C15" s="0" t="n">
        <v>21497589.8809881</v>
      </c>
      <c r="D15" s="0" t="n">
        <v>72347360.9563194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18296958.6464321</v>
      </c>
      <c r="C16" s="0" t="n">
        <v>17659472.0058588</v>
      </c>
      <c r="D16" s="0" t="n">
        <v>59887509.8280857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19939496.2171495</v>
      </c>
      <c r="C17" s="0" t="n">
        <v>19343434.468545</v>
      </c>
      <c r="D17" s="0" t="n">
        <v>65408555.5176618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15750615.9012498</v>
      </c>
      <c r="C18" s="0" t="n">
        <v>15179121.8967004</v>
      </c>
      <c r="D18" s="0" t="n">
        <v>48156642.7646441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18663324.9516775</v>
      </c>
      <c r="C19" s="0" t="n">
        <v>18097437.8347259</v>
      </c>
      <c r="D19" s="0" t="n">
        <v>58016147.8012195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15837691.0752344</v>
      </c>
      <c r="C20" s="0" t="n">
        <v>15243839.0367646</v>
      </c>
      <c r="D20" s="0" t="n">
        <v>49291998.1091238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17981870.1214457</v>
      </c>
      <c r="C21" s="0" t="n">
        <v>17377691.1414433</v>
      </c>
      <c r="D21" s="0" t="n">
        <v>56595521.5971546</v>
      </c>
      <c r="E21" s="0" t="n">
        <v>58594550.2898636</v>
      </c>
      <c r="F21" s="0" t="n">
        <v>9765758.38164393</v>
      </c>
      <c r="G21" s="0" t="n">
        <v>322478.108124877</v>
      </c>
      <c r="H21" s="0" t="n">
        <v>204810.158504698</v>
      </c>
      <c r="I21" s="0" t="n">
        <v>109843.876246888</v>
      </c>
    </row>
    <row r="22" customFormat="false" ht="12.8" hidden="false" customHeight="false" outlineLevel="0" collapsed="false">
      <c r="A22" s="0" t="n">
        <v>69</v>
      </c>
      <c r="B22" s="0" t="n">
        <v>16350980.0418458</v>
      </c>
      <c r="C22" s="0" t="n">
        <v>15780949.2033318</v>
      </c>
      <c r="D22" s="0" t="n">
        <v>51701148.4791059</v>
      </c>
      <c r="E22" s="0" t="n">
        <v>60742110.445289</v>
      </c>
      <c r="F22" s="0" t="n">
        <v>0</v>
      </c>
      <c r="G22" s="0" t="n">
        <v>287128.604778399</v>
      </c>
      <c r="H22" s="0" t="n">
        <v>204123.666815451</v>
      </c>
      <c r="I22" s="0" t="n">
        <v>112540.809885867</v>
      </c>
    </row>
    <row r="23" customFormat="false" ht="12.8" hidden="false" customHeight="false" outlineLevel="0" collapsed="false">
      <c r="A23" s="0" t="n">
        <v>70</v>
      </c>
      <c r="B23" s="0" t="n">
        <v>18151197.9005081</v>
      </c>
      <c r="C23" s="0" t="n">
        <v>17541373.1185034</v>
      </c>
      <c r="D23" s="0" t="n">
        <v>57440347.7463087</v>
      </c>
      <c r="E23" s="0" t="n">
        <v>57890567.4290916</v>
      </c>
      <c r="F23" s="0" t="n">
        <v>9648427.90484859</v>
      </c>
      <c r="G23" s="0" t="n">
        <v>327848.373552817</v>
      </c>
      <c r="H23" s="0" t="n">
        <v>210644.069730608</v>
      </c>
      <c r="I23" s="0" t="n">
        <v>101903.341030362</v>
      </c>
    </row>
    <row r="24" customFormat="false" ht="12.8" hidden="false" customHeight="false" outlineLevel="0" collapsed="false">
      <c r="A24" s="0" t="n">
        <v>71</v>
      </c>
      <c r="B24" s="0" t="n">
        <v>15550419.4728916</v>
      </c>
      <c r="C24" s="0" t="n">
        <v>14962444.4114656</v>
      </c>
      <c r="D24" s="0" t="n">
        <v>49266354.0121311</v>
      </c>
      <c r="E24" s="0" t="n">
        <v>57146771.6872075</v>
      </c>
      <c r="F24" s="0" t="n">
        <v>0</v>
      </c>
      <c r="G24" s="0" t="n">
        <v>316119.827271119</v>
      </c>
      <c r="H24" s="0" t="n">
        <v>206462.870288188</v>
      </c>
      <c r="I24" s="0" t="n">
        <v>93417.6626667509</v>
      </c>
    </row>
    <row r="25" customFormat="false" ht="12.8" hidden="false" customHeight="false" outlineLevel="0" collapsed="false">
      <c r="A25" s="0" t="n">
        <v>72</v>
      </c>
      <c r="B25" s="0" t="n">
        <v>18384659.431127</v>
      </c>
      <c r="C25" s="0" t="n">
        <v>17792248.3447497</v>
      </c>
      <c r="D25" s="0" t="n">
        <v>58577088.17328</v>
      </c>
      <c r="E25" s="0" t="n">
        <v>58251297.8761062</v>
      </c>
      <c r="F25" s="0" t="n">
        <v>9708549.64601769</v>
      </c>
      <c r="G25" s="0" t="n">
        <v>311330.107572764</v>
      </c>
      <c r="H25" s="0" t="n">
        <v>211369.052965536</v>
      </c>
      <c r="I25" s="0" t="n">
        <v>99588.4654842905</v>
      </c>
    </row>
    <row r="26" customFormat="false" ht="12.8" hidden="false" customHeight="false" outlineLevel="0" collapsed="false">
      <c r="A26" s="0" t="n">
        <v>73</v>
      </c>
      <c r="B26" s="0" t="n">
        <v>16847105.5931602</v>
      </c>
      <c r="C26" s="0" t="n">
        <v>16244630.6017265</v>
      </c>
      <c r="D26" s="0" t="n">
        <v>54052826.6842358</v>
      </c>
      <c r="E26" s="0" t="n">
        <v>61171299.2886108</v>
      </c>
      <c r="F26" s="0" t="n">
        <v>0</v>
      </c>
      <c r="G26" s="0" t="n">
        <v>316150.634211782</v>
      </c>
      <c r="H26" s="0" t="n">
        <v>212340.754547206</v>
      </c>
      <c r="I26" s="0" t="n">
        <v>105690.860963776</v>
      </c>
    </row>
    <row r="27" customFormat="false" ht="12.8" hidden="false" customHeight="false" outlineLevel="0" collapsed="false">
      <c r="A27" s="0" t="n">
        <v>74</v>
      </c>
      <c r="B27" s="0" t="n">
        <v>20485191.747552</v>
      </c>
      <c r="C27" s="0" t="n">
        <v>19865370.3171484</v>
      </c>
      <c r="D27" s="0" t="n">
        <v>66056284.75155</v>
      </c>
      <c r="E27" s="0" t="n">
        <v>64234444.1630401</v>
      </c>
      <c r="F27" s="0" t="n">
        <v>10705740.69384</v>
      </c>
      <c r="G27" s="0" t="n">
        <v>334819.107519933</v>
      </c>
      <c r="H27" s="0" t="n">
        <v>209924.408214659</v>
      </c>
      <c r="I27" s="0" t="n">
        <v>107254.163812874</v>
      </c>
    </row>
    <row r="28" customFormat="false" ht="12.8" hidden="false" customHeight="false" outlineLevel="0" collapsed="false">
      <c r="A28" s="0" t="n">
        <v>75</v>
      </c>
      <c r="B28" s="0" t="n">
        <v>18457946.2442618</v>
      </c>
      <c r="C28" s="0" t="n">
        <v>17814417.5242989</v>
      </c>
      <c r="D28" s="0" t="n">
        <v>59789619.1631264</v>
      </c>
      <c r="E28" s="0" t="n">
        <v>66320100.5253344</v>
      </c>
      <c r="F28" s="0" t="n">
        <v>0</v>
      </c>
      <c r="G28" s="0" t="n">
        <v>349184.787347494</v>
      </c>
      <c r="H28" s="0" t="n">
        <v>214333.507541838</v>
      </c>
      <c r="I28" s="0" t="n">
        <v>114300.607248043</v>
      </c>
    </row>
    <row r="29" customFormat="false" ht="12.8" hidden="false" customHeight="false" outlineLevel="0" collapsed="false">
      <c r="A29" s="0" t="n">
        <v>76</v>
      </c>
      <c r="B29" s="0" t="n">
        <v>22124958.8217508</v>
      </c>
      <c r="C29" s="0" t="n">
        <v>21489977.8448836</v>
      </c>
      <c r="D29" s="0" t="n">
        <v>71950931.264575</v>
      </c>
      <c r="E29" s="0" t="n">
        <v>68909171.2445089</v>
      </c>
      <c r="F29" s="0" t="n">
        <v>11484861.8740848</v>
      </c>
      <c r="G29" s="0" t="n">
        <v>336876.902348277</v>
      </c>
      <c r="H29" s="0" t="n">
        <v>214490.452530391</v>
      </c>
      <c r="I29" s="0" t="n">
        <v>119448.03141214</v>
      </c>
    </row>
    <row r="30" customFormat="false" ht="12.8" hidden="false" customHeight="false" outlineLevel="0" collapsed="false">
      <c r="A30" s="0" t="n">
        <v>77</v>
      </c>
      <c r="B30" s="0" t="n">
        <v>19850504.0638955</v>
      </c>
      <c r="C30" s="0" t="n">
        <v>19216246.9925543</v>
      </c>
      <c r="D30" s="0" t="n">
        <v>64889622.6725182</v>
      </c>
      <c r="E30" s="0" t="n">
        <v>70968104.7667457</v>
      </c>
      <c r="F30" s="0" t="n">
        <v>0</v>
      </c>
      <c r="G30" s="0" t="n">
        <v>327929.578612212</v>
      </c>
      <c r="H30" s="0" t="n">
        <v>218863.632510434</v>
      </c>
      <c r="I30" s="0" t="n">
        <v>124948.371740807</v>
      </c>
    </row>
    <row r="31" customFormat="false" ht="12.8" hidden="false" customHeight="false" outlineLevel="0" collapsed="false">
      <c r="A31" s="0" t="n">
        <v>78</v>
      </c>
      <c r="B31" s="0" t="n">
        <v>23432893.6034854</v>
      </c>
      <c r="C31" s="0" t="n">
        <v>22797297.8462909</v>
      </c>
      <c r="D31" s="0" t="n">
        <v>76646483.4057303</v>
      </c>
      <c r="E31" s="0" t="n">
        <v>72584754.5743101</v>
      </c>
      <c r="F31" s="0" t="n">
        <v>12097459.0957184</v>
      </c>
      <c r="G31" s="0" t="n">
        <v>323587.562790581</v>
      </c>
      <c r="H31" s="0" t="n">
        <v>224411.621483987</v>
      </c>
      <c r="I31" s="0" t="n">
        <v>125137.961314077</v>
      </c>
    </row>
    <row r="32" customFormat="false" ht="12.8" hidden="false" customHeight="false" outlineLevel="0" collapsed="false">
      <c r="A32" s="0" t="n">
        <v>79</v>
      </c>
      <c r="B32" s="0" t="n">
        <v>20638908.9907696</v>
      </c>
      <c r="C32" s="0" t="n">
        <v>19975199.7342706</v>
      </c>
      <c r="D32" s="0" t="n">
        <v>67701330.721071</v>
      </c>
      <c r="E32" s="0" t="n">
        <v>73242905.7559994</v>
      </c>
      <c r="F32" s="0" t="n">
        <v>0</v>
      </c>
      <c r="G32" s="0" t="n">
        <v>352438.211379838</v>
      </c>
      <c r="H32" s="0" t="n">
        <v>224989.214457717</v>
      </c>
      <c r="I32" s="0" t="n">
        <v>123259.758087713</v>
      </c>
    </row>
    <row r="33" customFormat="false" ht="12.8" hidden="false" customHeight="false" outlineLevel="0" collapsed="false">
      <c r="A33" s="0" t="n">
        <v>80</v>
      </c>
      <c r="B33" s="0" t="n">
        <v>24150174.5838625</v>
      </c>
      <c r="C33" s="0" t="n">
        <v>23465413.3711343</v>
      </c>
      <c r="D33" s="0" t="n">
        <v>79077195.4807664</v>
      </c>
      <c r="E33" s="0" t="n">
        <v>74324165.4960749</v>
      </c>
      <c r="F33" s="0" t="n">
        <v>12387360.9160125</v>
      </c>
      <c r="G33" s="0" t="n">
        <v>363468.74494979</v>
      </c>
      <c r="H33" s="0" t="n">
        <v>231667.496442439</v>
      </c>
      <c r="I33" s="0" t="n">
        <v>128035.673337101</v>
      </c>
    </row>
    <row r="34" customFormat="false" ht="12.8" hidden="false" customHeight="false" outlineLevel="0" collapsed="false">
      <c r="A34" s="0" t="n">
        <v>81</v>
      </c>
      <c r="B34" s="0" t="n">
        <v>21351244.0386549</v>
      </c>
      <c r="C34" s="0" t="n">
        <v>20615852.1736874</v>
      </c>
      <c r="D34" s="0" t="n">
        <v>70060367.2686016</v>
      </c>
      <c r="E34" s="0" t="n">
        <v>75269552.3651023</v>
      </c>
      <c r="F34" s="0" t="n">
        <v>0</v>
      </c>
      <c r="G34" s="0" t="n">
        <v>410964.149553702</v>
      </c>
      <c r="H34" s="0" t="n">
        <v>232997.011362211</v>
      </c>
      <c r="I34" s="0" t="n">
        <v>130615.291502279</v>
      </c>
    </row>
    <row r="35" customFormat="false" ht="12.8" hidden="false" customHeight="false" outlineLevel="0" collapsed="false">
      <c r="A35" s="0" t="n">
        <v>82</v>
      </c>
      <c r="B35" s="0" t="n">
        <v>24859466.0889724</v>
      </c>
      <c r="C35" s="0" t="n">
        <v>24123753.7439491</v>
      </c>
      <c r="D35" s="0" t="n">
        <v>81475341.553913</v>
      </c>
      <c r="E35" s="0" t="n">
        <v>76180124.756473</v>
      </c>
      <c r="F35" s="0" t="n">
        <v>12696687.4594122</v>
      </c>
      <c r="G35" s="0" t="n">
        <v>402231.08877258</v>
      </c>
      <c r="H35" s="0" t="n">
        <v>241039.894794159</v>
      </c>
      <c r="I35" s="0" t="n">
        <v>132059.087795055</v>
      </c>
    </row>
    <row r="36" customFormat="false" ht="12.8" hidden="false" customHeight="false" outlineLevel="0" collapsed="false">
      <c r="A36" s="0" t="n">
        <v>83</v>
      </c>
      <c r="B36" s="0" t="n">
        <v>21771958.7597012</v>
      </c>
      <c r="C36" s="0" t="n">
        <v>20990291.9392171</v>
      </c>
      <c r="D36" s="0" t="n">
        <v>71458222.9850807</v>
      </c>
      <c r="E36" s="0" t="n">
        <v>76345258.7427199</v>
      </c>
      <c r="F36" s="0" t="n">
        <v>0</v>
      </c>
      <c r="G36" s="0" t="n">
        <v>444720.292921911</v>
      </c>
      <c r="H36" s="0" t="n">
        <v>243579.757632337</v>
      </c>
      <c r="I36" s="0" t="n">
        <v>133381.099899757</v>
      </c>
    </row>
    <row r="37" customFormat="false" ht="12.8" hidden="false" customHeight="false" outlineLevel="0" collapsed="false">
      <c r="A37" s="0" t="n">
        <v>84</v>
      </c>
      <c r="B37" s="0" t="n">
        <v>25152056.9621029</v>
      </c>
      <c r="C37" s="0" t="n">
        <v>24396006.8726296</v>
      </c>
      <c r="D37" s="0" t="n">
        <v>82534593.3310543</v>
      </c>
      <c r="E37" s="0" t="n">
        <v>76782732.9830836</v>
      </c>
      <c r="F37" s="0" t="n">
        <v>12797122.1638473</v>
      </c>
      <c r="G37" s="0" t="n">
        <v>407670.66833398</v>
      </c>
      <c r="H37" s="0" t="n">
        <v>250260.759823312</v>
      </c>
      <c r="I37" s="0" t="n">
        <v>140169.516165738</v>
      </c>
    </row>
    <row r="38" customFormat="false" ht="12.8" hidden="false" customHeight="false" outlineLevel="0" collapsed="false">
      <c r="A38" s="0" t="n">
        <v>85</v>
      </c>
      <c r="B38" s="0" t="n">
        <v>22089996.1571975</v>
      </c>
      <c r="C38" s="0" t="n">
        <v>21352961.5849279</v>
      </c>
      <c r="D38" s="0" t="n">
        <v>72870541.2398467</v>
      </c>
      <c r="E38" s="0" t="n">
        <v>77440708.0568822</v>
      </c>
      <c r="F38" s="0" t="n">
        <v>0</v>
      </c>
      <c r="G38" s="0" t="n">
        <v>385372.403423395</v>
      </c>
      <c r="H38" s="0" t="n">
        <v>253404.541293426</v>
      </c>
      <c r="I38" s="0" t="n">
        <v>140368.039361042</v>
      </c>
    </row>
    <row r="39" customFormat="false" ht="12.8" hidden="false" customHeight="false" outlineLevel="0" collapsed="false">
      <c r="A39" s="0" t="n">
        <v>86</v>
      </c>
      <c r="B39" s="0" t="n">
        <v>25737412.4417253</v>
      </c>
      <c r="C39" s="0" t="n">
        <v>24970043.56132</v>
      </c>
      <c r="D39" s="0" t="n">
        <v>84654456.0778402</v>
      </c>
      <c r="E39" s="0" t="n">
        <v>78383071.341105</v>
      </c>
      <c r="F39" s="0" t="n">
        <v>13063845.2235175</v>
      </c>
      <c r="G39" s="0" t="n">
        <v>411469.821965479</v>
      </c>
      <c r="H39" s="0" t="n">
        <v>256021.493730315</v>
      </c>
      <c r="I39" s="0" t="n">
        <v>142682.23529933</v>
      </c>
    </row>
    <row r="40" customFormat="false" ht="12.8" hidden="false" customHeight="false" outlineLevel="0" collapsed="false">
      <c r="A40" s="0" t="n">
        <v>87</v>
      </c>
      <c r="B40" s="0" t="n">
        <v>22559763.9033778</v>
      </c>
      <c r="C40" s="0" t="n">
        <v>21806113.3850525</v>
      </c>
      <c r="D40" s="0" t="n">
        <v>74545724.8643462</v>
      </c>
      <c r="E40" s="0" t="n">
        <v>78873876.1821811</v>
      </c>
      <c r="F40" s="0" t="n">
        <v>0</v>
      </c>
      <c r="G40" s="0" t="n">
        <v>400434.502341057</v>
      </c>
      <c r="H40" s="0" t="n">
        <v>254773.101750435</v>
      </c>
      <c r="I40" s="0" t="n">
        <v>140632.734619788</v>
      </c>
    </row>
    <row r="41" customFormat="false" ht="12.8" hidden="false" customHeight="false" outlineLevel="0" collapsed="false">
      <c r="A41" s="0" t="n">
        <v>88</v>
      </c>
      <c r="B41" s="0" t="n">
        <v>26215538.5539969</v>
      </c>
      <c r="C41" s="0" t="n">
        <v>25438194.5409951</v>
      </c>
      <c r="D41" s="0" t="n">
        <v>86365655.6419556</v>
      </c>
      <c r="E41" s="0" t="n">
        <v>79687654.0505688</v>
      </c>
      <c r="F41" s="0" t="n">
        <v>13281275.6750948</v>
      </c>
      <c r="G41" s="0" t="n">
        <v>421273.30268241</v>
      </c>
      <c r="H41" s="0" t="n">
        <v>256687.519109027</v>
      </c>
      <c r="I41" s="0" t="n">
        <v>141975.987443355</v>
      </c>
    </row>
    <row r="42" customFormat="false" ht="12.8" hidden="false" customHeight="false" outlineLevel="0" collapsed="false">
      <c r="A42" s="0" t="n">
        <v>89</v>
      </c>
      <c r="B42" s="0" t="n">
        <v>23234943.6115174</v>
      </c>
      <c r="C42" s="0" t="n">
        <v>22462902.6725939</v>
      </c>
      <c r="D42" s="0" t="n">
        <v>76896195.1138966</v>
      </c>
      <c r="E42" s="0" t="n">
        <v>81052969.3378818</v>
      </c>
      <c r="F42" s="0" t="n">
        <v>0</v>
      </c>
      <c r="G42" s="0" t="n">
        <v>416200.692032393</v>
      </c>
      <c r="H42" s="0" t="n">
        <v>258345.545826592</v>
      </c>
      <c r="I42" s="0" t="n">
        <v>139278.144377776</v>
      </c>
    </row>
    <row r="43" customFormat="false" ht="12.8" hidden="false" customHeight="false" outlineLevel="0" collapsed="false">
      <c r="A43" s="0" t="n">
        <v>90</v>
      </c>
      <c r="B43" s="0" t="n">
        <v>26961168.5663194</v>
      </c>
      <c r="C43" s="0" t="n">
        <v>26201130.8315355</v>
      </c>
      <c r="D43" s="0" t="n">
        <v>89045052.6019166</v>
      </c>
      <c r="E43" s="0" t="n">
        <v>81925754.8071996</v>
      </c>
      <c r="F43" s="0" t="n">
        <v>13654292.4678666</v>
      </c>
      <c r="G43" s="0" t="n">
        <v>404081.008624438</v>
      </c>
      <c r="H43" s="0" t="n">
        <v>257426.749239511</v>
      </c>
      <c r="I43" s="0" t="n">
        <v>140757.109885672</v>
      </c>
    </row>
    <row r="44" customFormat="false" ht="12.8" hidden="false" customHeight="false" outlineLevel="0" collapsed="false">
      <c r="A44" s="0" t="n">
        <v>91</v>
      </c>
      <c r="B44" s="0" t="n">
        <v>23977090.3248192</v>
      </c>
      <c r="C44" s="0" t="n">
        <v>23176110.5850052</v>
      </c>
      <c r="D44" s="0" t="n">
        <v>79443878.5260254</v>
      </c>
      <c r="E44" s="0" t="n">
        <v>83491540.6433371</v>
      </c>
      <c r="F44" s="0" t="n">
        <v>0</v>
      </c>
      <c r="G44" s="0" t="n">
        <v>430778.599270442</v>
      </c>
      <c r="H44" s="0" t="n">
        <v>269788.973940731</v>
      </c>
      <c r="I44" s="0" t="n">
        <v>143445.952289808</v>
      </c>
    </row>
    <row r="45" customFormat="false" ht="12.8" hidden="false" customHeight="false" outlineLevel="0" collapsed="false">
      <c r="A45" s="0" t="n">
        <v>92</v>
      </c>
      <c r="B45" s="0" t="n">
        <v>27657626.6219904</v>
      </c>
      <c r="C45" s="0" t="n">
        <v>26883979.7089282</v>
      </c>
      <c r="D45" s="0" t="n">
        <v>91503007.8104765</v>
      </c>
      <c r="E45" s="0" t="n">
        <v>83997057.7603313</v>
      </c>
      <c r="F45" s="0" t="n">
        <v>13999509.6267219</v>
      </c>
      <c r="G45" s="0" t="n">
        <v>417082.712119337</v>
      </c>
      <c r="H45" s="0" t="n">
        <v>259471.56909494</v>
      </c>
      <c r="I45" s="0" t="n">
        <v>138703.759782659</v>
      </c>
    </row>
    <row r="46" customFormat="false" ht="12.8" hidden="false" customHeight="false" outlineLevel="0" collapsed="false">
      <c r="A46" s="0" t="n">
        <v>93</v>
      </c>
      <c r="B46" s="0" t="n">
        <v>24383309.8205369</v>
      </c>
      <c r="C46" s="0" t="n">
        <v>23604409.0734939</v>
      </c>
      <c r="D46" s="0" t="n">
        <v>80990885.8774963</v>
      </c>
      <c r="E46" s="0" t="n">
        <v>84932365.4503963</v>
      </c>
      <c r="F46" s="0" t="n">
        <v>0</v>
      </c>
      <c r="G46" s="0" t="n">
        <v>425732.033703218</v>
      </c>
      <c r="H46" s="0" t="n">
        <v>257483.18841557</v>
      </c>
      <c r="I46" s="0" t="n">
        <v>136693.6070345</v>
      </c>
    </row>
    <row r="47" customFormat="false" ht="12.8" hidden="false" customHeight="false" outlineLevel="0" collapsed="false">
      <c r="A47" s="0" t="n">
        <v>94</v>
      </c>
      <c r="B47" s="0" t="n">
        <v>28208833.0199328</v>
      </c>
      <c r="C47" s="0" t="n">
        <v>27398936.5675674</v>
      </c>
      <c r="D47" s="0" t="n">
        <v>93308227.4884752</v>
      </c>
      <c r="E47" s="0" t="n">
        <v>85532599.398741</v>
      </c>
      <c r="F47" s="0" t="n">
        <v>14255433.2331235</v>
      </c>
      <c r="G47" s="0" t="n">
        <v>443566.430764484</v>
      </c>
      <c r="H47" s="0" t="n">
        <v>268097.343912421</v>
      </c>
      <c r="I47" s="0" t="n">
        <v>140332.396697883</v>
      </c>
    </row>
    <row r="48" customFormat="false" ht="12.8" hidden="false" customHeight="false" outlineLevel="0" collapsed="false">
      <c r="A48" s="0" t="n">
        <v>95</v>
      </c>
      <c r="B48" s="0" t="n">
        <v>25028458.7792397</v>
      </c>
      <c r="C48" s="0" t="n">
        <v>24230519.7502043</v>
      </c>
      <c r="D48" s="0" t="n">
        <v>83214622.6665262</v>
      </c>
      <c r="E48" s="0" t="n">
        <v>87126059.6408748</v>
      </c>
      <c r="F48" s="0" t="n">
        <v>0</v>
      </c>
      <c r="G48" s="0" t="n">
        <v>434488.181223517</v>
      </c>
      <c r="H48" s="0" t="n">
        <v>266597.651269211</v>
      </c>
      <c r="I48" s="0" t="n">
        <v>138361.709346708</v>
      </c>
    </row>
    <row r="49" customFormat="false" ht="12.8" hidden="false" customHeight="false" outlineLevel="0" collapsed="false">
      <c r="A49" s="0" t="n">
        <v>96</v>
      </c>
      <c r="B49" s="0" t="n">
        <v>29018004.6459339</v>
      </c>
      <c r="C49" s="0" t="n">
        <v>28220311.3008934</v>
      </c>
      <c r="D49" s="0" t="n">
        <v>96132782.961515</v>
      </c>
      <c r="E49" s="0" t="n">
        <v>88010485.9323326</v>
      </c>
      <c r="F49" s="0" t="n">
        <v>14668414.3220554</v>
      </c>
      <c r="G49" s="0" t="n">
        <v>441530.577760101</v>
      </c>
      <c r="H49" s="0" t="n">
        <v>260469.880100764</v>
      </c>
      <c r="I49" s="0" t="n">
        <v>136704.124542382</v>
      </c>
    </row>
    <row r="50" customFormat="false" ht="12.8" hidden="false" customHeight="false" outlineLevel="0" collapsed="false">
      <c r="A50" s="0" t="n">
        <v>97</v>
      </c>
      <c r="B50" s="0" t="n">
        <v>25607164.6446254</v>
      </c>
      <c r="C50" s="0" t="n">
        <v>24829484.4000771</v>
      </c>
      <c r="D50" s="0" t="n">
        <v>85280336.5255162</v>
      </c>
      <c r="E50" s="0" t="n">
        <v>89196178.9186263</v>
      </c>
      <c r="F50" s="0" t="n">
        <v>0</v>
      </c>
      <c r="G50" s="0" t="n">
        <v>410220.091946659</v>
      </c>
      <c r="H50" s="0" t="n">
        <v>269872.872031216</v>
      </c>
      <c r="I50" s="0" t="n">
        <v>139410.400814922</v>
      </c>
    </row>
    <row r="51" customFormat="false" ht="12.8" hidden="false" customHeight="false" outlineLevel="0" collapsed="false">
      <c r="A51" s="0" t="n">
        <v>98</v>
      </c>
      <c r="B51" s="0" t="n">
        <v>29838753.9054842</v>
      </c>
      <c r="C51" s="0" t="n">
        <v>29072739.2913461</v>
      </c>
      <c r="D51" s="0" t="n">
        <v>99091039.3432448</v>
      </c>
      <c r="E51" s="0" t="n">
        <v>90627509.6679201</v>
      </c>
      <c r="F51" s="0" t="n">
        <v>15104584.9446533</v>
      </c>
      <c r="G51" s="0" t="n">
        <v>397316.276903365</v>
      </c>
      <c r="H51" s="0" t="n">
        <v>271799.705803433</v>
      </c>
      <c r="I51" s="0" t="n">
        <v>138426.616330339</v>
      </c>
    </row>
    <row r="52" customFormat="false" ht="12.8" hidden="false" customHeight="false" outlineLevel="0" collapsed="false">
      <c r="A52" s="0" t="n">
        <v>99</v>
      </c>
      <c r="B52" s="0" t="n">
        <v>26361276.1742952</v>
      </c>
      <c r="C52" s="0" t="n">
        <v>25528351.4001334</v>
      </c>
      <c r="D52" s="0" t="n">
        <v>87728694.5882302</v>
      </c>
      <c r="E52" s="0" t="n">
        <v>91659431.1812381</v>
      </c>
      <c r="F52" s="0" t="n">
        <v>0</v>
      </c>
      <c r="G52" s="0" t="n">
        <v>455961.343371684</v>
      </c>
      <c r="H52" s="0" t="n">
        <v>276816.658904519</v>
      </c>
      <c r="I52" s="0" t="n">
        <v>143066.816979345</v>
      </c>
    </row>
    <row r="53" customFormat="false" ht="12.8" hidden="false" customHeight="false" outlineLevel="0" collapsed="false">
      <c r="A53" s="0" t="n">
        <v>100</v>
      </c>
      <c r="B53" s="0" t="n">
        <v>30419994.0129029</v>
      </c>
      <c r="C53" s="0" t="n">
        <v>29618333.335442</v>
      </c>
      <c r="D53" s="0" t="n">
        <v>100974065.436806</v>
      </c>
      <c r="E53" s="0" t="n">
        <v>92259797.0042053</v>
      </c>
      <c r="F53" s="0" t="n">
        <v>15376632.8340342</v>
      </c>
      <c r="G53" s="0" t="n">
        <v>423725.688375592</v>
      </c>
      <c r="H53" s="0" t="n">
        <v>276882.858084368</v>
      </c>
      <c r="I53" s="0" t="n">
        <v>144360.187144124</v>
      </c>
    </row>
    <row r="54" customFormat="false" ht="12.8" hidden="false" customHeight="false" outlineLevel="0" collapsed="false">
      <c r="A54" s="0" t="n">
        <v>101</v>
      </c>
      <c r="B54" s="0" t="n">
        <v>26842425.6506759</v>
      </c>
      <c r="C54" s="0" t="n">
        <v>26021275.3007235</v>
      </c>
      <c r="D54" s="0" t="n">
        <v>89458319.9814922</v>
      </c>
      <c r="E54" s="0" t="n">
        <v>93382382.1313017</v>
      </c>
      <c r="F54" s="0" t="n">
        <v>0</v>
      </c>
      <c r="G54" s="0" t="n">
        <v>447939.609145785</v>
      </c>
      <c r="H54" s="0" t="n">
        <v>272301.20535087</v>
      </c>
      <c r="I54" s="0" t="n">
        <v>144156.479222492</v>
      </c>
    </row>
    <row r="55" customFormat="false" ht="12.8" hidden="false" customHeight="false" outlineLevel="0" collapsed="false">
      <c r="A55" s="0" t="n">
        <v>102</v>
      </c>
      <c r="B55" s="0" t="n">
        <v>31294797.0704565</v>
      </c>
      <c r="C55" s="0" t="n">
        <v>30443382.5603147</v>
      </c>
      <c r="D55" s="0" t="n">
        <v>103845039.60425</v>
      </c>
      <c r="E55" s="0" t="n">
        <v>94827916.1209055</v>
      </c>
      <c r="F55" s="0" t="n">
        <v>15804652.6868176</v>
      </c>
      <c r="G55" s="0" t="n">
        <v>473532.770532862</v>
      </c>
      <c r="H55" s="0" t="n">
        <v>276638.06969102</v>
      </c>
      <c r="I55" s="0" t="n">
        <v>144633.814168352</v>
      </c>
    </row>
    <row r="56" customFormat="false" ht="12.8" hidden="false" customHeight="false" outlineLevel="0" collapsed="false">
      <c r="A56" s="0" t="n">
        <v>103</v>
      </c>
      <c r="B56" s="0" t="n">
        <v>27645302.8709869</v>
      </c>
      <c r="C56" s="0" t="n">
        <v>26779113.7401768</v>
      </c>
      <c r="D56" s="0" t="n">
        <v>92113925.5929539</v>
      </c>
      <c r="E56" s="0" t="n">
        <v>96061942.2171934</v>
      </c>
      <c r="F56" s="0" t="n">
        <v>0</v>
      </c>
      <c r="G56" s="0" t="n">
        <v>497270.660274341</v>
      </c>
      <c r="H56" s="0" t="n">
        <v>271375.090028369</v>
      </c>
      <c r="I56" s="0" t="n">
        <v>139347.686439042</v>
      </c>
    </row>
    <row r="57" customFormat="false" ht="12.8" hidden="false" customHeight="false" outlineLevel="0" collapsed="false">
      <c r="A57" s="0" t="n">
        <v>104</v>
      </c>
      <c r="B57" s="0" t="n">
        <v>31737630.4113312</v>
      </c>
      <c r="C57" s="0" t="n">
        <v>30925318.4082052</v>
      </c>
      <c r="D57" s="0" t="n">
        <v>105517798.735452</v>
      </c>
      <c r="E57" s="0" t="n">
        <v>96260513.049815</v>
      </c>
      <c r="F57" s="0" t="n">
        <v>16043418.8416358</v>
      </c>
      <c r="G57" s="0" t="n">
        <v>438688.299889271</v>
      </c>
      <c r="H57" s="0" t="n">
        <v>273590.208410388</v>
      </c>
      <c r="I57" s="0" t="n">
        <v>142904.992609032</v>
      </c>
    </row>
    <row r="58" customFormat="false" ht="12.8" hidden="false" customHeight="false" outlineLevel="0" collapsed="false">
      <c r="A58" s="0" t="n">
        <v>105</v>
      </c>
      <c r="B58" s="0" t="n">
        <v>28118451.780277</v>
      </c>
      <c r="C58" s="0" t="n">
        <v>27307847.9810115</v>
      </c>
      <c r="D58" s="0" t="n">
        <v>93978486.9365003</v>
      </c>
      <c r="E58" s="0" t="n">
        <v>97898330.8545096</v>
      </c>
      <c r="F58" s="0" t="n">
        <v>0</v>
      </c>
      <c r="G58" s="0" t="n">
        <v>433741.811388987</v>
      </c>
      <c r="H58" s="0" t="n">
        <v>277093.268291725</v>
      </c>
      <c r="I58" s="0" t="n">
        <v>142526.742263896</v>
      </c>
    </row>
    <row r="59" customFormat="false" ht="12.8" hidden="false" customHeight="false" outlineLevel="0" collapsed="false">
      <c r="A59" s="0" t="n">
        <v>106</v>
      </c>
      <c r="B59" s="0" t="n">
        <v>32451620.1132737</v>
      </c>
      <c r="C59" s="0" t="n">
        <v>31594187.4639891</v>
      </c>
      <c r="D59" s="0" t="n">
        <v>107855862.661083</v>
      </c>
      <c r="E59" s="0" t="n">
        <v>98319174.1318203</v>
      </c>
      <c r="F59" s="0" t="n">
        <v>16386529.0219701</v>
      </c>
      <c r="G59" s="0" t="n">
        <v>478742.432613368</v>
      </c>
      <c r="H59" s="0" t="n">
        <v>279036.885887932</v>
      </c>
      <c r="I59" s="0" t="n">
        <v>142361.901118969</v>
      </c>
    </row>
    <row r="60" customFormat="false" ht="12.8" hidden="false" customHeight="false" outlineLevel="0" collapsed="false">
      <c r="A60" s="0" t="n">
        <v>107</v>
      </c>
      <c r="B60" s="0" t="n">
        <v>28602892.0408053</v>
      </c>
      <c r="C60" s="0" t="n">
        <v>27766910.026395</v>
      </c>
      <c r="D60" s="0" t="n">
        <v>95565086.1684597</v>
      </c>
      <c r="E60" s="0" t="n">
        <v>99496780.0833392</v>
      </c>
      <c r="F60" s="0" t="n">
        <v>0</v>
      </c>
      <c r="G60" s="0" t="n">
        <v>472673.485189663</v>
      </c>
      <c r="H60" s="0" t="n">
        <v>267298.072709392</v>
      </c>
      <c r="I60" s="0" t="n">
        <v>137157.795016164</v>
      </c>
    </row>
    <row r="61" customFormat="false" ht="12.8" hidden="false" customHeight="false" outlineLevel="0" collapsed="false">
      <c r="A61" s="0" t="n">
        <v>108</v>
      </c>
      <c r="B61" s="0" t="n">
        <v>32863151.7221265</v>
      </c>
      <c r="C61" s="0" t="n">
        <v>32013564.1599626</v>
      </c>
      <c r="D61" s="0" t="n">
        <v>109287247.572107</v>
      </c>
      <c r="E61" s="0" t="n">
        <v>99581311.4928524</v>
      </c>
      <c r="F61" s="0" t="n">
        <v>16596885.2488087</v>
      </c>
      <c r="G61" s="0" t="n">
        <v>477216.546795733</v>
      </c>
      <c r="H61" s="0" t="n">
        <v>273449.372958565</v>
      </c>
      <c r="I61" s="0" t="n">
        <v>141316.632013832</v>
      </c>
    </row>
    <row r="62" customFormat="false" ht="12.8" hidden="false" customHeight="false" outlineLevel="0" collapsed="false">
      <c r="A62" s="0" t="n">
        <v>109</v>
      </c>
      <c r="B62" s="0" t="n">
        <v>29089101.9981496</v>
      </c>
      <c r="C62" s="0" t="n">
        <v>28234328.4666949</v>
      </c>
      <c r="D62" s="0" t="n">
        <v>97180866.6754086</v>
      </c>
      <c r="E62" s="0" t="n">
        <v>101131922.77096</v>
      </c>
      <c r="F62" s="0" t="n">
        <v>0</v>
      </c>
      <c r="G62" s="0" t="n">
        <v>483442.589179689</v>
      </c>
      <c r="H62" s="0" t="n">
        <v>272144.327623796</v>
      </c>
      <c r="I62" s="0" t="n">
        <v>141695.163787468</v>
      </c>
    </row>
    <row r="63" customFormat="false" ht="12.8" hidden="false" customHeight="false" outlineLevel="0" collapsed="false">
      <c r="A63" s="0" t="n">
        <v>110</v>
      </c>
      <c r="B63" s="0" t="n">
        <v>33424605.9297048</v>
      </c>
      <c r="C63" s="0" t="n">
        <v>32596857.9618942</v>
      </c>
      <c r="D63" s="0" t="n">
        <v>111282753.960537</v>
      </c>
      <c r="E63" s="0" t="n">
        <v>101325169.061262</v>
      </c>
      <c r="F63" s="0" t="n">
        <v>16887528.176877</v>
      </c>
      <c r="G63" s="0" t="n">
        <v>453743.922721505</v>
      </c>
      <c r="H63" s="0" t="n">
        <v>272727.667971456</v>
      </c>
      <c r="I63" s="0" t="n">
        <v>144680.538739401</v>
      </c>
    </row>
    <row r="64" customFormat="false" ht="12.8" hidden="false" customHeight="false" outlineLevel="0" collapsed="false">
      <c r="A64" s="0" t="n">
        <v>111</v>
      </c>
      <c r="B64" s="0" t="n">
        <v>29329205.1179341</v>
      </c>
      <c r="C64" s="0" t="n">
        <v>28489903.8309025</v>
      </c>
      <c r="D64" s="0" t="n">
        <v>98100239.2465061</v>
      </c>
      <c r="E64" s="0" t="n">
        <v>101982745.166862</v>
      </c>
      <c r="F64" s="0" t="n">
        <v>0</v>
      </c>
      <c r="G64" s="0" t="n">
        <v>463737.317333981</v>
      </c>
      <c r="H64" s="0" t="n">
        <v>274808.977716273</v>
      </c>
      <c r="I64" s="0" t="n">
        <v>143935.702830444</v>
      </c>
    </row>
    <row r="65" customFormat="false" ht="12.8" hidden="false" customHeight="false" outlineLevel="0" collapsed="false">
      <c r="A65" s="0" t="n">
        <v>112</v>
      </c>
      <c r="B65" s="0" t="n">
        <v>34187804.1338755</v>
      </c>
      <c r="C65" s="0" t="n">
        <v>33364218.7613603</v>
      </c>
      <c r="D65" s="0" t="n">
        <v>113975930.804256</v>
      </c>
      <c r="E65" s="0" t="n">
        <v>103683237.884743</v>
      </c>
      <c r="F65" s="0" t="n">
        <v>17280539.6474572</v>
      </c>
      <c r="G65" s="0" t="n">
        <v>446923.284763728</v>
      </c>
      <c r="H65" s="0" t="n">
        <v>276616.232259324</v>
      </c>
      <c r="I65" s="0" t="n">
        <v>142922.650703015</v>
      </c>
    </row>
    <row r="66" customFormat="false" ht="12.8" hidden="false" customHeight="false" outlineLevel="0" collapsed="false">
      <c r="A66" s="0" t="n">
        <v>113</v>
      </c>
      <c r="B66" s="0" t="n">
        <v>29978341.1502116</v>
      </c>
      <c r="C66" s="0" t="n">
        <v>29167678.5715774</v>
      </c>
      <c r="D66" s="0" t="n">
        <v>100505235.715019</v>
      </c>
      <c r="E66" s="0" t="n">
        <v>104385412.652653</v>
      </c>
      <c r="F66" s="0" t="n">
        <v>0</v>
      </c>
      <c r="G66" s="0" t="n">
        <v>435389.679717052</v>
      </c>
      <c r="H66" s="0" t="n">
        <v>277407.060953091</v>
      </c>
      <c r="I66" s="0" t="n">
        <v>139808.339948627</v>
      </c>
    </row>
    <row r="67" customFormat="false" ht="12.8" hidden="false" customHeight="false" outlineLevel="0" collapsed="false">
      <c r="A67" s="0" t="n">
        <v>114</v>
      </c>
      <c r="B67" s="0" t="n">
        <v>34695522.1100908</v>
      </c>
      <c r="C67" s="0" t="n">
        <v>33875434.0833222</v>
      </c>
      <c r="D67" s="0" t="n">
        <v>115821379.53702</v>
      </c>
      <c r="E67" s="0" t="n">
        <v>105257545.613905</v>
      </c>
      <c r="F67" s="0" t="n">
        <v>17542924.2689842</v>
      </c>
      <c r="G67" s="0" t="n">
        <v>442513.498435674</v>
      </c>
      <c r="H67" s="0" t="n">
        <v>276804.777952449</v>
      </c>
      <c r="I67" s="0" t="n">
        <v>143956.786257803</v>
      </c>
    </row>
    <row r="68" customFormat="false" ht="12.8" hidden="false" customHeight="false" outlineLevel="0" collapsed="false">
      <c r="A68" s="0" t="n">
        <v>115</v>
      </c>
      <c r="B68" s="0" t="n">
        <v>30337104.6325918</v>
      </c>
      <c r="C68" s="0" t="n">
        <v>29481890.3639606</v>
      </c>
      <c r="D68" s="0" t="n">
        <v>101675164.682327</v>
      </c>
      <c r="E68" s="0" t="n">
        <v>105520168.789882</v>
      </c>
      <c r="F68" s="0" t="n">
        <v>0</v>
      </c>
      <c r="G68" s="0" t="n">
        <v>470924.161487561</v>
      </c>
      <c r="H68" s="0" t="n">
        <v>281518.592466125</v>
      </c>
      <c r="I68" s="0" t="n">
        <v>146816.449539238</v>
      </c>
    </row>
    <row r="69" customFormat="false" ht="12.8" hidden="false" customHeight="false" outlineLevel="0" collapsed="false">
      <c r="A69" s="0" t="n">
        <v>116</v>
      </c>
      <c r="B69" s="0" t="n">
        <v>35030823.1622435</v>
      </c>
      <c r="C69" s="0" t="n">
        <v>34156626.6573015</v>
      </c>
      <c r="D69" s="0" t="n">
        <v>116776876.550076</v>
      </c>
      <c r="E69" s="0" t="n">
        <v>106087930.475542</v>
      </c>
      <c r="F69" s="0" t="n">
        <v>17681321.7459237</v>
      </c>
      <c r="G69" s="0" t="n">
        <v>480339.009295595</v>
      </c>
      <c r="H69" s="0" t="n">
        <v>287419.452654426</v>
      </c>
      <c r="I69" s="0" t="n">
        <v>152054.347131427</v>
      </c>
    </row>
    <row r="70" customFormat="false" ht="12.8" hidden="false" customHeight="false" outlineLevel="0" collapsed="false">
      <c r="A70" s="0" t="n">
        <v>117</v>
      </c>
      <c r="B70" s="0" t="n">
        <v>30807353.4555554</v>
      </c>
      <c r="C70" s="0" t="n">
        <v>29904570.6246309</v>
      </c>
      <c r="D70" s="0" t="n">
        <v>103115436.686794</v>
      </c>
      <c r="E70" s="0" t="n">
        <v>106910204.817413</v>
      </c>
      <c r="F70" s="0" t="n">
        <v>0</v>
      </c>
      <c r="G70" s="0" t="n">
        <v>508156.798982309</v>
      </c>
      <c r="H70" s="0" t="n">
        <v>289155.480603348</v>
      </c>
      <c r="I70" s="0" t="n">
        <v>150672.216198318</v>
      </c>
    </row>
    <row r="71" customFormat="false" ht="12.8" hidden="false" customHeight="false" outlineLevel="0" collapsed="false">
      <c r="A71" s="0" t="n">
        <v>118</v>
      </c>
      <c r="B71" s="0" t="n">
        <v>35609317.4700291</v>
      </c>
      <c r="C71" s="0" t="n">
        <v>34749368.8217203</v>
      </c>
      <c r="D71" s="0" t="n">
        <v>118857219.149665</v>
      </c>
      <c r="E71" s="0" t="n">
        <v>107919493.885785</v>
      </c>
      <c r="F71" s="0" t="n">
        <v>17986582.3142976</v>
      </c>
      <c r="G71" s="0" t="n">
        <v>459868.275224075</v>
      </c>
      <c r="H71" s="0" t="n">
        <v>292380.882616904</v>
      </c>
      <c r="I71" s="0" t="n">
        <v>153856.414954031</v>
      </c>
    </row>
    <row r="72" customFormat="false" ht="12.8" hidden="false" customHeight="false" outlineLevel="0" collapsed="false">
      <c r="A72" s="0" t="n">
        <v>119</v>
      </c>
      <c r="B72" s="0" t="n">
        <v>31407619.0919655</v>
      </c>
      <c r="C72" s="0" t="n">
        <v>30515109.4995527</v>
      </c>
      <c r="D72" s="0" t="n">
        <v>105268714.921312</v>
      </c>
      <c r="E72" s="0" t="n">
        <v>109103016.761665</v>
      </c>
      <c r="F72" s="0" t="n">
        <v>0</v>
      </c>
      <c r="G72" s="0" t="n">
        <v>492760.428464155</v>
      </c>
      <c r="H72" s="0" t="n">
        <v>292115.893813547</v>
      </c>
      <c r="I72" s="0" t="n">
        <v>153761.814478615</v>
      </c>
    </row>
    <row r="73" customFormat="false" ht="12.8" hidden="false" customHeight="false" outlineLevel="0" collapsed="false">
      <c r="A73" s="0" t="n">
        <v>120</v>
      </c>
      <c r="B73" s="0" t="n">
        <v>36188253.0072916</v>
      </c>
      <c r="C73" s="0" t="n">
        <v>35315621.4453366</v>
      </c>
      <c r="D73" s="0" t="n">
        <v>120831396.002318</v>
      </c>
      <c r="E73" s="0" t="n">
        <v>109635096.141119</v>
      </c>
      <c r="F73" s="0" t="n">
        <v>18272516.0235199</v>
      </c>
      <c r="G73" s="0" t="n">
        <v>461692.533737219</v>
      </c>
      <c r="H73" s="0" t="n">
        <v>299700.583133258</v>
      </c>
      <c r="I73" s="0" t="n">
        <v>158912.064406437</v>
      </c>
    </row>
    <row r="74" customFormat="false" ht="12.8" hidden="false" customHeight="false" outlineLevel="0" collapsed="false">
      <c r="A74" s="0" t="n">
        <v>121</v>
      </c>
      <c r="B74" s="0" t="n">
        <v>31791174.8218223</v>
      </c>
      <c r="C74" s="0" t="n">
        <v>30919771.8255803</v>
      </c>
      <c r="D74" s="0" t="n">
        <v>106731073.951128</v>
      </c>
      <c r="E74" s="0" t="n">
        <v>110502868.104072</v>
      </c>
      <c r="F74" s="0" t="n">
        <v>0</v>
      </c>
      <c r="G74" s="0" t="n">
        <v>456705.964738324</v>
      </c>
      <c r="H74" s="0" t="n">
        <v>302310.934240518</v>
      </c>
      <c r="I74" s="0" t="n">
        <v>160551.567518699</v>
      </c>
    </row>
    <row r="75" customFormat="false" ht="12.8" hidden="false" customHeight="false" outlineLevel="0" collapsed="false">
      <c r="A75" s="0" t="n">
        <v>122</v>
      </c>
      <c r="B75" s="0" t="n">
        <v>36755882.2464679</v>
      </c>
      <c r="C75" s="0" t="n">
        <v>35874295.6798293</v>
      </c>
      <c r="D75" s="0" t="n">
        <v>122796394.615645</v>
      </c>
      <c r="E75" s="0" t="n">
        <v>111314104.85894</v>
      </c>
      <c r="F75" s="0" t="n">
        <v>18552350.8098233</v>
      </c>
      <c r="G75" s="0" t="n">
        <v>474116.882796419</v>
      </c>
      <c r="H75" s="0" t="n">
        <v>299047.076214248</v>
      </c>
      <c r="I75" s="0" t="n">
        <v>154889.439468478</v>
      </c>
    </row>
    <row r="76" customFormat="false" ht="12.8" hidden="false" customHeight="false" outlineLevel="0" collapsed="false">
      <c r="A76" s="0" t="n">
        <v>123</v>
      </c>
      <c r="B76" s="0" t="n">
        <v>32407155.9924449</v>
      </c>
      <c r="C76" s="0" t="n">
        <v>31499721.2949868</v>
      </c>
      <c r="D76" s="0" t="n">
        <v>108746067.257821</v>
      </c>
      <c r="E76" s="0" t="n">
        <v>112511739.400871</v>
      </c>
      <c r="F76" s="0" t="n">
        <v>0</v>
      </c>
      <c r="G76" s="0" t="n">
        <v>499443.793101196</v>
      </c>
      <c r="H76" s="0" t="n">
        <v>298660.761556769</v>
      </c>
      <c r="I76" s="0" t="n">
        <v>156185.918285902</v>
      </c>
    </row>
    <row r="77" customFormat="false" ht="12.8" hidden="false" customHeight="false" outlineLevel="0" collapsed="false">
      <c r="A77" s="0" t="n">
        <v>124</v>
      </c>
      <c r="B77" s="0" t="n">
        <v>37580031.9078748</v>
      </c>
      <c r="C77" s="0" t="n">
        <v>36688205.0894189</v>
      </c>
      <c r="D77" s="0" t="n">
        <v>125652625.147398</v>
      </c>
      <c r="E77" s="0" t="n">
        <v>113815393.873677</v>
      </c>
      <c r="F77" s="0" t="n">
        <v>18969232.3122794</v>
      </c>
      <c r="G77" s="0" t="n">
        <v>479388.114234137</v>
      </c>
      <c r="H77" s="0" t="n">
        <v>303348.08405241</v>
      </c>
      <c r="I77" s="0" t="n">
        <v>155843.743099103</v>
      </c>
    </row>
    <row r="78" customFormat="false" ht="12.8" hidden="false" customHeight="false" outlineLevel="0" collapsed="false">
      <c r="A78" s="0" t="n">
        <v>125</v>
      </c>
      <c r="B78" s="0" t="n">
        <v>32976776.1793242</v>
      </c>
      <c r="C78" s="0" t="n">
        <v>32051667.3772564</v>
      </c>
      <c r="D78" s="0" t="n">
        <v>110732263.52443</v>
      </c>
      <c r="E78" s="0" t="n">
        <v>114484696.832521</v>
      </c>
      <c r="F78" s="0" t="n">
        <v>0</v>
      </c>
      <c r="G78" s="0" t="n">
        <v>504231.609462861</v>
      </c>
      <c r="H78" s="0" t="n">
        <v>308771.95653891</v>
      </c>
      <c r="I78" s="0" t="n">
        <v>160150.337237286</v>
      </c>
    </row>
    <row r="79" customFormat="false" ht="12.8" hidden="false" customHeight="false" outlineLevel="0" collapsed="false">
      <c r="A79" s="0" t="n">
        <v>126</v>
      </c>
      <c r="B79" s="0" t="n">
        <v>38356271.7127803</v>
      </c>
      <c r="C79" s="0" t="n">
        <v>37453997.4507061</v>
      </c>
      <c r="D79" s="0" t="n">
        <v>128296178.916822</v>
      </c>
      <c r="E79" s="0" t="n">
        <v>116146507.273775</v>
      </c>
      <c r="F79" s="0" t="n">
        <v>19357751.2122959</v>
      </c>
      <c r="G79" s="0" t="n">
        <v>488336.782903386</v>
      </c>
      <c r="H79" s="0" t="n">
        <v>302636.533942815</v>
      </c>
      <c r="I79" s="0" t="n">
        <v>159001.350325683</v>
      </c>
    </row>
    <row r="80" customFormat="false" ht="12.8" hidden="false" customHeight="false" outlineLevel="0" collapsed="false">
      <c r="A80" s="0" t="n">
        <v>127</v>
      </c>
      <c r="B80" s="0" t="n">
        <v>33711093.8428968</v>
      </c>
      <c r="C80" s="0" t="n">
        <v>32821247.5128191</v>
      </c>
      <c r="D80" s="0" t="n">
        <v>113445908.867494</v>
      </c>
      <c r="E80" s="0" t="n">
        <v>117173089.695188</v>
      </c>
      <c r="F80" s="0" t="n">
        <v>0</v>
      </c>
      <c r="G80" s="0" t="n">
        <v>473889.307902598</v>
      </c>
      <c r="H80" s="0" t="n">
        <v>304853.54267898</v>
      </c>
      <c r="I80" s="0" t="n">
        <v>158719.256423031</v>
      </c>
    </row>
    <row r="81" customFormat="false" ht="12.8" hidden="false" customHeight="false" outlineLevel="0" collapsed="false">
      <c r="A81" s="0" t="n">
        <v>128</v>
      </c>
      <c r="B81" s="0" t="n">
        <v>39042031.1029741</v>
      </c>
      <c r="C81" s="0" t="n">
        <v>38166848.9372817</v>
      </c>
      <c r="D81" s="0" t="n">
        <v>130823971.306554</v>
      </c>
      <c r="E81" s="0" t="n">
        <v>118341457.557881</v>
      </c>
      <c r="F81" s="0" t="n">
        <v>19723576.2596469</v>
      </c>
      <c r="G81" s="0" t="n">
        <v>458318.810711548</v>
      </c>
      <c r="H81" s="0" t="n">
        <v>307239.621144502</v>
      </c>
      <c r="I81" s="0" t="n">
        <v>156605.334051818</v>
      </c>
    </row>
    <row r="82" customFormat="false" ht="12.8" hidden="false" customHeight="false" outlineLevel="0" collapsed="false">
      <c r="A82" s="0" t="n">
        <v>129</v>
      </c>
      <c r="B82" s="0" t="n">
        <v>34223973.1915589</v>
      </c>
      <c r="C82" s="0" t="n">
        <v>33331751.9021521</v>
      </c>
      <c r="D82" s="0" t="n">
        <v>115263839.127499</v>
      </c>
      <c r="E82" s="0" t="n">
        <v>118961112.423112</v>
      </c>
      <c r="F82" s="0" t="n">
        <v>0</v>
      </c>
      <c r="G82" s="0" t="n">
        <v>468180.979707245</v>
      </c>
      <c r="H82" s="0" t="n">
        <v>312178.036712645</v>
      </c>
      <c r="I82" s="0" t="n">
        <v>159803.247124132</v>
      </c>
    </row>
    <row r="83" customFormat="false" ht="12.8" hidden="false" customHeight="false" outlineLevel="0" collapsed="false">
      <c r="A83" s="0" t="n">
        <v>130</v>
      </c>
      <c r="B83" s="0" t="n">
        <v>39379856.7286165</v>
      </c>
      <c r="C83" s="0" t="n">
        <v>38488320.8885382</v>
      </c>
      <c r="D83" s="0" t="n">
        <v>131925128.571839</v>
      </c>
      <c r="E83" s="0" t="n">
        <v>119282424.603895</v>
      </c>
      <c r="F83" s="0" t="n">
        <v>19880404.1006491</v>
      </c>
      <c r="G83" s="0" t="n">
        <v>470746.932878176</v>
      </c>
      <c r="H83" s="0" t="n">
        <v>308074.046874433</v>
      </c>
      <c r="I83" s="0" t="n">
        <v>161021.229036826</v>
      </c>
    </row>
    <row r="84" customFormat="false" ht="12.8" hidden="false" customHeight="false" outlineLevel="0" collapsed="false">
      <c r="A84" s="0" t="n">
        <v>131</v>
      </c>
      <c r="B84" s="0" t="n">
        <v>34673533.2567748</v>
      </c>
      <c r="C84" s="0" t="n">
        <v>33767029.019006</v>
      </c>
      <c r="D84" s="0" t="n">
        <v>116778814.404854</v>
      </c>
      <c r="E84" s="0" t="n">
        <v>120475613.021569</v>
      </c>
      <c r="F84" s="0" t="n">
        <v>0</v>
      </c>
      <c r="G84" s="0" t="n">
        <v>484686.690825643</v>
      </c>
      <c r="H84" s="0" t="n">
        <v>309298.282505356</v>
      </c>
      <c r="I84" s="0" t="n">
        <v>160741.806339722</v>
      </c>
    </row>
    <row r="85" customFormat="false" ht="12.8" hidden="false" customHeight="false" outlineLevel="0" collapsed="false">
      <c r="A85" s="0" t="n">
        <v>132</v>
      </c>
      <c r="B85" s="0" t="n">
        <v>39951921.2039769</v>
      </c>
      <c r="C85" s="0" t="n">
        <v>39014027.9084732</v>
      </c>
      <c r="D85" s="0" t="n">
        <v>133784992.183678</v>
      </c>
      <c r="E85" s="0" t="n">
        <v>120911265.614864</v>
      </c>
      <c r="F85" s="0" t="n">
        <v>20151877.6024774</v>
      </c>
      <c r="G85" s="0" t="n">
        <v>513722.830316653</v>
      </c>
      <c r="H85" s="0" t="n">
        <v>312040.557222466</v>
      </c>
      <c r="I85" s="0" t="n">
        <v>160185.582806578</v>
      </c>
    </row>
    <row r="86" customFormat="false" ht="12.8" hidden="false" customHeight="false" outlineLevel="0" collapsed="false">
      <c r="A86" s="0" t="n">
        <v>133</v>
      </c>
      <c r="B86" s="0" t="n">
        <v>35072465.7106476</v>
      </c>
      <c r="C86" s="0" t="n">
        <v>34141659.1956814</v>
      </c>
      <c r="D86" s="0" t="n">
        <v>118127007.819349</v>
      </c>
      <c r="E86" s="0" t="n">
        <v>121789703.122466</v>
      </c>
      <c r="F86" s="0" t="n">
        <v>0</v>
      </c>
      <c r="G86" s="0" t="n">
        <v>510976.143362843</v>
      </c>
      <c r="H86" s="0" t="n">
        <v>308979.842957837</v>
      </c>
      <c r="I86" s="0" t="n">
        <v>158357.898065057</v>
      </c>
    </row>
    <row r="87" customFormat="false" ht="12.8" hidden="false" customHeight="false" outlineLevel="0" collapsed="false">
      <c r="A87" s="0" t="n">
        <v>134</v>
      </c>
      <c r="B87" s="0" t="n">
        <v>40667309.9042838</v>
      </c>
      <c r="C87" s="0" t="n">
        <v>39742945.445788</v>
      </c>
      <c r="D87" s="0" t="n">
        <v>136295916.313215</v>
      </c>
      <c r="E87" s="0" t="n">
        <v>123099538.190822</v>
      </c>
      <c r="F87" s="0" t="n">
        <v>20516589.6984703</v>
      </c>
      <c r="G87" s="0" t="n">
        <v>496744.678027087</v>
      </c>
      <c r="H87" s="0" t="n">
        <v>314768.676678278</v>
      </c>
      <c r="I87" s="0" t="n">
        <v>161215.862557699</v>
      </c>
    </row>
    <row r="88" customFormat="false" ht="12.8" hidden="false" customHeight="false" outlineLevel="0" collapsed="false">
      <c r="A88" s="0" t="n">
        <v>135</v>
      </c>
      <c r="B88" s="0" t="n">
        <v>35822921.5327202</v>
      </c>
      <c r="C88" s="0" t="n">
        <v>34919099.5537619</v>
      </c>
      <c r="D88" s="0" t="n">
        <v>120816353.554854</v>
      </c>
      <c r="E88" s="0" t="n">
        <v>124489906.156088</v>
      </c>
      <c r="F88" s="0" t="n">
        <v>0</v>
      </c>
      <c r="G88" s="0" t="n">
        <v>485779.706771277</v>
      </c>
      <c r="H88" s="0" t="n">
        <v>308284.266701809</v>
      </c>
      <c r="I88" s="0" t="n">
        <v>156797.150693217</v>
      </c>
    </row>
    <row r="89" customFormat="false" ht="12.8" hidden="false" customHeight="false" outlineLevel="0" collapsed="false">
      <c r="A89" s="0" t="n">
        <v>136</v>
      </c>
      <c r="B89" s="0" t="n">
        <v>41466953.5450445</v>
      </c>
      <c r="C89" s="0" t="n">
        <v>40549537.117422</v>
      </c>
      <c r="D89" s="0" t="n">
        <v>139127142.326202</v>
      </c>
      <c r="E89" s="0" t="n">
        <v>125587143.028837</v>
      </c>
      <c r="F89" s="0" t="n">
        <v>20931190.5048062</v>
      </c>
      <c r="G89" s="0" t="n">
        <v>499431.65543889</v>
      </c>
      <c r="H89" s="0" t="n">
        <v>308162.809289691</v>
      </c>
      <c r="I89" s="0" t="n">
        <v>156888.51841992</v>
      </c>
    </row>
    <row r="90" customFormat="false" ht="12.8" hidden="false" customHeight="false" outlineLevel="0" collapsed="false">
      <c r="A90" s="0" t="n">
        <v>137</v>
      </c>
      <c r="B90" s="0" t="n">
        <v>36480240.1774079</v>
      </c>
      <c r="C90" s="0" t="n">
        <v>35541283.8910288</v>
      </c>
      <c r="D90" s="0" t="n">
        <v>123057633.417246</v>
      </c>
      <c r="E90" s="0" t="n">
        <v>126701000.070453</v>
      </c>
      <c r="F90" s="0" t="n">
        <v>0</v>
      </c>
      <c r="G90" s="0" t="n">
        <v>503944.312247654</v>
      </c>
      <c r="H90" s="0" t="n">
        <v>319136.664714695</v>
      </c>
      <c r="I90" s="0" t="n">
        <v>165536.156309614</v>
      </c>
    </row>
    <row r="91" customFormat="false" ht="12.8" hidden="false" customHeight="false" outlineLevel="0" collapsed="false">
      <c r="A91" s="0" t="n">
        <v>138</v>
      </c>
      <c r="B91" s="0" t="n">
        <v>41955315.6940537</v>
      </c>
      <c r="C91" s="0" t="n">
        <v>41043956.5894992</v>
      </c>
      <c r="D91" s="0" t="n">
        <v>140940076.489574</v>
      </c>
      <c r="E91" s="0" t="n">
        <v>127155229.372156</v>
      </c>
      <c r="F91" s="0" t="n">
        <v>21192538.2286926</v>
      </c>
      <c r="G91" s="0" t="n">
        <v>481513.063011102</v>
      </c>
      <c r="H91" s="0" t="n">
        <v>314141.167392934</v>
      </c>
      <c r="I91" s="0" t="n">
        <v>165292.67735771</v>
      </c>
    </row>
    <row r="92" customFormat="false" ht="12.8" hidden="false" customHeight="false" outlineLevel="0" collapsed="false">
      <c r="A92" s="0" t="n">
        <v>139</v>
      </c>
      <c r="B92" s="0" t="n">
        <v>36831274.7573645</v>
      </c>
      <c r="C92" s="0" t="n">
        <v>35893744.2362782</v>
      </c>
      <c r="D92" s="0" t="n">
        <v>124335417.773771</v>
      </c>
      <c r="E92" s="0" t="n">
        <v>127954779.537921</v>
      </c>
      <c r="F92" s="0" t="n">
        <v>0</v>
      </c>
      <c r="G92" s="0" t="n">
        <v>508977.203907043</v>
      </c>
      <c r="H92" s="0" t="n">
        <v>314516.895750068</v>
      </c>
      <c r="I92" s="0" t="n">
        <v>162909.173470311</v>
      </c>
    </row>
    <row r="93" customFormat="false" ht="12.8" hidden="false" customHeight="false" outlineLevel="0" collapsed="false">
      <c r="A93" s="0" t="n">
        <v>140</v>
      </c>
      <c r="B93" s="0" t="n">
        <v>42623436.3685747</v>
      </c>
      <c r="C93" s="0" t="n">
        <v>41698106.6776318</v>
      </c>
      <c r="D93" s="0" t="n">
        <v>143252595.603373</v>
      </c>
      <c r="E93" s="0" t="n">
        <v>129176171.483976</v>
      </c>
      <c r="F93" s="0" t="n">
        <v>21529361.913996</v>
      </c>
      <c r="G93" s="0" t="n">
        <v>488612.355623261</v>
      </c>
      <c r="H93" s="0" t="n">
        <v>320547.960510661</v>
      </c>
      <c r="I93" s="0" t="n">
        <v>165956.249727064</v>
      </c>
    </row>
    <row r="94" customFormat="false" ht="12.8" hidden="false" customHeight="false" outlineLevel="0" collapsed="false">
      <c r="A94" s="0" t="n">
        <v>141</v>
      </c>
      <c r="B94" s="0" t="n">
        <v>37419246.0952113</v>
      </c>
      <c r="C94" s="0" t="n">
        <v>36477551.115141</v>
      </c>
      <c r="D94" s="0" t="n">
        <v>126424017.558082</v>
      </c>
      <c r="E94" s="0" t="n">
        <v>130004069.94311</v>
      </c>
      <c r="F94" s="0" t="n">
        <v>0</v>
      </c>
      <c r="G94" s="0" t="n">
        <v>510346.875478911</v>
      </c>
      <c r="H94" s="0" t="n">
        <v>318123.968402138</v>
      </c>
      <c r="I94" s="0" t="n">
        <v>161748.765984542</v>
      </c>
    </row>
    <row r="95" customFormat="false" ht="12.8" hidden="false" customHeight="false" outlineLevel="0" collapsed="false">
      <c r="A95" s="0" t="n">
        <v>142</v>
      </c>
      <c r="B95" s="0" t="n">
        <v>43261643.5497637</v>
      </c>
      <c r="C95" s="0" t="n">
        <v>42312182.2645748</v>
      </c>
      <c r="D95" s="0" t="n">
        <v>145348435.193908</v>
      </c>
      <c r="E95" s="0" t="n">
        <v>130986625.526689</v>
      </c>
      <c r="F95" s="0" t="n">
        <v>21831104.2544482</v>
      </c>
      <c r="G95" s="0" t="n">
        <v>506434.921999456</v>
      </c>
      <c r="H95" s="0" t="n">
        <v>325719.184665542</v>
      </c>
      <c r="I95" s="0" t="n">
        <v>167581.683605552</v>
      </c>
    </row>
    <row r="96" customFormat="false" ht="12.8" hidden="false" customHeight="false" outlineLevel="0" collapsed="false">
      <c r="A96" s="0" t="n">
        <v>143</v>
      </c>
      <c r="B96" s="0" t="n">
        <v>38070417.5860316</v>
      </c>
      <c r="C96" s="0" t="n">
        <v>37133684.6121227</v>
      </c>
      <c r="D96" s="0" t="n">
        <v>128715054.443475</v>
      </c>
      <c r="E96" s="0" t="n">
        <v>132289907.296973</v>
      </c>
      <c r="F96" s="0" t="n">
        <v>0</v>
      </c>
      <c r="G96" s="0" t="n">
        <v>497983.66621556</v>
      </c>
      <c r="H96" s="0" t="n">
        <v>323110.39955624</v>
      </c>
      <c r="I96" s="0" t="n">
        <v>165198.440195832</v>
      </c>
    </row>
    <row r="97" customFormat="false" ht="12.8" hidden="false" customHeight="false" outlineLevel="0" collapsed="false">
      <c r="A97" s="0" t="n">
        <v>144</v>
      </c>
      <c r="B97" s="0" t="n">
        <v>43740016.1712906</v>
      </c>
      <c r="C97" s="0" t="n">
        <v>42788293.0140667</v>
      </c>
      <c r="D97" s="0" t="n">
        <v>147126843.677739</v>
      </c>
      <c r="E97" s="0" t="n">
        <v>132497465.391786</v>
      </c>
      <c r="F97" s="0" t="n">
        <v>22082910.898631</v>
      </c>
      <c r="G97" s="0" t="n">
        <v>505401.645648627</v>
      </c>
      <c r="H97" s="0" t="n">
        <v>329342.162600765</v>
      </c>
      <c r="I97" s="0" t="n">
        <v>167113.355677835</v>
      </c>
    </row>
    <row r="98" customFormat="false" ht="12.8" hidden="false" customHeight="false" outlineLevel="0" collapsed="false">
      <c r="A98" s="0" t="n">
        <v>145</v>
      </c>
      <c r="B98" s="0" t="n">
        <v>38403308.5247547</v>
      </c>
      <c r="C98" s="0" t="n">
        <v>37437858.9313955</v>
      </c>
      <c r="D98" s="0" t="n">
        <v>129883444.426005</v>
      </c>
      <c r="E98" s="0" t="n">
        <v>133388532.237582</v>
      </c>
      <c r="F98" s="0" t="n">
        <v>0</v>
      </c>
      <c r="G98" s="0" t="n">
        <v>520112.663464179</v>
      </c>
      <c r="H98" s="0" t="n">
        <v>327557.808595244</v>
      </c>
      <c r="I98" s="0" t="n">
        <v>168255.887571185</v>
      </c>
    </row>
    <row r="99" customFormat="false" ht="12.8" hidden="false" customHeight="false" outlineLevel="0" collapsed="false">
      <c r="A99" s="0" t="n">
        <v>146</v>
      </c>
      <c r="B99" s="0" t="n">
        <v>44109046.4121155</v>
      </c>
      <c r="C99" s="0" t="n">
        <v>43123529.0832794</v>
      </c>
      <c r="D99" s="0" t="n">
        <v>148285843.40305</v>
      </c>
      <c r="E99" s="0" t="n">
        <v>133478683.310953</v>
      </c>
      <c r="F99" s="0" t="n">
        <v>22246447.2184922</v>
      </c>
      <c r="G99" s="0" t="n">
        <v>545389.951602534</v>
      </c>
      <c r="H99" s="0" t="n">
        <v>323102.505117485</v>
      </c>
      <c r="I99" s="0" t="n">
        <v>167178.388737247</v>
      </c>
    </row>
    <row r="100" customFormat="false" ht="12.8" hidden="false" customHeight="false" outlineLevel="0" collapsed="false">
      <c r="A100" s="0" t="n">
        <v>147</v>
      </c>
      <c r="B100" s="0" t="n">
        <v>38685176.32911</v>
      </c>
      <c r="C100" s="0" t="n">
        <v>37712417.7229784</v>
      </c>
      <c r="D100" s="0" t="n">
        <v>130840026.155685</v>
      </c>
      <c r="E100" s="0" t="n">
        <v>134331495.50881</v>
      </c>
      <c r="F100" s="0" t="n">
        <v>0</v>
      </c>
      <c r="G100" s="0" t="n">
        <v>516986.278537062</v>
      </c>
      <c r="H100" s="0" t="n">
        <v>336108.534531551</v>
      </c>
      <c r="I100" s="0" t="n">
        <v>170948.275804185</v>
      </c>
    </row>
    <row r="101" customFormat="false" ht="12.8" hidden="false" customHeight="false" outlineLevel="0" collapsed="false">
      <c r="A101" s="0" t="n">
        <v>148</v>
      </c>
      <c r="B101" s="0" t="n">
        <v>45053524.4779328</v>
      </c>
      <c r="C101" s="0" t="n">
        <v>44096201.8973621</v>
      </c>
      <c r="D101" s="0" t="n">
        <v>151679823.597578</v>
      </c>
      <c r="E101" s="0" t="n">
        <v>136457656.239061</v>
      </c>
      <c r="F101" s="0" t="n">
        <v>22742942.7065102</v>
      </c>
      <c r="G101" s="0" t="n">
        <v>515516.828406825</v>
      </c>
      <c r="H101" s="0" t="n">
        <v>325693.017552237</v>
      </c>
      <c r="I101" s="0" t="n">
        <v>165875.335159502</v>
      </c>
    </row>
    <row r="102" customFormat="false" ht="12.8" hidden="false" customHeight="false" outlineLevel="0" collapsed="false">
      <c r="A102" s="0" t="n">
        <v>149</v>
      </c>
      <c r="B102" s="0" t="n">
        <v>39438196.8850601</v>
      </c>
      <c r="C102" s="0" t="n">
        <v>38442017.753649</v>
      </c>
      <c r="D102" s="0" t="n">
        <v>133421204.659958</v>
      </c>
      <c r="E102" s="0" t="n">
        <v>136891105.444724</v>
      </c>
      <c r="F102" s="0" t="n">
        <v>0</v>
      </c>
      <c r="G102" s="0" t="n">
        <v>551161.953330205</v>
      </c>
      <c r="H102" s="0" t="n">
        <v>326615.886192313</v>
      </c>
      <c r="I102" s="0" t="n">
        <v>169144.702698067</v>
      </c>
    </row>
    <row r="103" customFormat="false" ht="12.8" hidden="false" customHeight="false" outlineLevel="0" collapsed="false">
      <c r="A103" s="0" t="n">
        <v>150</v>
      </c>
      <c r="B103" s="0" t="n">
        <v>45474980.4275402</v>
      </c>
      <c r="C103" s="0" t="n">
        <v>44526583.6078817</v>
      </c>
      <c r="D103" s="0" t="n">
        <v>153164560.943029</v>
      </c>
      <c r="E103" s="0" t="n">
        <v>137783134.700164</v>
      </c>
      <c r="F103" s="0" t="n">
        <v>22963855.7833607</v>
      </c>
      <c r="G103" s="0" t="n">
        <v>508633.421352232</v>
      </c>
      <c r="H103" s="0" t="n">
        <v>323799.387433185</v>
      </c>
      <c r="I103" s="0" t="n">
        <v>165662.872675857</v>
      </c>
    </row>
    <row r="104" customFormat="false" ht="12.8" hidden="false" customHeight="false" outlineLevel="0" collapsed="false">
      <c r="A104" s="0" t="n">
        <v>151</v>
      </c>
      <c r="B104" s="0" t="n">
        <v>40007881.996066</v>
      </c>
      <c r="C104" s="0" t="n">
        <v>39078726.126915</v>
      </c>
      <c r="D104" s="0" t="n">
        <v>135656540.440307</v>
      </c>
      <c r="E104" s="0" t="n">
        <v>139104821.602931</v>
      </c>
      <c r="F104" s="0" t="n">
        <v>0</v>
      </c>
      <c r="G104" s="0" t="n">
        <v>495210.051592682</v>
      </c>
      <c r="H104" s="0" t="n">
        <v>318101.889412281</v>
      </c>
      <c r="I104" s="0" t="n">
        <v>165491.325922991</v>
      </c>
    </row>
    <row r="105" customFormat="false" ht="12.8" hidden="false" customHeight="false" outlineLevel="0" collapsed="false">
      <c r="A105" s="0" t="n">
        <v>152</v>
      </c>
      <c r="B105" s="0" t="n">
        <v>46130958.9913955</v>
      </c>
      <c r="C105" s="0" t="n">
        <v>45174548.6339633</v>
      </c>
      <c r="D105" s="0" t="n">
        <v>155459181.489377</v>
      </c>
      <c r="E105" s="0" t="n">
        <v>139745824.394734</v>
      </c>
      <c r="F105" s="0" t="n">
        <v>23290970.7324557</v>
      </c>
      <c r="G105" s="0" t="n">
        <v>510239.857317972</v>
      </c>
      <c r="H105" s="0" t="n">
        <v>326416.32337148</v>
      </c>
      <c r="I105" s="0" t="n">
        <v>171077.395346879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0" t="s">
        <v>213</v>
      </c>
      <c r="B1" s="0" t="s">
        <v>248</v>
      </c>
      <c r="C1" s="0" t="s">
        <v>249</v>
      </c>
      <c r="D1" s="0" t="s">
        <v>250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2050847.36651592</v>
      </c>
      <c r="C22" s="0" t="n">
        <v>714325.073422867</v>
      </c>
      <c r="D22" s="0" t="n">
        <v>1336732.42533305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A8" colorId="64" zoomScale="75" zoomScaleNormal="75" zoomScalePageLayoutView="100" workbookViewId="0">
      <pane xSplit="2" ySplit="0" topLeftCell="Z8" activePane="topRight" state="frozen"/>
      <selection pane="topLeft" activeCell="A8" activeCellId="0" sqref="A8"/>
      <selection pane="topRight" activeCell="AD34" activeCellId="0" sqref="AD34"/>
    </sheetView>
  </sheetViews>
  <sheetFormatPr defaultColWidth="9.0937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3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3" width="8.86"/>
  </cols>
  <sheetData>
    <row r="1" customFormat="false" ht="50.25" hidden="false" customHeight="true" outlineLevel="0" collapsed="false">
      <c r="A1" s="40" t="s">
        <v>52</v>
      </c>
      <c r="B1" s="40" t="s">
        <v>56</v>
      </c>
      <c r="C1" s="40" t="s">
        <v>57</v>
      </c>
      <c r="D1" s="40"/>
      <c r="E1" s="40" t="s">
        <v>58</v>
      </c>
      <c r="F1" s="40"/>
      <c r="G1" s="40" t="s">
        <v>59</v>
      </c>
      <c r="H1" s="40"/>
      <c r="I1" s="40" t="s">
        <v>60</v>
      </c>
      <c r="J1" s="40"/>
      <c r="K1" s="40" t="s">
        <v>61</v>
      </c>
      <c r="L1" s="40"/>
      <c r="M1" s="41" t="s">
        <v>62</v>
      </c>
      <c r="N1" s="40"/>
      <c r="O1" s="40" t="s">
        <v>63</v>
      </c>
      <c r="P1" s="42"/>
      <c r="Q1" s="40" t="s">
        <v>64</v>
      </c>
      <c r="R1" s="40"/>
      <c r="S1" s="40" t="s">
        <v>65</v>
      </c>
      <c r="T1" s="40"/>
      <c r="U1" s="42" t="s">
        <v>66</v>
      </c>
      <c r="V1" s="40"/>
      <c r="W1" s="40" t="s">
        <v>67</v>
      </c>
      <c r="X1" s="40"/>
      <c r="Y1" s="1" t="s">
        <v>68</v>
      </c>
      <c r="Z1" s="1"/>
      <c r="AA1" s="1" t="s">
        <v>69</v>
      </c>
      <c r="AB1" s="1"/>
      <c r="AC1" s="1"/>
      <c r="AD1" s="1" t="s">
        <v>70</v>
      </c>
      <c r="AE1" s="1" t="s">
        <v>71</v>
      </c>
      <c r="AF1" s="1" t="s">
        <v>72</v>
      </c>
      <c r="AG1" s="1" t="s">
        <v>2</v>
      </c>
      <c r="AH1" s="1" t="s">
        <v>73</v>
      </c>
      <c r="AI1" s="1"/>
      <c r="AJ1" s="1" t="s">
        <v>74</v>
      </c>
      <c r="AK1" s="43" t="s">
        <v>75</v>
      </c>
      <c r="AL1" s="43"/>
      <c r="AM1" s="44" t="s">
        <v>76</v>
      </c>
      <c r="AN1" s="44"/>
      <c r="AO1" s="45" t="s">
        <v>77</v>
      </c>
      <c r="AP1" s="46" t="s">
        <v>78</v>
      </c>
      <c r="AQ1" s="44" t="s">
        <v>79</v>
      </c>
      <c r="AR1" s="44"/>
      <c r="AS1" s="44" t="s">
        <v>80</v>
      </c>
      <c r="AT1" s="44"/>
      <c r="AU1" s="1" t="s">
        <v>81</v>
      </c>
      <c r="AV1" s="1" t="s">
        <v>82</v>
      </c>
      <c r="AW1" s="1"/>
      <c r="AX1" s="1" t="s">
        <v>83</v>
      </c>
      <c r="AY1" s="1"/>
      <c r="AZ1" s="1" t="s">
        <v>84</v>
      </c>
      <c r="BA1" s="1"/>
      <c r="BB1" s="1" t="s">
        <v>85</v>
      </c>
      <c r="BC1" s="1" t="s">
        <v>86</v>
      </c>
      <c r="BD1" s="1" t="s">
        <v>87</v>
      </c>
      <c r="BE1" s="1"/>
      <c r="BF1" s="1" t="s">
        <v>88</v>
      </c>
      <c r="BG1" s="1"/>
      <c r="BH1" s="1"/>
      <c r="BI1" s="1" t="s">
        <v>89</v>
      </c>
      <c r="BJ1" s="1"/>
      <c r="BK1" s="1" t="s">
        <v>90</v>
      </c>
      <c r="BL1" s="1" t="s">
        <v>91</v>
      </c>
      <c r="BM1" s="1" t="s">
        <v>92</v>
      </c>
      <c r="BN1" s="1" t="s">
        <v>93</v>
      </c>
      <c r="BO1" s="43" t="s">
        <v>94</v>
      </c>
      <c r="BP1" s="1"/>
    </row>
    <row r="2" customFormat="false" ht="12.8" hidden="false" customHeight="false" outlineLevel="0" collapsed="false">
      <c r="A2" s="2"/>
      <c r="B2" s="2"/>
      <c r="C2" s="2" t="s">
        <v>95</v>
      </c>
      <c r="D2" s="2" t="s">
        <v>96</v>
      </c>
      <c r="E2" s="2" t="s">
        <v>95</v>
      </c>
      <c r="F2" s="4" t="s">
        <v>96</v>
      </c>
      <c r="G2" s="4" t="s">
        <v>97</v>
      </c>
      <c r="H2" s="4" t="s">
        <v>98</v>
      </c>
      <c r="I2" s="4" t="s">
        <v>97</v>
      </c>
      <c r="J2" s="2" t="s">
        <v>98</v>
      </c>
      <c r="K2" s="2" t="s">
        <v>95</v>
      </c>
      <c r="L2" s="4" t="s">
        <v>96</v>
      </c>
      <c r="M2" s="4" t="s">
        <v>95</v>
      </c>
      <c r="N2" s="4" t="s">
        <v>96</v>
      </c>
      <c r="O2" s="2" t="s">
        <v>95</v>
      </c>
      <c r="P2" s="2" t="s">
        <v>96</v>
      </c>
      <c r="Q2" s="4" t="s">
        <v>95</v>
      </c>
      <c r="R2" s="4" t="s">
        <v>96</v>
      </c>
      <c r="S2" s="4" t="s">
        <v>95</v>
      </c>
      <c r="T2" s="2" t="s">
        <v>96</v>
      </c>
      <c r="U2" s="2" t="s">
        <v>95</v>
      </c>
      <c r="V2" s="2" t="s">
        <v>96</v>
      </c>
      <c r="W2" s="2" t="s">
        <v>95</v>
      </c>
      <c r="X2" s="4" t="s">
        <v>96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2"/>
      <c r="AV2" s="2" t="s">
        <v>99</v>
      </c>
      <c r="AW2" s="48" t="s">
        <v>97</v>
      </c>
      <c r="AX2" s="2" t="s">
        <v>99</v>
      </c>
      <c r="AY2" s="2" t="s">
        <v>97</v>
      </c>
      <c r="AZ2" s="2" t="s">
        <v>21</v>
      </c>
      <c r="BA2" s="2" t="s">
        <v>100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47"/>
      <c r="BP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7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101</v>
      </c>
      <c r="AR3" s="52" t="s">
        <v>102</v>
      </c>
      <c r="AS3" s="52" t="s">
        <v>101</v>
      </c>
      <c r="AT3" s="52" t="s">
        <v>102</v>
      </c>
      <c r="AU3" s="31"/>
      <c r="AV3" s="2" t="n">
        <v>10923418</v>
      </c>
      <c r="BI3" s="51" t="n">
        <f aca="false">S3/AG3</f>
        <v>0.0126417118087272</v>
      </c>
      <c r="BJ3" s="2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7" t="n">
        <v>2015</v>
      </c>
      <c r="AL4" s="52" t="n">
        <f aca="false">SUM(AB14:AB17)/AVERAGE(AG14:AG17)</f>
        <v>-0.0328930718673195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0.106168675143338</v>
      </c>
      <c r="AT4" s="53" t="n">
        <f aca="false">AR4/AG17</f>
        <v>0.106168675143338</v>
      </c>
      <c r="AU4" s="31"/>
      <c r="AV4" s="2" t="n">
        <v>10933469</v>
      </c>
      <c r="AX4" s="2" t="n">
        <f aca="false">(AV4-AV3)/AV3</f>
        <v>0.000920133240346565</v>
      </c>
      <c r="BI4" s="51" t="n">
        <f aca="false">S4/AG4</f>
        <v>0.0130142715360983</v>
      </c>
      <c r="BJ4" s="2" t="n">
        <v>2015</v>
      </c>
      <c r="BK4" s="51" t="n">
        <f aca="false">SUM(T14:T17)/AVERAGE(AG14:AG17)</f>
        <v>0.0607890100036003</v>
      </c>
      <c r="BL4" s="51" t="n">
        <f aca="false">SUM(P14:P17)/AVERAGE(AG14:AG17)</f>
        <v>0.0139861505051352</v>
      </c>
      <c r="BM4" s="51" t="n">
        <f aca="false">SUM(D14:D17)/AVERAGE(AG14:AG17)</f>
        <v>0.0796959313657846</v>
      </c>
      <c r="BN4" s="51" t="n">
        <f aca="false">(SUM(H14:H17)+SUM(J14:J17))/AVERAGE(AG14:AG17)</f>
        <v>0</v>
      </c>
      <c r="BO4" s="52" t="n">
        <f aca="false">AL4-BN4</f>
        <v>-0.0328930718673195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7" t="n">
        <v>2016</v>
      </c>
      <c r="AL5" s="52" t="n">
        <f aca="false">SUM(AB18:AB21)/AVERAGE(AG18:AG21)</f>
        <v>-0.0327968849329026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0.104276181437413</v>
      </c>
      <c r="AT5" s="53" t="n">
        <f aca="false">AR5/AG21</f>
        <v>0.104276181437413</v>
      </c>
      <c r="AU5" s="31"/>
      <c r="AV5" s="2" t="n">
        <v>10927942</v>
      </c>
      <c r="AX5" s="2" t="n">
        <f aca="false">(AV5-AV4)/AV4</f>
        <v>-0.000505512020018532</v>
      </c>
      <c r="BI5" s="51" t="n">
        <f aca="false">S5/AG5</f>
        <v>0.0126410582013536</v>
      </c>
      <c r="BJ5" s="2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-0.0328368529053518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7" t="n">
        <v>2017</v>
      </c>
      <c r="AL6" s="52" t="n">
        <f aca="false">SUM(AB22:AB25)/AVERAGE(AG22:AG25)</f>
        <v>-0.0365372181621095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0.109829947742841</v>
      </c>
      <c r="AT6" s="53" t="n">
        <f aca="false">AR6/AG25</f>
        <v>0.109829947742841</v>
      </c>
      <c r="AU6" s="31"/>
      <c r="AV6" s="2" t="n">
        <v>11163575</v>
      </c>
      <c r="AX6" s="2" t="n">
        <f aca="false">(AV6-AV5)/AV5</f>
        <v>0.021562431425789</v>
      </c>
      <c r="BI6" s="51" t="n">
        <f aca="false">S6/AG6</f>
        <v>0.0157201971181867</v>
      </c>
      <c r="BJ6" s="2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1" t="n">
        <f aca="false">BM6+BN6</f>
        <v>0.0814041954669322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7" t="n">
        <f aca="false">AK6+1</f>
        <v>2018</v>
      </c>
      <c r="AL7" s="52" t="n">
        <f aca="false">SUM(AB26:AB29)/AVERAGE(AG26:AG29)</f>
        <v>-0.0364739405503579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-0.0256535187698723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0.111448198031987</v>
      </c>
      <c r="AT7" s="53" t="n">
        <f aca="false">AR7/AG29</f>
        <v>0.111448198031987</v>
      </c>
      <c r="AV7" s="2" t="n">
        <v>11012334</v>
      </c>
      <c r="AX7" s="2" t="n">
        <f aca="false">(AV7-AV6)/AV6</f>
        <v>-0.0135477210481409</v>
      </c>
      <c r="BI7" s="51" t="n">
        <f aca="false">T14/AG14</f>
        <v>0.0139472925973707</v>
      </c>
      <c r="BJ7" s="2" t="n">
        <f aca="false">BJ6+1</f>
        <v>2018</v>
      </c>
      <c r="BK7" s="51" t="n">
        <f aca="false">SUM(T26:T29)/AVERAGE(AG26:AG29)</f>
        <v>0.059003517131234</v>
      </c>
      <c r="BL7" s="51" t="n">
        <f aca="false">SUM(P26:P29)/AVERAGE(AG26:AG29)</f>
        <v>0.0175882201816179</v>
      </c>
      <c r="BM7" s="51" t="n">
        <f aca="false">SUM(D26:D29)/AVERAGE(AG26:AG29)</f>
        <v>0.077889237499974</v>
      </c>
      <c r="BN7" s="51" t="n">
        <f aca="false">(SUM(H26:H29)+SUM(J26:J29))/AVERAGE(AG26:AG29)</f>
        <v>0.000951174085141823</v>
      </c>
      <c r="BO7" s="52" t="n">
        <f aca="false">AL7-BN7</f>
        <v>-0.0374251146354997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7" t="n">
        <f aca="false">AK7+1</f>
        <v>2019</v>
      </c>
      <c r="AL8" s="52" t="n">
        <f aca="false">SUM(AB30:AB33)/AVERAGE(AG30:AG33)</f>
        <v>-0.0381144041741324</v>
      </c>
      <c r="AM8" s="4" t="n">
        <v>19740259.6575456</v>
      </c>
      <c r="AN8" s="52" t="n">
        <f aca="false">AM8/AVERAGE(AG30:AG33)</f>
        <v>0.00390404760908646</v>
      </c>
      <c r="AO8" s="52" t="n">
        <f aca="false">AVERAGE(AG30:AG33)/AVERAGE(AG26:AG29)-1</f>
        <v>-0.0208801486349116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0.085037771954361</v>
      </c>
      <c r="AT8" s="53" t="n">
        <f aca="false">AR8/AG33</f>
        <v>0.085037771954361</v>
      </c>
      <c r="AU8" s="31"/>
      <c r="AV8" s="2" t="n">
        <v>11082939</v>
      </c>
      <c r="AX8" s="2" t="n">
        <f aca="false">(AV8-AV7)/AV7</f>
        <v>0.00641144738254397</v>
      </c>
      <c r="BI8" s="51" t="n">
        <f aca="false">T15/AG15</f>
        <v>0.0146045821444093</v>
      </c>
      <c r="BJ8" s="2" t="n">
        <f aca="false">BJ7+1</f>
        <v>2019</v>
      </c>
      <c r="BK8" s="51" t="n">
        <f aca="false">SUM(T30:T33)/AVERAGE(AG30:AG33)</f>
        <v>0.0513659715196705</v>
      </c>
      <c r="BL8" s="51" t="n">
        <f aca="false">SUM(P30:P33)/AVERAGE(AG30:AG33)</f>
        <v>0.016660781165881</v>
      </c>
      <c r="BM8" s="51" t="n">
        <f aca="false">SUM(D30:D33)/AVERAGE(AG30:AG33)</f>
        <v>0.0728195945279219</v>
      </c>
      <c r="BN8" s="51" t="n">
        <f aca="false">(SUM(H30:H33)+SUM(J30:J33))/AVERAGE(AG30:AG33)</f>
        <v>0.00086516503452115</v>
      </c>
      <c r="BO8" s="52" t="n">
        <f aca="false">AL8-BN8</f>
        <v>-0.0389795692086536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7" t="n">
        <f aca="false">AK8+1</f>
        <v>2020</v>
      </c>
      <c r="AL9" s="52" t="n">
        <f aca="false">SUM(AB34:AB37)/AVERAGE(AG34:AG37)</f>
        <v>-0.0515029926946884</v>
      </c>
      <c r="AM9" s="4" t="n">
        <v>18862810.403066</v>
      </c>
      <c r="AN9" s="52" t="n">
        <f aca="false">AM9/AVERAGE(AG34:AG37)</f>
        <v>0.00425719625354158</v>
      </c>
      <c r="AO9" s="52" t="n">
        <f aca="false">AVERAGE(AG34:AG37)/AVERAGE(AG30:AG33)-1</f>
        <v>-0.12371581755656</v>
      </c>
      <c r="AP9" s="55" t="n">
        <f aca="false">((((((AP8*((1+AO9)^(1/12))-AM9/12)*((1+AO9)^(1/12))-AM9/12)*((1+AO9)^(1/12))-AM9/12)*((1+AO9)^(1/12))-AM9/12)*((1+AO9)^(1/12))-AM9/12)*((1+AO9)^(1/12))-AM9/12)*((1+AO9)^(1/12))-AM9/12</f>
        <v>-1066093.41188291</v>
      </c>
      <c r="AQ9" s="4" t="n">
        <f aca="false">AQ8*(1+AO9)</f>
        <v>365620237.983978</v>
      </c>
      <c r="AR9" s="4" t="n">
        <f aca="false">((((((AQ8*((1+AO9)^(6/12)))*((1+AO9)^(1/12))+AP9)*((1+AO9)^(1/12))-AM9/12)*((1+AO9)^(1/12))-AM9/12)*((1+AO9)^(1/12))-AM9/12)*((1+AO9)^(1/12))-AM9/12)*((1+AO9)^(1/12))-AM9/12</f>
        <v>356921892.12567</v>
      </c>
      <c r="AS9" s="53" t="n">
        <f aca="false">AQ9/AG37</f>
        <v>0.0799938135109275</v>
      </c>
      <c r="AT9" s="53" t="n">
        <f aca="false">AR9/AG37</f>
        <v>0.078090708091272</v>
      </c>
      <c r="AV9" s="2" t="n">
        <v>11339977</v>
      </c>
      <c r="AX9" s="2" t="n">
        <f aca="false">(AV9-AV8)/AV8</f>
        <v>0.0231922236511452</v>
      </c>
      <c r="BI9" s="51" t="n">
        <f aca="false">T16/AG16</f>
        <v>0.0146855085939226</v>
      </c>
      <c r="BJ9" s="2" t="n">
        <f aca="false">BJ8+1</f>
        <v>2020</v>
      </c>
      <c r="BK9" s="51" t="n">
        <f aca="false">SUM(T34:T37)/AVERAGE(AG34:AG37)</f>
        <v>0.0580102405862457</v>
      </c>
      <c r="BL9" s="51" t="n">
        <f aca="false">SUM(P34:P37)/AVERAGE(AG34:AG37)</f>
        <v>0.0196482540656673</v>
      </c>
      <c r="BM9" s="51" t="n">
        <f aca="false">SUM(D34:D37)/AVERAGE(AG34:AG37)</f>
        <v>0.0898649792152668</v>
      </c>
      <c r="BN9" s="51" t="n">
        <f aca="false">(SUM(H34:H37)+SUM(J34:J37))/AVERAGE(AG34:AG37)</f>
        <v>0.00138744954682177</v>
      </c>
      <c r="BO9" s="52" t="n">
        <f aca="false">AL9-BN9</f>
        <v>-0.0528904422415102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7" t="n">
        <f aca="false">AK9+1</f>
        <v>2021</v>
      </c>
      <c r="AL10" s="52" t="n">
        <f aca="false">SUM(AB38:AB41)/AVERAGE(AG38:AG41)</f>
        <v>-0.0407407509632709</v>
      </c>
      <c r="AM10" s="4" t="n">
        <v>17835539.214349</v>
      </c>
      <c r="AN10" s="52" t="n">
        <f aca="false">AM10/AVERAGE(AG38:AG41)</f>
        <v>0.00363151575799373</v>
      </c>
      <c r="AO10" s="52" t="n">
        <f aca="false">AVERAGE(AG38:AG41)/AVERAGE(AG34:AG37)-1</f>
        <v>0.108448659425643</v>
      </c>
      <c r="AP10" s="52"/>
      <c r="AQ10" s="4" t="n">
        <f aca="false">AQ9*(1+AO10)</f>
        <v>405271262.652225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376924004.651178</v>
      </c>
      <c r="AS10" s="53" t="n">
        <f aca="false">AQ10/AG41</f>
        <v>0.0822996472298711</v>
      </c>
      <c r="AT10" s="53" t="n">
        <f aca="false">AR10/AG41</f>
        <v>0.0765430847779653</v>
      </c>
      <c r="AV10" s="2" t="n">
        <v>11479064</v>
      </c>
      <c r="AX10" s="2" t="n">
        <f aca="false">(AV10-AV9)/AV9</f>
        <v>0.0122651924249935</v>
      </c>
      <c r="BI10" s="51" t="n">
        <f aca="false">T17/AG17</f>
        <v>0.0175810416823876</v>
      </c>
      <c r="BJ10" s="2" t="n">
        <f aca="false">BJ9+1</f>
        <v>2021</v>
      </c>
      <c r="BK10" s="51" t="n">
        <f aca="false">SUM(T38:T41)/AVERAGE(AG38:AG41)</f>
        <v>0.0566356650966546</v>
      </c>
      <c r="BL10" s="51" t="n">
        <f aca="false">SUM(P38:P41)/AVERAGE(AG38:AG41)</f>
        <v>0.0173044094717983</v>
      </c>
      <c r="BM10" s="51" t="n">
        <f aca="false">SUM(D38:D41)/AVERAGE(AG38:AG41)</f>
        <v>0.0800720065881272</v>
      </c>
      <c r="BN10" s="51" t="n">
        <f aca="false">(SUM(H38:H41)+SUM(J38:J41))/AVERAGE(AG38:AG41)</f>
        <v>0.00168007363230474</v>
      </c>
      <c r="BO10" s="52" t="n">
        <f aca="false">AL10-BN10</f>
        <v>-0.0424208245955757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7" t="n">
        <f aca="false">AK10+1</f>
        <v>2022</v>
      </c>
      <c r="AL11" s="52" t="n">
        <f aca="false">SUM(AB42:AB45)/AVERAGE(AG42:AG45)</f>
        <v>-0.0366835905554745</v>
      </c>
      <c r="AM11" s="4" t="n">
        <v>16827143.6015023</v>
      </c>
      <c r="AN11" s="52" t="n">
        <f aca="false">AM11/AVERAGE(AG42:AG45)</f>
        <v>0.00325926337191383</v>
      </c>
      <c r="AO11" s="52" t="n">
        <f aca="false">AVERAGE(AG42:AG45)/AVERAGE(AG38:AG41)-1</f>
        <v>0.0512176261987731</v>
      </c>
      <c r="AP11" s="52"/>
      <c r="AQ11" s="4" t="n">
        <f aca="false">AQ10*(1+AO11)</f>
        <v>426028294.691851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379010563.226316</v>
      </c>
      <c r="AS11" s="53" t="n">
        <f aca="false">AQ11/AG45</f>
        <v>0.0827978157608859</v>
      </c>
      <c r="AT11" s="53" t="n">
        <f aca="false">AR11/AG45</f>
        <v>0.0736600060992202</v>
      </c>
      <c r="AV11" s="2" t="n">
        <v>11462881</v>
      </c>
      <c r="AX11" s="2" t="n">
        <f aca="false">(AV11-AV10)/AV10</f>
        <v>-0.00140978393360295</v>
      </c>
      <c r="BI11" s="51" t="n">
        <f aca="false">T18/AG18</f>
        <v>0.0148629680055494</v>
      </c>
      <c r="BJ11" s="2" t="n">
        <f aca="false">BJ10+1</f>
        <v>2022</v>
      </c>
      <c r="BK11" s="51" t="n">
        <f aca="false">SUM(T42:T45)/AVERAGE(AG42:AG45)</f>
        <v>0.0581136073282858</v>
      </c>
      <c r="BL11" s="51" t="n">
        <f aca="false">SUM(P42:P45)/AVERAGE(AG42:AG45)</f>
        <v>0.016428992266839</v>
      </c>
      <c r="BM11" s="51" t="n">
        <f aca="false">SUM(D42:D45)/AVERAGE(AG42:AG45)</f>
        <v>0.0783682056169213</v>
      </c>
      <c r="BN11" s="51" t="n">
        <f aca="false">(SUM(H42:H45)+SUM(J42:J45))/AVERAGE(AG42:AG45)</f>
        <v>0.00199509498956024</v>
      </c>
      <c r="BO11" s="52" t="n">
        <f aca="false">AL11-BN11</f>
        <v>-0.0386786855450347</v>
      </c>
      <c r="BP11" s="31" t="n">
        <f aca="false">BM11+BN11</f>
        <v>0.0803633006064815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7" t="n">
        <f aca="false">AK11+1</f>
        <v>2023</v>
      </c>
      <c r="AL12" s="52" t="n">
        <f aca="false">SUM(AB46:AB49)/AVERAGE(AG46:AG49)</f>
        <v>-0.0362034569926751</v>
      </c>
      <c r="AM12" s="4" t="n">
        <v>15842663.6881786</v>
      </c>
      <c r="AN12" s="52" t="n">
        <f aca="false">AM12/AVERAGE(AG46:AG49)</f>
        <v>0.0029510963484117</v>
      </c>
      <c r="AO12" s="52" t="n">
        <f aca="false">AVERAGE(AG46:AG49)/AVERAGE(AG42:AG45)-1</f>
        <v>0.0398097115008853</v>
      </c>
      <c r="AP12" s="52"/>
      <c r="AQ12" s="4" t="n">
        <f aca="false">AQ11*(1+AO12)</f>
        <v>442988358.194748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377969171.039666</v>
      </c>
      <c r="AS12" s="53" t="n">
        <f aca="false">AQ12/AG49</f>
        <v>0.0831119588235135</v>
      </c>
      <c r="AT12" s="53" t="n">
        <f aca="false">AR12/AG49</f>
        <v>0.0709132815770207</v>
      </c>
      <c r="AV12" s="2" t="n">
        <v>11332510</v>
      </c>
      <c r="AX12" s="2" t="n">
        <f aca="false">(AV12-AV11)/AV11</f>
        <v>-0.0113733188017916</v>
      </c>
      <c r="BI12" s="51" t="n">
        <f aca="false">T19/AG19</f>
        <v>0.0151115527288008</v>
      </c>
      <c r="BJ12" s="2" t="n">
        <f aca="false">BJ11+1</f>
        <v>2023</v>
      </c>
      <c r="BK12" s="51" t="n">
        <f aca="false">SUM(T46:T49)/AVERAGE(AG46:AG49)</f>
        <v>0.0586982122987541</v>
      </c>
      <c r="BL12" s="51" t="n">
        <f aca="false">SUM(P46:P49)/AVERAGE(AG46:AG49)</f>
        <v>0.0160880883119728</v>
      </c>
      <c r="BM12" s="51" t="n">
        <f aca="false">SUM(D46:D49)/AVERAGE(AG46:AG49)</f>
        <v>0.0788135809794565</v>
      </c>
      <c r="BN12" s="51" t="n">
        <f aca="false">(SUM(H46:H49)+SUM(J46:J49))/AVERAGE(AG46:AG49)</f>
        <v>0.00224917969818832</v>
      </c>
      <c r="BO12" s="52" t="n">
        <f aca="false">AL12-BN12</f>
        <v>-0.0384526366908634</v>
      </c>
      <c r="BP12" s="31" t="n">
        <f aca="false">BM12+BN12</f>
        <v>0.0810627606776448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1"/>
      <c r="AK13" s="58" t="n">
        <f aca="false">AK12+1</f>
        <v>2024</v>
      </c>
      <c r="AL13" s="59" t="n">
        <f aca="false">SUM(AB50:AB53)/AVERAGE(AG50:AG53)</f>
        <v>-0.0366572317919385</v>
      </c>
      <c r="AM13" s="13" t="n">
        <v>14900507.1403892</v>
      </c>
      <c r="AN13" s="59" t="n">
        <f aca="false">AM13/AVERAGE(AG50:AG53)</f>
        <v>0.002689982981713</v>
      </c>
      <c r="AO13" s="59" t="n">
        <f aca="false">'GDP evolution by scenario'!G49</f>
        <v>0.031826561119259</v>
      </c>
      <c r="AP13" s="59"/>
      <c r="AQ13" s="13" t="n">
        <f aca="false">AQ12*(1+AO13)</f>
        <v>457087154.251953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374881996.079747</v>
      </c>
      <c r="AS13" s="60" t="n">
        <f aca="false">AQ13/AG53</f>
        <v>0.0831586820827359</v>
      </c>
      <c r="AT13" s="60" t="n">
        <f aca="false">AR13/AG53</f>
        <v>0.0682029508826521</v>
      </c>
      <c r="BI13" s="31" t="n">
        <f aca="false">T20/AG20</f>
        <v>0.0144325308171781</v>
      </c>
      <c r="BJ13" s="0" t="n">
        <f aca="false">BJ12+1</f>
        <v>2024</v>
      </c>
      <c r="BK13" s="31" t="n">
        <f aca="false">SUM(T50:T53)/AVERAGE(AG50:AG53)</f>
        <v>0.0595152811750121</v>
      </c>
      <c r="BL13" s="31" t="n">
        <f aca="false">SUM(P50:P53)/AVERAGE(AG50:AG53)</f>
        <v>0.0161571815566092</v>
      </c>
      <c r="BM13" s="31" t="n">
        <f aca="false">SUM(D50:D53)/AVERAGE(AG50:AG53)</f>
        <v>0.0800153314103414</v>
      </c>
      <c r="BN13" s="31" t="n">
        <f aca="false">(SUM(H50:H53)+SUM(J50:J53))/AVERAGE(AG50:AG53)</f>
        <v>0.00262381883091079</v>
      </c>
      <c r="BO13" s="59" t="n">
        <f aca="false">AL13-BN13</f>
        <v>-0.0392810506228493</v>
      </c>
      <c r="BP13" s="31" t="n">
        <f aca="false">BM13+BN13</f>
        <v>0.0826391502412522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93656358.855066</v>
      </c>
      <c r="E14" s="6"/>
      <c r="F14" s="8" t="n">
        <f aca="false">'Central pensions'!I14</f>
        <v>17023151.8533019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2735454.99361358</v>
      </c>
      <c r="M14" s="8"/>
      <c r="N14" s="8" t="n">
        <f aca="false">'Central pensions'!L14</f>
        <v>691939.443819586</v>
      </c>
      <c r="O14" s="6"/>
      <c r="P14" s="6" t="n">
        <f aca="false">'Central pensions'!X14</f>
        <v>18001135.6304208</v>
      </c>
      <c r="Q14" s="8"/>
      <c r="R14" s="8" t="n">
        <f aca="false">'Central SIPA income'!G9</f>
        <v>17905696.1687748</v>
      </c>
      <c r="S14" s="8"/>
      <c r="T14" s="6" t="n">
        <f aca="false">'Central SIPA income'!J9</f>
        <v>68463981.218437</v>
      </c>
      <c r="U14" s="6"/>
      <c r="V14" s="8" t="n">
        <f aca="false">'Central SIPA income'!F9</f>
        <v>135449.214417351</v>
      </c>
      <c r="W14" s="8"/>
      <c r="X14" s="8" t="n">
        <f aca="false">'Central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v>672749.811391699</v>
      </c>
      <c r="AF14" s="6" t="n">
        <v>103.09103866</v>
      </c>
      <c r="AG14" s="6" t="n">
        <f aca="false">AE14/$AE$6*$AD$6</f>
        <v>4908764962.12201</v>
      </c>
      <c r="AH14" s="6"/>
      <c r="AI14" s="6"/>
      <c r="AJ14" s="61" t="n">
        <f aca="false">AB14/AG14</f>
        <v>-0.00879926286965218</v>
      </c>
      <c r="AK14" s="62" t="n">
        <f aca="false">AK13+1</f>
        <v>2025</v>
      </c>
      <c r="AL14" s="63" t="n">
        <f aca="false">SUM(AB54:AB57)/AVERAGE(AG54:AG57)</f>
        <v>-0.0366419651248515</v>
      </c>
      <c r="AM14" s="6" t="n">
        <v>13946867.9480024</v>
      </c>
      <c r="AN14" s="63" t="n">
        <f aca="false">AM14/AVERAGE(AG54:AG57)</f>
        <v>0.00247512302006081</v>
      </c>
      <c r="AO14" s="63" t="n">
        <f aca="false">'GDP evolution by scenario'!G53</f>
        <v>0.0172516010464494</v>
      </c>
      <c r="AP14" s="63"/>
      <c r="AQ14" s="6" t="n">
        <f aca="false">AQ13*(1+AO14)</f>
        <v>464972639.480565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367292505.678342</v>
      </c>
      <c r="AS14" s="64" t="n">
        <f aca="false">AQ14/AG57</f>
        <v>0.0814775730617278</v>
      </c>
      <c r="AT14" s="64" t="n">
        <f aca="false">AR14/AG57</f>
        <v>0.064360995519787</v>
      </c>
      <c r="AU14" s="5"/>
      <c r="AV14" s="5"/>
      <c r="AW14" s="65" t="n">
        <f aca="false">workers_and_wage_central!C2</f>
        <v>10914398</v>
      </c>
      <c r="AX14" s="5"/>
      <c r="AY14" s="61" t="n">
        <f aca="false">(AW14-AV6)/AV6</f>
        <v>-0.0223205379996999</v>
      </c>
      <c r="AZ14" s="66" t="n">
        <f aca="false">workers_and_wage_central!B2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0.0169785163044259</v>
      </c>
      <c r="BJ14" s="5" t="n">
        <f aca="false">BJ13+1</f>
        <v>2025</v>
      </c>
      <c r="BK14" s="61" t="n">
        <f aca="false">SUM(T54:T57)/AVERAGE(AG54:AG57)</f>
        <v>0.0614794579560802</v>
      </c>
      <c r="BL14" s="61" t="n">
        <f aca="false">SUM(P54:P57)/AVERAGE(AG54:AG57)</f>
        <v>0.016412093164054</v>
      </c>
      <c r="BM14" s="61" t="n">
        <f aca="false">SUM(D54:D57)/AVERAGE(AG54:AG57)</f>
        <v>0.0817093299168777</v>
      </c>
      <c r="BN14" s="61" t="n">
        <f aca="false">(SUM(H54:H57)+SUM(J54:J57))/AVERAGE(AG54:AG57)</f>
        <v>0.0036151891263182</v>
      </c>
      <c r="BO14" s="63" t="n">
        <f aca="false">AL14-BN14</f>
        <v>-0.0402571542511697</v>
      </c>
      <c r="BP14" s="31" t="n">
        <f aca="false">BM14+BN14</f>
        <v>0.0853245190431959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107958694.759278</v>
      </c>
      <c r="E15" s="9"/>
      <c r="F15" s="67" t="n">
        <f aca="false">'Central pensions'!I15</f>
        <v>19622770.7038608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2478245.90902603</v>
      </c>
      <c r="M15" s="67"/>
      <c r="N15" s="67" t="n">
        <f aca="false">'Central pensions'!L15</f>
        <v>799976.431236576</v>
      </c>
      <c r="O15" s="9"/>
      <c r="P15" s="9" t="n">
        <f aca="false">'Central pensions'!X15</f>
        <v>17260864.096479</v>
      </c>
      <c r="Q15" s="67"/>
      <c r="R15" s="67" t="n">
        <f aca="false">'Central SIPA income'!G10</f>
        <v>22051740.3344971</v>
      </c>
      <c r="S15" s="67"/>
      <c r="T15" s="9" t="n">
        <f aca="false">'Central SIPA income'!J10</f>
        <v>84316740.4307724</v>
      </c>
      <c r="U15" s="9"/>
      <c r="V15" s="67" t="n">
        <f aca="false">'Central SIPA income'!F10</f>
        <v>151084.142402353</v>
      </c>
      <c r="W15" s="67"/>
      <c r="X15" s="67" t="n">
        <f aca="false">'Central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v>791235.96554167</v>
      </c>
      <c r="AF15" s="9" t="n">
        <v>106.73436665</v>
      </c>
      <c r="AG15" s="9" t="n">
        <f aca="false">AE15/$AE$6*$AD$6</f>
        <v>5773307281.03367</v>
      </c>
      <c r="AH15" s="9"/>
      <c r="AI15" s="9"/>
      <c r="AJ15" s="39" t="n">
        <f aca="false">AB15/AG15</f>
        <v>-0.00708481576225084</v>
      </c>
      <c r="AK15" s="68" t="n">
        <f aca="false">AK14+1</f>
        <v>2026</v>
      </c>
      <c r="AL15" s="69" t="n">
        <f aca="false">SUM(AB58:AB61)/AVERAGE(AG58:AG61)</f>
        <v>-0.0357505153689931</v>
      </c>
      <c r="AM15" s="9" t="n">
        <v>13032040.9288315</v>
      </c>
      <c r="AN15" s="69" t="n">
        <f aca="false">AM15/AVERAGE(AG58:AG61)</f>
        <v>0.00222237469237377</v>
      </c>
      <c r="AO15" s="69" t="n">
        <f aca="false">'GDP evolution by scenario'!G57</f>
        <v>0.0406753143680041</v>
      </c>
      <c r="AP15" s="69"/>
      <c r="AQ15" s="9" t="n">
        <f aca="false">AQ14*(1+AO15)</f>
        <v>483885547.763957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368958997.381803</v>
      </c>
      <c r="AS15" s="70" t="n">
        <f aca="false">AQ15/AG61</f>
        <v>0.0818549096735764</v>
      </c>
      <c r="AT15" s="70" t="n">
        <f aca="false">AR15/AG61</f>
        <v>0.0624137371812416</v>
      </c>
      <c r="AU15" s="7"/>
      <c r="AV15" s="7"/>
      <c r="AW15" s="71" t="n">
        <f aca="false">workers_and_wage_central!C3</f>
        <v>11021763</v>
      </c>
      <c r="AX15" s="7"/>
      <c r="AY15" s="39" t="n">
        <f aca="false">(AW15-AW14)/AW14</f>
        <v>0.00983700612713592</v>
      </c>
      <c r="AZ15" s="38" t="n">
        <f aca="false">workers_and_wage_central!B3</f>
        <v>6778.90225184158</v>
      </c>
      <c r="BA15" s="39" t="n">
        <f aca="false">(AZ15-AZ14)/AZ14</f>
        <v>0.0567615243741825</v>
      </c>
      <c r="BB15" s="7"/>
      <c r="BC15" s="7"/>
      <c r="BD15" s="7"/>
      <c r="BE15" s="7"/>
      <c r="BF15" s="7"/>
      <c r="BG15" s="7"/>
      <c r="BH15" s="7"/>
      <c r="BI15" s="39" t="n">
        <f aca="false">T22/AG22</f>
        <v>0.014937167720869</v>
      </c>
      <c r="BJ15" s="7" t="n">
        <f aca="false">BJ14+1</f>
        <v>2026</v>
      </c>
      <c r="BK15" s="39" t="n">
        <f aca="false">SUM(T58:T61)/AVERAGE(AG58:AG61)</f>
        <v>0.0620865859467929</v>
      </c>
      <c r="BL15" s="39" t="n">
        <f aca="false">SUM(P58:P61)/AVERAGE(AG58:AG61)</f>
        <v>0.0161021486846831</v>
      </c>
      <c r="BM15" s="39" t="n">
        <f aca="false">SUM(D58:D61)/AVERAGE(AG58:AG61)</f>
        <v>0.081734952631103</v>
      </c>
      <c r="BN15" s="39" t="n">
        <f aca="false">(SUM(H58:H61)+SUM(J58:J61))/AVERAGE(AG58:AG61)</f>
        <v>0.00475422562722331</v>
      </c>
      <c r="BO15" s="69" t="n">
        <f aca="false">AL15-BN15</f>
        <v>-0.0405047409962165</v>
      </c>
      <c r="BP15" s="31" t="n">
        <f aca="false">BM15+BN15</f>
        <v>0.0864891782583263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104676876.044302</v>
      </c>
      <c r="E16" s="9"/>
      <c r="F16" s="67" t="n">
        <f aca="false">'Central pensions'!I16</f>
        <v>19026261.3047872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2919136.76234831</v>
      </c>
      <c r="M16" s="67"/>
      <c r="N16" s="67" t="n">
        <f aca="false">'Central pensions'!L16</f>
        <v>777485.531692125</v>
      </c>
      <c r="O16" s="9"/>
      <c r="P16" s="9" t="n">
        <f aca="false">'Central pensions'!X16</f>
        <v>19424910.5368699</v>
      </c>
      <c r="Q16" s="67"/>
      <c r="R16" s="67" t="n">
        <f aca="false">'Central SIPA income'!G11</f>
        <v>20129419.2421135</v>
      </c>
      <c r="S16" s="67"/>
      <c r="T16" s="9" t="n">
        <f aca="false">'Central SIPA income'!J11</f>
        <v>76966579.1232066</v>
      </c>
      <c r="U16" s="9"/>
      <c r="V16" s="67" t="n">
        <f aca="false">'Central SIPA income'!F11</f>
        <v>149343.027816335</v>
      </c>
      <c r="W16" s="67"/>
      <c r="X16" s="67" t="n">
        <f aca="false">'Central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v>718281.265449782</v>
      </c>
      <c r="AF16" s="9" t="n">
        <v>110.48458935</v>
      </c>
      <c r="AG16" s="9" t="n">
        <f aca="false">AE16/$AE$6*$AD$6</f>
        <v>5240988327.43582</v>
      </c>
      <c r="AH16" s="9"/>
      <c r="AI16" s="9"/>
      <c r="AJ16" s="39" t="n">
        <f aca="false">AB16/AG16</f>
        <v>-0.0089935723022352</v>
      </c>
      <c r="AK16" s="68" t="n">
        <f aca="false">AK15+1</f>
        <v>2027</v>
      </c>
      <c r="AL16" s="69" t="n">
        <f aca="false">SUM(AB62:AB65)/AVERAGE(AG62:AG65)</f>
        <v>-0.0343102102842686</v>
      </c>
      <c r="AM16" s="9" t="n">
        <v>12139889.4651339</v>
      </c>
      <c r="AN16" s="69" t="n">
        <f aca="false">AM16/AVERAGE(AG62:AG65)</f>
        <v>0.00201312420693134</v>
      </c>
      <c r="AO16" s="69" t="n">
        <f aca="false">'GDP evolution by scenario'!G61</f>
        <v>0.0283690770004372</v>
      </c>
      <c r="AP16" s="69"/>
      <c r="AQ16" s="9" t="n">
        <f aca="false">AQ15*(1+AO16)</f>
        <v>497612934.127872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367129082.553707</v>
      </c>
      <c r="AS16" s="70" t="n">
        <f aca="false">AQ16/AG65</f>
        <v>0.0818501019273018</v>
      </c>
      <c r="AT16" s="70" t="n">
        <f aca="false">AR16/AG65</f>
        <v>0.0603874030729593</v>
      </c>
      <c r="AU16" s="7"/>
      <c r="AV16" s="7"/>
      <c r="AW16" s="71" t="n">
        <f aca="false">workers_and_wage_central!C4</f>
        <v>11059493</v>
      </c>
      <c r="AX16" s="7"/>
      <c r="AY16" s="39" t="n">
        <f aca="false">(AW16-AW15)/AW15</f>
        <v>0.00342322730038742</v>
      </c>
      <c r="AZ16" s="38" t="n">
        <f aca="false">workers_and_wage_central!B4</f>
        <v>7092.02100217064</v>
      </c>
      <c r="BA16" s="39" t="n">
        <f aca="false">(AZ16-AZ15)/AZ15</f>
        <v>0.0461901851799086</v>
      </c>
      <c r="BB16" s="7"/>
      <c r="BC16" s="7"/>
      <c r="BD16" s="7"/>
      <c r="BE16" s="7"/>
      <c r="BF16" s="7"/>
      <c r="BG16" s="7"/>
      <c r="BH16" s="7"/>
      <c r="BI16" s="39" t="n">
        <f aca="false">T23/AG23</f>
        <v>0.0156502756763912</v>
      </c>
      <c r="BJ16" s="7" t="n">
        <f aca="false">BJ15+1</f>
        <v>2027</v>
      </c>
      <c r="BK16" s="39" t="n">
        <f aca="false">SUM(T62:T65)/AVERAGE(AG62:AG65)</f>
        <v>0.0624268731436862</v>
      </c>
      <c r="BL16" s="39" t="n">
        <f aca="false">SUM(P62:P65)/AVERAGE(AG62:AG65)</f>
        <v>0.0156523414901351</v>
      </c>
      <c r="BM16" s="39" t="n">
        <f aca="false">SUM(D62:D65)/AVERAGE(AG62:AG65)</f>
        <v>0.0810847419378197</v>
      </c>
      <c r="BN16" s="39" t="n">
        <f aca="false">(SUM(H62:H65)+SUM(J62:J65))/AVERAGE(AG62:AG65)</f>
        <v>0.00550246099854663</v>
      </c>
      <c r="BO16" s="69" t="n">
        <f aca="false">AL16-BN16</f>
        <v>-0.0398126712828152</v>
      </c>
      <c r="BP16" s="31" t="n">
        <f aca="false">BM16+BN16</f>
        <v>0.0865872029363664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113257758.110679</v>
      </c>
      <c r="E17" s="9"/>
      <c r="F17" s="67" t="n">
        <f aca="false">'Central pensions'!I17</f>
        <v>20585938.1941831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2757062.56989139</v>
      </c>
      <c r="M17" s="67"/>
      <c r="N17" s="67" t="n">
        <f aca="false">'Central pensions'!L17</f>
        <v>842483.122443445</v>
      </c>
      <c r="O17" s="9"/>
      <c r="P17" s="9" t="n">
        <f aca="false">'Central pensions'!X17</f>
        <v>18941504.3486667</v>
      </c>
      <c r="Q17" s="67"/>
      <c r="R17" s="67" t="n">
        <f aca="false">'Central SIPA income'!G12</f>
        <v>23608504.5739548</v>
      </c>
      <c r="S17" s="67"/>
      <c r="T17" s="9" t="n">
        <f aca="false">'Central SIPA income'!J12</f>
        <v>90269163.4277422</v>
      </c>
      <c r="U17" s="9"/>
      <c r="V17" s="67" t="n">
        <f aca="false">'Central SIPA income'!F12</f>
        <v>146563.952510206</v>
      </c>
      <c r="W17" s="67"/>
      <c r="X17" s="67" t="n">
        <f aca="false">'Central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v>703681.544169008</v>
      </c>
      <c r="AF17" s="9" t="n">
        <v>115.79241048</v>
      </c>
      <c r="AG17" s="9" t="n">
        <f aca="false">AE17/$AE$6*$AD$6</f>
        <v>5134460463.63523</v>
      </c>
      <c r="AH17" s="9"/>
      <c r="AI17" s="9"/>
      <c r="AJ17" s="39" t="n">
        <f aca="false">AB17/AG17</f>
        <v>-0.00816640800500322</v>
      </c>
      <c r="AK17" s="68" t="n">
        <f aca="false">AK16+1</f>
        <v>2028</v>
      </c>
      <c r="AL17" s="69" t="n">
        <f aca="false">SUM(AB66:AB69)/AVERAGE(AG66:AG69)</f>
        <v>-0.0317325111045941</v>
      </c>
      <c r="AM17" s="9" t="n">
        <v>11273018.6820578</v>
      </c>
      <c r="AN17" s="69" t="n">
        <f aca="false">AM17/AVERAGE(AG66:AG69)</f>
        <v>0.00181911723389189</v>
      </c>
      <c r="AO17" s="69" t="n">
        <f aca="false">'GDP evolution by scenario'!G65</f>
        <v>0.0276266938261049</v>
      </c>
      <c r="AP17" s="69"/>
      <c r="AQ17" s="9" t="n">
        <f aca="false">AQ16*(1+AO17)</f>
        <v>511360334.302932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365856587.372393</v>
      </c>
      <c r="AS17" s="70" t="n">
        <f aca="false">AQ17/AG69</f>
        <v>0.081671462084643</v>
      </c>
      <c r="AT17" s="70" t="n">
        <f aca="false">AR17/AG69</f>
        <v>0.0584324602429961</v>
      </c>
      <c r="AU17" s="7"/>
      <c r="AV17" s="7"/>
      <c r="AW17" s="71" t="n">
        <f aca="false">workers_and_wage_central!C5</f>
        <v>11048388</v>
      </c>
      <c r="AX17" s="7"/>
      <c r="AY17" s="39" t="n">
        <f aca="false">(AW17-AW16)/AW16</f>
        <v>-0.00100411474558553</v>
      </c>
      <c r="AZ17" s="38" t="n">
        <f aca="false">workers_and_wage_central!B5</f>
        <v>7113.98164433727</v>
      </c>
      <c r="BA17" s="39" t="n">
        <f aca="false">(AZ17-AZ16)/AZ16</f>
        <v>0.00309652807851384</v>
      </c>
      <c r="BB17" s="7"/>
      <c r="BC17" s="7"/>
      <c r="BD17" s="7"/>
      <c r="BE17" s="7"/>
      <c r="BF17" s="7"/>
      <c r="BG17" s="7"/>
      <c r="BH17" s="7"/>
      <c r="BI17" s="39" t="n">
        <f aca="false">T24/AG24</f>
        <v>0.0149552049788431</v>
      </c>
      <c r="BJ17" s="7" t="n">
        <f aca="false">BJ16+1</f>
        <v>2028</v>
      </c>
      <c r="BK17" s="39" t="n">
        <f aca="false">SUM(T66:T69)/AVERAGE(AG66:AG69)</f>
        <v>0.0628307305736592</v>
      </c>
      <c r="BL17" s="39" t="n">
        <f aca="false">SUM(P66:P69)/AVERAGE(AG66:AG69)</f>
        <v>0.0149619182734887</v>
      </c>
      <c r="BM17" s="39" t="n">
        <f aca="false">SUM(D66:D69)/AVERAGE(AG66:AG69)</f>
        <v>0.0796013234047647</v>
      </c>
      <c r="BN17" s="39" t="n">
        <f aca="false">(SUM(H66:H69)+SUM(J66:J69))/AVERAGE(AG66:AG69)</f>
        <v>0.00636504340729407</v>
      </c>
      <c r="BO17" s="69" t="n">
        <f aca="false">AL17-BN17</f>
        <v>-0.0380975545118882</v>
      </c>
      <c r="BP17" s="31" t="n">
        <f aca="false">BM17+BN17</f>
        <v>0.0859663668120588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99362547.3651602</v>
      </c>
      <c r="E18" s="6"/>
      <c r="F18" s="8" t="n">
        <f aca="false">'Central pensions'!I18</f>
        <v>18060319.1604489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2795658.97722293</v>
      </c>
      <c r="M18" s="8"/>
      <c r="N18" s="8" t="n">
        <f aca="false">'Central pensions'!L18</f>
        <v>737462.751726605</v>
      </c>
      <c r="O18" s="6"/>
      <c r="P18" s="6" t="n">
        <f aca="false">'Central pensions'!X18</f>
        <v>18563990.1961245</v>
      </c>
      <c r="Q18" s="8"/>
      <c r="R18" s="8" t="n">
        <f aca="false">'Central SIPA income'!G13</f>
        <v>19220294.5418369</v>
      </c>
      <c r="S18" s="8"/>
      <c r="T18" s="6" t="n">
        <f aca="false">'Central SIPA income'!J13</f>
        <v>73490462.036316</v>
      </c>
      <c r="U18" s="6"/>
      <c r="V18" s="8" t="n">
        <f aca="false">'Central SIPA income'!F13</f>
        <v>140377.525227439</v>
      </c>
      <c r="W18" s="8"/>
      <c r="X18" s="8" t="n">
        <f aca="false">'Central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v>677652.089115703</v>
      </c>
      <c r="AF18" s="6" t="n">
        <v>131.11898839</v>
      </c>
      <c r="AG18" s="6" t="n">
        <f aca="false">AE18/$AE$6*$AD$6</f>
        <v>4944534766.46636</v>
      </c>
      <c r="AH18" s="6"/>
      <c r="AI18" s="6"/>
      <c r="AJ18" s="61" t="n">
        <f aca="false">AB18/AG18</f>
        <v>-0.00898690728728057</v>
      </c>
      <c r="AK18" s="62" t="n">
        <f aca="false">AK17+1</f>
        <v>2029</v>
      </c>
      <c r="AL18" s="63" t="n">
        <f aca="false">SUM(AB70:AB73)/AVERAGE(AG70:AG73)</f>
        <v>-0.0292899724706241</v>
      </c>
      <c r="AM18" s="6" t="n">
        <v>10452476.7322336</v>
      </c>
      <c r="AN18" s="63" t="n">
        <f aca="false">AM18/AVERAGE(AG70:AG73)</f>
        <v>0.00163607709240782</v>
      </c>
      <c r="AO18" s="63" t="n">
        <f aca="false">'GDP evolution by scenario'!G69</f>
        <v>0.0309459743261626</v>
      </c>
      <c r="AP18" s="63"/>
      <c r="AQ18" s="6" t="n">
        <f aca="false">AQ17*(1+AO18)</f>
        <v>527184878.079689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366578461.538122</v>
      </c>
      <c r="AS18" s="64" t="n">
        <f aca="false">AQ18/AG73</f>
        <v>0.0813460381027723</v>
      </c>
      <c r="AT18" s="64" t="n">
        <f aca="false">AR18/AG73</f>
        <v>0.0565640380440279</v>
      </c>
      <c r="AU18" s="5"/>
      <c r="AV18" s="5"/>
      <c r="AW18" s="65" t="n">
        <f aca="false">workers_and_wage_central!C6</f>
        <v>11064497</v>
      </c>
      <c r="AX18" s="5"/>
      <c r="AY18" s="61" t="n">
        <f aca="false">(AW18-AW17)/AW17</f>
        <v>0.00145804075671492</v>
      </c>
      <c r="AZ18" s="66" t="n">
        <f aca="false">workers_and_wage_central!B6</f>
        <v>6705.54599729676</v>
      </c>
      <c r="BA18" s="61" t="n">
        <f aca="false">(AZ18-AZ17)/AZ17</f>
        <v>-0.0574130869968755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0.017604266349179</v>
      </c>
      <c r="BJ18" s="5" t="n">
        <f aca="false">BJ17+1</f>
        <v>2029</v>
      </c>
      <c r="BK18" s="61" t="n">
        <f aca="false">SUM(T70:T73)/AVERAGE(AG70:AG73)</f>
        <v>0.0632631366976542</v>
      </c>
      <c r="BL18" s="61" t="n">
        <f aca="false">SUM(P70:P73)/AVERAGE(AG70:AG73)</f>
        <v>0.0143317610107566</v>
      </c>
      <c r="BM18" s="61" t="n">
        <f aca="false">SUM(D70:D73)/AVERAGE(AG70:AG73)</f>
        <v>0.0782213481575217</v>
      </c>
      <c r="BN18" s="61" t="n">
        <f aca="false">(SUM(H70:H73)+SUM(J70:J73))/AVERAGE(AG70:AG73)</f>
        <v>0.00721933163123982</v>
      </c>
      <c r="BO18" s="63" t="n">
        <f aca="false">AL18-BN18</f>
        <v>-0.0365093041018639</v>
      </c>
      <c r="BP18" s="31" t="n">
        <f aca="false">BM18+BN18</f>
        <v>0.0854406797887615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102443922.414065</v>
      </c>
      <c r="E19" s="9"/>
      <c r="F19" s="67" t="n">
        <f aca="false">'Central pensions'!I19</f>
        <v>18620395.5505171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2828183.68633319</v>
      </c>
      <c r="M19" s="67"/>
      <c r="N19" s="67" t="n">
        <f aca="false">'Central pensions'!L19</f>
        <v>762331.112871721</v>
      </c>
      <c r="O19" s="9"/>
      <c r="P19" s="9" t="n">
        <f aca="false">'Central pensions'!X19</f>
        <v>18869579.4519813</v>
      </c>
      <c r="Q19" s="67"/>
      <c r="R19" s="67" t="n">
        <f aca="false">'Central SIPA income'!G14</f>
        <v>21936740.3122532</v>
      </c>
      <c r="S19" s="67"/>
      <c r="T19" s="9" t="n">
        <f aca="false">'Central SIPA income'!J14</f>
        <v>83877027.8784753</v>
      </c>
      <c r="U19" s="9"/>
      <c r="V19" s="67" t="n">
        <f aca="false">'Central SIPA income'!F14</f>
        <v>141764.810127232</v>
      </c>
      <c r="W19" s="67"/>
      <c r="X19" s="67" t="n">
        <f aca="false">'Central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v>760703.280151656</v>
      </c>
      <c r="AF19" s="9" t="n">
        <v>147.89635652</v>
      </c>
      <c r="AG19" s="9" t="n">
        <f aca="false">AE19/$AE$6*$AD$6</f>
        <v>5550523456.04538</v>
      </c>
      <c r="AH19" s="9"/>
      <c r="AI19" s="9"/>
      <c r="AJ19" s="39" t="n">
        <f aca="false">AB19/AG19</f>
        <v>-0.00674467449494273</v>
      </c>
      <c r="AK19" s="68" t="n">
        <f aca="false">AK18+1</f>
        <v>2030</v>
      </c>
      <c r="AL19" s="69" t="n">
        <f aca="false">SUM(AB74:AB77)/AVERAGE(AG74:AG77)</f>
        <v>-0.0271444828454345</v>
      </c>
      <c r="AM19" s="9" t="n">
        <v>9649081.86791266</v>
      </c>
      <c r="AN19" s="69" t="n">
        <f aca="false">AM19/AVERAGE(AG74:AG77)</f>
        <v>0.00147148644484593</v>
      </c>
      <c r="AO19" s="69" t="n">
        <f aca="false">'GDP evolution by scenario'!G73</f>
        <v>0.0263944141401555</v>
      </c>
      <c r="AP19" s="69"/>
      <c r="AQ19" s="9" t="n">
        <f aca="false">AQ18*(1+AO19)</f>
        <v>541099614.080151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366488823.282077</v>
      </c>
      <c r="AS19" s="70" t="n">
        <f aca="false">AQ19/AG77</f>
        <v>0.0819608449693868</v>
      </c>
      <c r="AT19" s="70" t="n">
        <f aca="false">AR19/AG77</f>
        <v>0.0555123915198097</v>
      </c>
      <c r="AU19" s="7"/>
      <c r="AV19" s="7"/>
      <c r="AW19" s="71" t="n">
        <f aca="false">workers_and_wage_central!C7</f>
        <v>11128156</v>
      </c>
      <c r="AX19" s="7"/>
      <c r="AY19" s="39" t="n">
        <f aca="false">(AW19-AW18)/AW18</f>
        <v>0.0057534472647062</v>
      </c>
      <c r="AZ19" s="38" t="n">
        <f aca="false">workers_and_wage_central!B7</f>
        <v>6521.17321865806</v>
      </c>
      <c r="BA19" s="39" t="n">
        <f aca="false">(AZ19-AZ18)/AZ18</f>
        <v>-0.0274955654189868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39" t="n">
        <f aca="false">BD19/BD18-1</f>
        <v>-0.111272802241249</v>
      </c>
      <c r="BF19" s="7"/>
      <c r="BG19" s="7"/>
      <c r="BH19" s="7"/>
      <c r="BI19" s="39" t="n">
        <f aca="false">T26/AG26</f>
        <v>0.0144356291833058</v>
      </c>
      <c r="BJ19" s="7" t="n">
        <f aca="false">BJ18+1</f>
        <v>2030</v>
      </c>
      <c r="BK19" s="39" t="n">
        <f aca="false">SUM(T74:T77)/AVERAGE(AG74:AG77)</f>
        <v>0.0637310532964452</v>
      </c>
      <c r="BL19" s="39" t="n">
        <f aca="false">SUM(P74:P77)/AVERAGE(AG74:AG77)</f>
        <v>0.0138183121924535</v>
      </c>
      <c r="BM19" s="39" t="n">
        <f aca="false">SUM(D74:D77)/AVERAGE(AG74:AG77)</f>
        <v>0.0770572239494261</v>
      </c>
      <c r="BN19" s="39" t="n">
        <f aca="false">(SUM(H74:H77)+SUM(J74:J77))/AVERAGE(AG74:AG77)</f>
        <v>0.00785882562146565</v>
      </c>
      <c r="BO19" s="69" t="n">
        <f aca="false">AL19-BN19</f>
        <v>-0.0350033084669001</v>
      </c>
      <c r="BP19" s="31" t="n">
        <f aca="false">BM19+BN19</f>
        <v>0.0849160495708918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97787429.5558068</v>
      </c>
      <c r="E20" s="9"/>
      <c r="F20" s="67" t="n">
        <f aca="false">'Central pensions'!I20</f>
        <v>17774022.853575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2477813.00409058</v>
      </c>
      <c r="M20" s="67"/>
      <c r="N20" s="67" t="n">
        <f aca="false">'Central pensions'!L20</f>
        <v>730280.338931318</v>
      </c>
      <c r="O20" s="9"/>
      <c r="P20" s="9" t="n">
        <f aca="false">'Central pensions'!X20</f>
        <v>16875170.4145192</v>
      </c>
      <c r="Q20" s="67"/>
      <c r="R20" s="67" t="n">
        <f aca="false">'Central SIPA income'!G15</f>
        <v>19124450.2470086</v>
      </c>
      <c r="S20" s="67"/>
      <c r="T20" s="9" t="n">
        <f aca="false">'Central SIPA income'!J15</f>
        <v>73123993.0680518</v>
      </c>
      <c r="U20" s="9"/>
      <c r="V20" s="67" t="n">
        <f aca="false">'Central SIPA income'!F15</f>
        <v>144189.0349691</v>
      </c>
      <c r="W20" s="67"/>
      <c r="X20" s="67" t="n">
        <f aca="false">'Central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v>694382.475776231</v>
      </c>
      <c r="AF20" s="9" t="n">
        <v>155.88165151</v>
      </c>
      <c r="AG20" s="9" t="n">
        <f aca="false">AE20/$AE$6*$AD$6</f>
        <v>5066609175.78067</v>
      </c>
      <c r="AH20" s="9"/>
      <c r="AI20" s="9"/>
      <c r="AJ20" s="39" t="n">
        <f aca="false">AB20/AG20</f>
        <v>-0.00819850228449363</v>
      </c>
      <c r="AK20" s="68" t="n">
        <f aca="false">AK19+1</f>
        <v>2031</v>
      </c>
      <c r="AL20" s="69" t="n">
        <f aca="false">SUM(AB78:AB81)/AVERAGE(AG78:AG81)</f>
        <v>-0.0257060356644168</v>
      </c>
      <c r="AM20" s="9" t="n">
        <v>8873587.4679367</v>
      </c>
      <c r="AN20" s="69" t="n">
        <f aca="false">AM20/AVERAGE(AG78:AG81)</f>
        <v>0.00132957523518455</v>
      </c>
      <c r="AO20" s="69" t="n">
        <f aca="false">'GDP evolution by scenario'!G77</f>
        <v>0.0177862791816956</v>
      </c>
      <c r="AP20" s="69"/>
      <c r="AQ20" s="9" t="n">
        <f aca="false">AQ19*(1+AO20)</f>
        <v>550723762.881289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364061600.724726</v>
      </c>
      <c r="AS20" s="70" t="n">
        <f aca="false">AQ20/AG81</f>
        <v>0.0823847026803917</v>
      </c>
      <c r="AT20" s="70" t="n">
        <f aca="false">AR20/AG81</f>
        <v>0.054461253998076</v>
      </c>
      <c r="AU20" s="7"/>
      <c r="AV20" s="7"/>
      <c r="AW20" s="71" t="n">
        <f aca="false">workers_and_wage_central!C8</f>
        <v>11235296</v>
      </c>
      <c r="AX20" s="7"/>
      <c r="AY20" s="39" t="n">
        <f aca="false">(AW20-AW19)/AW19</f>
        <v>0.00962783052286471</v>
      </c>
      <c r="AZ20" s="38" t="n">
        <f aca="false">workers_and_wage_central!B8</f>
        <v>6554.01964535573</v>
      </c>
      <c r="BA20" s="39" t="n">
        <f aca="false">(AZ20-AZ19)/AZ19</f>
        <v>0.00503688916032643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39" t="n">
        <f aca="false">BD20/BD19-1</f>
        <v>0.054382611896767</v>
      </c>
      <c r="BF20" s="7"/>
      <c r="BG20" s="7"/>
      <c r="BH20" s="7"/>
      <c r="BI20" s="39" t="n">
        <f aca="false">T27/AG27</f>
        <v>0.0155150374527414</v>
      </c>
      <c r="BJ20" s="7" t="n">
        <f aca="false">BJ19+1</f>
        <v>2031</v>
      </c>
      <c r="BK20" s="39" t="n">
        <f aca="false">SUM(T78:T81)/AVERAGE(AG78:AG81)</f>
        <v>0.0637813644684466</v>
      </c>
      <c r="BL20" s="39" t="n">
        <f aca="false">SUM(P78:P81)/AVERAGE(AG78:AG81)</f>
        <v>0.0132529702848258</v>
      </c>
      <c r="BM20" s="39" t="n">
        <f aca="false">SUM(D78:D81)/AVERAGE(AG78:AG81)</f>
        <v>0.0762344298480377</v>
      </c>
      <c r="BN20" s="39" t="n">
        <f aca="false">(SUM(H78:H81)+SUM(J78:J81))/AVERAGE(AG78:AG81)</f>
        <v>0.0085236800897089</v>
      </c>
      <c r="BO20" s="69" t="n">
        <f aca="false">AL20-BN20</f>
        <v>-0.0342297157541257</v>
      </c>
      <c r="BP20" s="31" t="n">
        <f aca="false">BM20+BN20</f>
        <v>0.0847581099377466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106830565.352356</v>
      </c>
      <c r="E21" s="9"/>
      <c r="F21" s="67" t="n">
        <f aca="false">'Central pensions'!I21</f>
        <v>19417719.8302311</v>
      </c>
      <c r="G21" s="9" t="n">
        <f aca="false">'Central pensions'!K21</f>
        <v>36324.8440125154</v>
      </c>
      <c r="H21" s="9" t="n">
        <f aca="false">'Central pensions'!V21</f>
        <v>199848.574195181</v>
      </c>
      <c r="I21" s="67" t="n">
        <f aca="false">'Central pensions'!M21</f>
        <v>1123.44878389224</v>
      </c>
      <c r="J21" s="9" t="n">
        <f aca="false">'Central pensions'!W21</f>
        <v>6180.88373799533</v>
      </c>
      <c r="K21" s="9"/>
      <c r="L21" s="67" t="n">
        <f aca="false">'Central pensions'!N21</f>
        <v>3910348.4398605</v>
      </c>
      <c r="M21" s="67"/>
      <c r="N21" s="67" t="n">
        <f aca="false">'Central pensions'!L21</f>
        <v>800602.401472312</v>
      </c>
      <c r="O21" s="9"/>
      <c r="P21" s="9" t="n">
        <f aca="false">'Central pensions'!X21</f>
        <v>24695494.840454</v>
      </c>
      <c r="Q21" s="67"/>
      <c r="R21" s="67" t="n">
        <f aca="false">'Central SIPA income'!G16</f>
        <v>22458949.1850295</v>
      </c>
      <c r="S21" s="67"/>
      <c r="T21" s="9" t="n">
        <f aca="false">'Central SIPA income'!J16</f>
        <v>85873738.7642665</v>
      </c>
      <c r="U21" s="9"/>
      <c r="V21" s="67" t="n">
        <f aca="false">'Central SIPA income'!F16</f>
        <v>151268.17202623</v>
      </c>
      <c r="W21" s="67"/>
      <c r="X21" s="67" t="n">
        <f aca="false">'Central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v>693173.549347058</v>
      </c>
      <c r="AF21" s="9" t="n">
        <v>164.01000929</v>
      </c>
      <c r="AG21" s="9" t="n">
        <f aca="false">AE21/$AE$6*$AD$6</f>
        <v>5057788161.49449</v>
      </c>
      <c r="AH21" s="9"/>
      <c r="AI21" s="9"/>
      <c r="AJ21" s="39" t="n">
        <f aca="false">AB21/AG21</f>
        <v>-0.00902614343876637</v>
      </c>
      <c r="AK21" s="68" t="n">
        <f aca="false">AK20+1</f>
        <v>2032</v>
      </c>
      <c r="AL21" s="69" t="n">
        <f aca="false">SUM(AB82:AB85)/AVERAGE(AG82:AG85)</f>
        <v>-0.0250147299861016</v>
      </c>
      <c r="AM21" s="9" t="n">
        <v>8126011.66426731</v>
      </c>
      <c r="AN21" s="69" t="n">
        <f aca="false">AM21/AVERAGE(AG82:AG85)</f>
        <v>0.00120283767530691</v>
      </c>
      <c r="AO21" s="69" t="n">
        <f aca="false">'GDP evolution by scenario'!G81</f>
        <v>0.0122414135709892</v>
      </c>
      <c r="AP21" s="69"/>
      <c r="AQ21" s="9" t="n">
        <f aca="false">AQ20*(1+AO21)</f>
        <v>557465400.22609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360346725.648405</v>
      </c>
      <c r="AS21" s="70" t="n">
        <f aca="false">AQ21/AG85</f>
        <v>0.0817454211915493</v>
      </c>
      <c r="AT21" s="70" t="n">
        <f aca="false">AR21/AG85</f>
        <v>0.0528404002314366</v>
      </c>
      <c r="AU21" s="7"/>
      <c r="AV21" s="7"/>
      <c r="AW21" s="71" t="n">
        <f aca="false">workers_and_wage_central!C9</f>
        <v>11156745</v>
      </c>
      <c r="AX21" s="7"/>
      <c r="AY21" s="39" t="n">
        <f aca="false">(AW21-AW20)/AW20</f>
        <v>-0.00699144909043785</v>
      </c>
      <c r="AZ21" s="38" t="n">
        <f aca="false">workers_and_wage_central!B9</f>
        <v>6660.1842529205</v>
      </c>
      <c r="BA21" s="39" t="n">
        <f aca="false">(AZ21-AZ20)/AZ20</f>
        <v>0.0161983962986734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39" t="n">
        <f aca="false">BD21/BD20-1</f>
        <v>0.0529722791960301</v>
      </c>
      <c r="BF21" s="7"/>
      <c r="BG21" s="7"/>
      <c r="BH21" s="7"/>
      <c r="BI21" s="39" t="n">
        <f aca="false">T28/AG28</f>
        <v>0.013707397119197</v>
      </c>
      <c r="BJ21" s="7" t="n">
        <f aca="false">BJ20+1</f>
        <v>2032</v>
      </c>
      <c r="BK21" s="39" t="n">
        <f aca="false">SUM(T82:T85)/AVERAGE(AG82:AG85)</f>
        <v>0.0640426243008712</v>
      </c>
      <c r="BL21" s="39" t="n">
        <f aca="false">SUM(P82:P85)/AVERAGE(AG82:AG85)</f>
        <v>0.0130936634586653</v>
      </c>
      <c r="BM21" s="39" t="n">
        <f aca="false">SUM(D82:D85)/AVERAGE(AG82:AG85)</f>
        <v>0.0759636908283075</v>
      </c>
      <c r="BN21" s="39" t="n">
        <f aca="false">(SUM(H82:H85)+SUM(J82:J85))/AVERAGE(AG82:AG85)</f>
        <v>0.00948597678950745</v>
      </c>
      <c r="BO21" s="69" t="n">
        <f aca="false">AL21-BN21</f>
        <v>-0.0345007067756091</v>
      </c>
      <c r="BP21" s="31" t="n">
        <f aca="false">BM21+BN21</f>
        <v>0.085449667617815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102028419.063455</v>
      </c>
      <c r="E22" s="6"/>
      <c r="F22" s="8" t="n">
        <f aca="false">'Central pensions'!I22</f>
        <v>18544872.8981371</v>
      </c>
      <c r="G22" s="6" t="n">
        <f aca="false">'Central pensions'!K22</f>
        <v>66682.1496075563</v>
      </c>
      <c r="H22" s="6" t="n">
        <f aca="false">'Central pensions'!V22</f>
        <v>366865.512725902</v>
      </c>
      <c r="I22" s="8" t="n">
        <f aca="false">'Central pensions'!M22</f>
        <v>2062.33452394504</v>
      </c>
      <c r="J22" s="6" t="n">
        <f aca="false">'Central pensions'!W22</f>
        <v>11346.3560636877</v>
      </c>
      <c r="K22" s="6"/>
      <c r="L22" s="8" t="n">
        <f aca="false">'Central pensions'!N22</f>
        <v>4299591.36744104</v>
      </c>
      <c r="M22" s="8"/>
      <c r="N22" s="8" t="n">
        <f aca="false">'Central pensions'!L22</f>
        <v>765085.873759933</v>
      </c>
      <c r="O22" s="6"/>
      <c r="P22" s="6" t="n">
        <f aca="false">'Central pensions'!X22</f>
        <v>26519876.7856488</v>
      </c>
      <c r="Q22" s="8"/>
      <c r="R22" s="8" t="n">
        <f aca="false">'Central SIPA income'!G17</f>
        <v>19424356.1338637</v>
      </c>
      <c r="S22" s="8"/>
      <c r="T22" s="6" t="n">
        <f aca="false">'Central SIPA income'!J17</f>
        <v>74270709.2197953</v>
      </c>
      <c r="U22" s="6"/>
      <c r="V22" s="8" t="n">
        <f aca="false">'Central SIPA income'!F17</f>
        <v>123378.287154311</v>
      </c>
      <c r="W22" s="8"/>
      <c r="X22" s="8" t="n">
        <f aca="false">'Central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v>681444.766110222</v>
      </c>
      <c r="AF22" s="6" t="n">
        <v>172.09591728</v>
      </c>
      <c r="AG22" s="6" t="n">
        <f aca="false">AE22/$AE$6*$AD$6</f>
        <v>4972208293.2784</v>
      </c>
      <c r="AH22" s="6"/>
      <c r="AI22" s="6"/>
      <c r="AJ22" s="61" t="n">
        <f aca="false">AB22/AG22</f>
        <v>-0.0109161932541487</v>
      </c>
      <c r="AK22" s="62" t="n">
        <f aca="false">AK21+1</f>
        <v>2033</v>
      </c>
      <c r="AL22" s="63" t="n">
        <f aca="false">SUM(AB86:AB89)/AVERAGE(AG86:AG89)</f>
        <v>-0.0230187201322957</v>
      </c>
      <c r="AM22" s="6" t="n">
        <v>7406781.38079157</v>
      </c>
      <c r="AN22" s="63" t="n">
        <f aca="false">AM22/AVERAGE(AG86:AG89)</f>
        <v>0.0010707201708596</v>
      </c>
      <c r="AO22" s="63" t="n">
        <f aca="false">'GDP evolution by scenario'!G85</f>
        <v>0.0239603099811958</v>
      </c>
      <c r="AP22" s="63"/>
      <c r="AQ22" s="6" t="n">
        <f aca="false">AQ21*(1+AO22)</f>
        <v>570822444.019298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361492971.39534</v>
      </c>
      <c r="AS22" s="64" t="n">
        <f aca="false">AQ22/AG89</f>
        <v>0.0817487764732763</v>
      </c>
      <c r="AT22" s="64" t="n">
        <f aca="false">AR22/AG89</f>
        <v>0.0517702280715842</v>
      </c>
      <c r="AU22" s="5"/>
      <c r="AV22" s="5"/>
      <c r="AW22" s="65" t="n">
        <f aca="false">workers_and_wage_central!C10</f>
        <v>11057148</v>
      </c>
      <c r="AX22" s="5"/>
      <c r="AY22" s="61" t="n">
        <f aca="false">(AW22-AW21)/AW21</f>
        <v>-0.00892706609320192</v>
      </c>
      <c r="AZ22" s="66" t="n">
        <f aca="false">workers_and_wage_central!B10</f>
        <v>6744.03429129675</v>
      </c>
      <c r="BA22" s="61" t="n">
        <f aca="false">(AZ22-AZ21)/AZ21</f>
        <v>0.0125897475493247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0.0153076715193188</v>
      </c>
      <c r="BJ22" s="5" t="n">
        <f aca="false">BJ21+1</f>
        <v>2033</v>
      </c>
      <c r="BK22" s="61" t="n">
        <f aca="false">SUM(T86:T89)/AVERAGE(AG86:AG89)</f>
        <v>0.0642750077324705</v>
      </c>
      <c r="BL22" s="61" t="n">
        <f aca="false">SUM(P86:P89)/AVERAGE(AG86:AG89)</f>
        <v>0.0125861117073432</v>
      </c>
      <c r="BM22" s="61" t="n">
        <f aca="false">SUM(D86:D89)/AVERAGE(AG86:AG89)</f>
        <v>0.074707616157423</v>
      </c>
      <c r="BN22" s="61" t="n">
        <f aca="false">(SUM(H86:H89)+SUM(J86:J89))/AVERAGE(AG86:AG89)</f>
        <v>0.0103830248076866</v>
      </c>
      <c r="BO22" s="63" t="n">
        <f aca="false">AL22-BN22</f>
        <v>-0.0334017449399823</v>
      </c>
      <c r="BP22" s="31" t="n">
        <f aca="false">BM22+BN22</f>
        <v>0.0850906409651096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108864344.754538</v>
      </c>
      <c r="E23" s="9"/>
      <c r="F23" s="67" t="n">
        <f aca="false">'Central pensions'!I23</f>
        <v>19787383.310882</v>
      </c>
      <c r="G23" s="9" t="n">
        <f aca="false">'Central pensions'!K23</f>
        <v>102244.218065323</v>
      </c>
      <c r="H23" s="9" t="n">
        <f aca="false">'Central pensions'!V23</f>
        <v>562517.520874031</v>
      </c>
      <c r="I23" s="67" t="n">
        <f aca="false">'Central pensions'!M23</f>
        <v>3162.19231129867</v>
      </c>
      <c r="J23" s="9" t="n">
        <f aca="false">'Central pensions'!W23</f>
        <v>17397.4490991969</v>
      </c>
      <c r="K23" s="9"/>
      <c r="L23" s="67" t="n">
        <f aca="false">'Central pensions'!N23</f>
        <v>3939404.98436416</v>
      </c>
      <c r="M23" s="67"/>
      <c r="N23" s="67" t="n">
        <f aca="false">'Central pensions'!L23</f>
        <v>818579.510877658</v>
      </c>
      <c r="O23" s="9"/>
      <c r="P23" s="9" t="n">
        <f aca="false">'Central pensions'!X23</f>
        <v>24945174.139856</v>
      </c>
      <c r="Q23" s="67"/>
      <c r="R23" s="67" t="n">
        <f aca="false">'Central SIPA income'!G18</f>
        <v>23247350.7851997</v>
      </c>
      <c r="S23" s="67"/>
      <c r="T23" s="9" t="n">
        <f aca="false">'Central SIPA income'!J18</f>
        <v>88888260.6146242</v>
      </c>
      <c r="U23" s="9"/>
      <c r="V23" s="67" t="n">
        <f aca="false">'Central SIPA income'!F18</f>
        <v>131002.673091904</v>
      </c>
      <c r="W23" s="67"/>
      <c r="X23" s="67" t="n">
        <f aca="false">'Central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v>778401.676449317</v>
      </c>
      <c r="AF23" s="9" t="n">
        <v>183.45579241</v>
      </c>
      <c r="AG23" s="9" t="n">
        <f aca="false">AE23/$AE$6*$AD$6</f>
        <v>5679661013.81294</v>
      </c>
      <c r="AH23" s="9"/>
      <c r="AI23" s="9"/>
      <c r="AJ23" s="39" t="n">
        <f aca="false">AB23/AG23</f>
        <v>-0.00790914425535633</v>
      </c>
      <c r="AK23" s="68" t="n">
        <f aca="false">AK22+1</f>
        <v>2034</v>
      </c>
      <c r="AL23" s="69" t="n">
        <f aca="false">SUM(AB90:AB93)/AVERAGE(AG90:AG93)</f>
        <v>-0.0217171480068305</v>
      </c>
      <c r="AM23" s="9" t="n">
        <v>6738583.40306814</v>
      </c>
      <c r="AN23" s="69" t="n">
        <f aca="false">AM23/AVERAGE(AG90:AG93)</f>
        <v>0.000953130740676597</v>
      </c>
      <c r="AO23" s="69" t="n">
        <f aca="false">'GDP evolution by scenario'!G89</f>
        <v>0.0220275179628433</v>
      </c>
      <c r="AP23" s="69"/>
      <c r="AQ23" s="9" t="n">
        <f aca="false">AQ22*(1+AO23)</f>
        <v>583396245.658527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362649416.179334</v>
      </c>
      <c r="AS23" s="70" t="n">
        <f aca="false">AQ23/AG93</f>
        <v>0.0819696812400684</v>
      </c>
      <c r="AT23" s="70" t="n">
        <f aca="false">AR23/AG93</f>
        <v>0.0509538024410192</v>
      </c>
      <c r="AU23" s="7"/>
      <c r="AV23" s="7"/>
      <c r="AW23" s="71" t="n">
        <f aca="false">workers_and_wage_central!C11</f>
        <v>11247506</v>
      </c>
      <c r="AX23" s="7"/>
      <c r="AY23" s="39" t="n">
        <f aca="false">(AW23-AW22)/AW22</f>
        <v>0.017215831785918</v>
      </c>
      <c r="AZ23" s="38" t="n">
        <f aca="false">workers_and_wage_central!B11</f>
        <v>6741.66175252587</v>
      </c>
      <c r="BA23" s="39" t="n">
        <f aca="false">(AZ23-AZ22)/AZ22</f>
        <v>-0.000351798147578038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39" t="n">
        <f aca="false">BD23/BD22-1</f>
        <v>-0.0904693805407375</v>
      </c>
      <c r="BF23" s="7"/>
      <c r="BG23" s="7"/>
      <c r="BH23" s="7"/>
      <c r="BI23" s="39" t="n">
        <f aca="false">T30/AG30</f>
        <v>0.0123416398783896</v>
      </c>
      <c r="BJ23" s="7" t="n">
        <f aca="false">BJ22+1</f>
        <v>2034</v>
      </c>
      <c r="BK23" s="39" t="n">
        <f aca="false">SUM(T90:T93)/AVERAGE(AG90:AG93)</f>
        <v>0.0645718028586829</v>
      </c>
      <c r="BL23" s="39" t="n">
        <f aca="false">SUM(P90:P93)/AVERAGE(AG90:AG93)</f>
        <v>0.0123242901360798</v>
      </c>
      <c r="BM23" s="39" t="n">
        <f aca="false">SUM(D90:D93)/AVERAGE(AG90:AG93)</f>
        <v>0.0739646607294336</v>
      </c>
      <c r="BN23" s="39" t="n">
        <f aca="false">(SUM(H90:H93)+SUM(J90:J93))/AVERAGE(AG90:AG93)</f>
        <v>0.0109800867144794</v>
      </c>
      <c r="BO23" s="69" t="n">
        <f aca="false">AL23-BN23</f>
        <v>-0.0326972347213099</v>
      </c>
      <c r="BP23" s="31" t="n">
        <f aca="false">BM23+BN23</f>
        <v>0.084944747443913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104310962.345675</v>
      </c>
      <c r="E24" s="9"/>
      <c r="F24" s="67" t="n">
        <f aca="false">'Central pensions'!I24</f>
        <v>18959752.158659</v>
      </c>
      <c r="G24" s="9" t="n">
        <f aca="false">'Central pensions'!K24</f>
        <v>148476.22300635</v>
      </c>
      <c r="H24" s="9" t="n">
        <f aca="false">'Central pensions'!V24</f>
        <v>816872.371412834</v>
      </c>
      <c r="I24" s="67" t="n">
        <f aca="false">'Central pensions'!M24</f>
        <v>4592.04813421701</v>
      </c>
      <c r="J24" s="9" t="n">
        <f aca="false">'Central pensions'!W24</f>
        <v>25264.0939612217</v>
      </c>
      <c r="K24" s="9"/>
      <c r="L24" s="67" t="n">
        <f aca="false">'Central pensions'!N24</f>
        <v>3599614.55233288</v>
      </c>
      <c r="M24" s="67"/>
      <c r="N24" s="67" t="n">
        <f aca="false">'Central pensions'!L24</f>
        <v>785544.065131642</v>
      </c>
      <c r="O24" s="9"/>
      <c r="P24" s="9" t="n">
        <f aca="false">'Central pensions'!X24</f>
        <v>23000248.6972876</v>
      </c>
      <c r="Q24" s="67"/>
      <c r="R24" s="67" t="n">
        <f aca="false">'Central SIPA income'!G19</f>
        <v>20580119.0171851</v>
      </c>
      <c r="S24" s="67"/>
      <c r="T24" s="9" t="n">
        <f aca="false">'Central SIPA income'!J19</f>
        <v>78689868.7761087</v>
      </c>
      <c r="U24" s="9"/>
      <c r="V24" s="67" t="n">
        <f aca="false">'Central SIPA income'!F19</f>
        <v>137459.026655012</v>
      </c>
      <c r="W24" s="67"/>
      <c r="X24" s="67" t="n">
        <f aca="false">'Central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v>721120.426852794</v>
      </c>
      <c r="AF24" s="9" t="n">
        <v>191.50871929</v>
      </c>
      <c r="AG24" s="9" t="n">
        <f aca="false">AE24/$AE$6*$AD$6</f>
        <v>5261704462.58878</v>
      </c>
      <c r="AH24" s="9"/>
      <c r="AI24" s="9"/>
      <c r="AJ24" s="39" t="n">
        <f aca="false">AB24/AG24</f>
        <v>-0.00924060684376251</v>
      </c>
      <c r="AK24" s="68" t="n">
        <f aca="false">AK23+1</f>
        <v>2035</v>
      </c>
      <c r="AL24" s="69" t="n">
        <f aca="false">SUM(AB94:AB97)/AVERAGE(AG94:AG97)</f>
        <v>-0.0209603498508651</v>
      </c>
      <c r="AM24" s="9" t="n">
        <v>6098422.29766839</v>
      </c>
      <c r="AN24" s="69" t="n">
        <f aca="false">AM24/AVERAGE(AG94:AG97)</f>
        <v>0.000851145681105231</v>
      </c>
      <c r="AO24" s="69" t="n">
        <f aca="false">'GDP evolution by scenario'!G93</f>
        <v>0.0134386512202991</v>
      </c>
      <c r="AP24" s="69"/>
      <c r="AQ24" s="9" t="n">
        <f aca="false">AQ23*(1+AO24)</f>
        <v>591236304.327164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361387040.92487</v>
      </c>
      <c r="AS24" s="70" t="n">
        <f aca="false">AQ24/AG97</f>
        <v>0.081431974188108</v>
      </c>
      <c r="AT24" s="70" t="n">
        <f aca="false">AR24/AG97</f>
        <v>0.0497744471595004</v>
      </c>
      <c r="AU24" s="7"/>
      <c r="AV24" s="7"/>
      <c r="AW24" s="71" t="n">
        <f aca="false">workers_and_wage_central!C12</f>
        <v>11410134</v>
      </c>
      <c r="AX24" s="7"/>
      <c r="AY24" s="39" t="n">
        <f aca="false">(AW24-AW23)/AW23</f>
        <v>0.0144590276279915</v>
      </c>
      <c r="AZ24" s="38" t="n">
        <f aca="false">workers_and_wage_central!B12</f>
        <v>6886.42921069284</v>
      </c>
      <c r="BA24" s="39" t="n">
        <f aca="false">(AZ24-AZ23)/AZ23</f>
        <v>0.0214735570369921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39" t="n">
        <f aca="false">BD24/BD23-1</f>
        <v>0.0164446525917397</v>
      </c>
      <c r="BF24" s="7"/>
      <c r="BG24" s="7"/>
      <c r="BH24" s="7"/>
      <c r="BI24" s="39" t="n">
        <f aca="false">T31/AG31</f>
        <v>0.0129839728371912</v>
      </c>
      <c r="BJ24" s="7" t="n">
        <f aca="false">BJ23+1</f>
        <v>2035</v>
      </c>
      <c r="BK24" s="39" t="n">
        <f aca="false">SUM(T94:T97)/AVERAGE(AG94:AG97)</f>
        <v>0.0648839224910905</v>
      </c>
      <c r="BL24" s="39" t="n">
        <f aca="false">SUM(P94:P97)/AVERAGE(AG94:AG97)</f>
        <v>0.0121245891602766</v>
      </c>
      <c r="BM24" s="39" t="n">
        <f aca="false">SUM(D94:D97)/AVERAGE(AG94:AG97)</f>
        <v>0.0737196831816789</v>
      </c>
      <c r="BN24" s="39" t="n">
        <f aca="false">(SUM(H94:H97)+SUM(J94:J97))/AVERAGE(AG94:AG97)</f>
        <v>0.0117166510926724</v>
      </c>
      <c r="BO24" s="69" t="n">
        <f aca="false">AL24-BN24</f>
        <v>-0.0326770009435375</v>
      </c>
      <c r="BP24" s="31" t="n">
        <f aca="false">BM24+BN24</f>
        <v>0.0854363342743513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113373996.039969</v>
      </c>
      <c r="E25" s="9"/>
      <c r="F25" s="67" t="n">
        <f aca="false">'Central pensions'!I25</f>
        <v>20607065.8137661</v>
      </c>
      <c r="G25" s="9" t="n">
        <f aca="false">'Central pensions'!K25</f>
        <v>189845.474762486</v>
      </c>
      <c r="H25" s="9" t="n">
        <f aca="false">'Central pensions'!V25</f>
        <v>1044473.78867251</v>
      </c>
      <c r="I25" s="67" t="n">
        <f aca="false">'Central pensions'!M25</f>
        <v>5871.50952873667</v>
      </c>
      <c r="J25" s="9" t="n">
        <f aca="false">'Central pensions'!W25</f>
        <v>32303.3130517272</v>
      </c>
      <c r="K25" s="9"/>
      <c r="L25" s="67" t="n">
        <f aca="false">'Central pensions'!N25</f>
        <v>4012507.36812272</v>
      </c>
      <c r="M25" s="67"/>
      <c r="N25" s="67" t="n">
        <f aca="false">'Central pensions'!L25</f>
        <v>856510.300309789</v>
      </c>
      <c r="O25" s="9"/>
      <c r="P25" s="9" t="n">
        <f aca="false">'Central pensions'!X25</f>
        <v>25533186.7687566</v>
      </c>
      <c r="Q25" s="67"/>
      <c r="R25" s="67" t="n">
        <f aca="false">'Central SIPA income'!G20</f>
        <v>24342194.7243126</v>
      </c>
      <c r="S25" s="67"/>
      <c r="T25" s="9" t="n">
        <f aca="false">'Central SIPA income'!J20</f>
        <v>93074491.3078076</v>
      </c>
      <c r="U25" s="9"/>
      <c r="V25" s="67" t="n">
        <f aca="false">'Central SIPA income'!F20</f>
        <v>143698.094559182</v>
      </c>
      <c r="W25" s="67"/>
      <c r="X25" s="67" t="n">
        <f aca="false">'Central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v>724592.921638963</v>
      </c>
      <c r="AF25" s="9" t="n">
        <v>200.87293846</v>
      </c>
      <c r="AG25" s="9" t="n">
        <f aca="false">AE25/$AE$6*$AD$6</f>
        <v>5287041758.04225</v>
      </c>
      <c r="AH25" s="9"/>
      <c r="AI25" s="9"/>
      <c r="AJ25" s="39" t="n">
        <f aca="false">AB25/AG25</f>
        <v>-0.0086688726131585</v>
      </c>
      <c r="AK25" s="68" t="n">
        <f aca="false">AK24+1</f>
        <v>2036</v>
      </c>
      <c r="AL25" s="69" t="n">
        <f aca="false">SUM(AB98:AB101)/AVERAGE(AG98:AG101)</f>
        <v>-0.0190669566218657</v>
      </c>
      <c r="AM25" s="9" t="n">
        <v>5493111.4769607</v>
      </c>
      <c r="AN25" s="69" t="n">
        <f aca="false">AM25/AVERAGE(AG98:AG101)</f>
        <v>0.000748036119414461</v>
      </c>
      <c r="AO25" s="69" t="n">
        <f aca="false">'GDP evolution by scenario'!G97</f>
        <v>0.0249017842818851</v>
      </c>
      <c r="AP25" s="69"/>
      <c r="AQ25" s="9" t="n">
        <f aca="false">AQ24*(1+AO25)</f>
        <v>605959143.237138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364830695.385761</v>
      </c>
      <c r="AS25" s="70" t="n">
        <f aca="false">AQ25/AG101</f>
        <v>0.0817055797557066</v>
      </c>
      <c r="AT25" s="70" t="n">
        <f aca="false">AR25/AG101</f>
        <v>0.0491925962531533</v>
      </c>
      <c r="AU25" s="7"/>
      <c r="AV25" s="7"/>
      <c r="AW25" s="71" t="n">
        <f aca="false">workers_and_wage_central!C13</f>
        <v>11521898</v>
      </c>
      <c r="AX25" s="7"/>
      <c r="AY25" s="39" t="n">
        <f aca="false">(AW25-AW24)/AW24</f>
        <v>0.0097951522742853</v>
      </c>
      <c r="AZ25" s="38" t="n">
        <f aca="false">workers_and_wage_central!B13</f>
        <v>6890.54533395775</v>
      </c>
      <c r="BA25" s="39" t="n">
        <f aca="false">(AZ25-AZ24)/AZ24</f>
        <v>0.000597715178501923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39" t="n">
        <f aca="false">BD25/BD24-1</f>
        <v>0.0397323962833949</v>
      </c>
      <c r="BI25" s="39" t="n">
        <f aca="false">T32/AG32</f>
        <v>0.0120785740239788</v>
      </c>
      <c r="BJ25" s="7" t="n">
        <f aca="false">BJ24+1</f>
        <v>2036</v>
      </c>
      <c r="BK25" s="39" t="n">
        <f aca="false">SUM(T98:T101)/AVERAGE(AG98:AG101)</f>
        <v>0.0653324050472245</v>
      </c>
      <c r="BL25" s="39" t="n">
        <f aca="false">SUM(P98:P101)/AVERAGE(AG98:AG101)</f>
        <v>0.0119631032324677</v>
      </c>
      <c r="BM25" s="39" t="n">
        <f aca="false">SUM(D98:D101)/AVERAGE(AG98:AG101)</f>
        <v>0.0724362584366225</v>
      </c>
      <c r="BN25" s="39" t="n">
        <f aca="false">(SUM(H98:H101)+SUM(J98:J101))/AVERAGE(AG98:AG101)</f>
        <v>0.0123317871576951</v>
      </c>
      <c r="BO25" s="69" t="n">
        <f aca="false">AL25-BN25</f>
        <v>-0.0313987437795608</v>
      </c>
      <c r="BP25" s="31" t="n">
        <f aca="false">BM25+BN25</f>
        <v>0.0847680455943176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6" t="n">
        <f aca="false">'Central pensions'!Q26</f>
        <v>105508838.342917</v>
      </c>
      <c r="E26" s="6"/>
      <c r="F26" s="8" t="n">
        <f aca="false">'Central pensions'!I26</f>
        <v>19177480.3006855</v>
      </c>
      <c r="G26" s="6" t="n">
        <f aca="false">'Central pensions'!K26</f>
        <v>193632.468036018</v>
      </c>
      <c r="H26" s="6" t="n">
        <f aca="false">'Central pensions'!V26</f>
        <v>1065308.70831983</v>
      </c>
      <c r="I26" s="8" t="n">
        <f aca="false">'Central pensions'!M26</f>
        <v>5988.63303204181</v>
      </c>
      <c r="J26" s="6" t="n">
        <f aca="false">'Central pensions'!W26</f>
        <v>32947.6920098918</v>
      </c>
      <c r="K26" s="6"/>
      <c r="L26" s="8" t="n">
        <f aca="false">'Central pensions'!N26</f>
        <v>4266228.99960084</v>
      </c>
      <c r="M26" s="8"/>
      <c r="N26" s="8" t="n">
        <f aca="false">'Central pensions'!L26</f>
        <v>797289.861036606</v>
      </c>
      <c r="O26" s="6"/>
      <c r="P26" s="6" t="n">
        <f aca="false">'Central pensions'!X26</f>
        <v>26523936.1366118</v>
      </c>
      <c r="Q26" s="8"/>
      <c r="R26" s="8" t="n">
        <f aca="false">'Central SIPA income'!G21</f>
        <v>19482502.0710849</v>
      </c>
      <c r="S26" s="8"/>
      <c r="T26" s="6" t="n">
        <f aca="false">'Central SIPA income'!J21</f>
        <v>74493035.250368</v>
      </c>
      <c r="U26" s="6"/>
      <c r="V26" s="8" t="n">
        <f aca="false">'Central SIPA income'!F21</f>
        <v>129450.461885458</v>
      </c>
      <c r="W26" s="8"/>
      <c r="X26" s="8" t="n">
        <f aca="false">'Central SIPA income'!M21</f>
        <v>325142.238652504</v>
      </c>
      <c r="Y26" s="6"/>
      <c r="Z26" s="6" t="n">
        <f aca="false">R26+V26-N26-L26-F26</f>
        <v>-4629046.62835259</v>
      </c>
      <c r="AA26" s="6"/>
      <c r="AB26" s="6" t="n">
        <f aca="false">T26-P26-D26</f>
        <v>-57539739.2291611</v>
      </c>
      <c r="AC26" s="50"/>
      <c r="AD26" s="6" t="n">
        <v>12239176485.8186</v>
      </c>
      <c r="AE26" s="6" t="n">
        <v>707231.016992009</v>
      </c>
      <c r="AF26" s="6" t="n">
        <v>215.827559350606</v>
      </c>
      <c r="AG26" s="6" t="n">
        <f aca="false">AE26/$AE$6*$AD$6</f>
        <v>5160359434.5937</v>
      </c>
      <c r="AH26" s="61" t="n">
        <f aca="false">(AG26-AG25)/AG25</f>
        <v>-0.0239609084335006</v>
      </c>
      <c r="AI26" s="61"/>
      <c r="AJ26" s="61" t="n">
        <f aca="false">AB26/AG26</f>
        <v>-0.011150335545123</v>
      </c>
      <c r="AK26" s="62" t="n">
        <f aca="false">AK25+1</f>
        <v>2037</v>
      </c>
      <c r="AL26" s="63" t="n">
        <f aca="false">SUM(AB102:AB105)/AVERAGE(AG102:AG105)</f>
        <v>-0.0177542484939815</v>
      </c>
      <c r="AM26" s="6" t="n">
        <v>4920541.96276278</v>
      </c>
      <c r="AN26" s="63" t="n">
        <f aca="false">AM26/AVERAGE(AG102:AG105)</f>
        <v>0.000657455270494078</v>
      </c>
      <c r="AO26" s="63" t="n">
        <f aca="false">'GDP evolution by scenario'!G101</f>
        <v>0.0191799809048576</v>
      </c>
      <c r="AP26" s="63"/>
      <c r="AQ26" s="6" t="n">
        <f aca="false">AQ25*(1+AO26)</f>
        <v>617581428.033551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366864491.949896</v>
      </c>
      <c r="AS26" s="64" t="n">
        <f aca="false">AQ26/AG105</f>
        <v>0.0822878444905825</v>
      </c>
      <c r="AT26" s="64" t="n">
        <f aca="false">AR26/AG105</f>
        <v>0.0488817941932179</v>
      </c>
      <c r="AU26" s="61" t="n">
        <f aca="false">AVERAGE(AH26:AH29)</f>
        <v>-0.0147737373418679</v>
      </c>
      <c r="AV26" s="5"/>
      <c r="AW26" s="65" t="n">
        <f aca="false">workers_and_wage_central!C14</f>
        <v>11482379</v>
      </c>
      <c r="AX26" s="5"/>
      <c r="AY26" s="61" t="n">
        <f aca="false">(AW26-AW25)/AW25</f>
        <v>-0.00342990364955496</v>
      </c>
      <c r="AZ26" s="66" t="n">
        <f aca="false">workers_and_wage_central!B14</f>
        <v>6808.84926639221</v>
      </c>
      <c r="BA26" s="61" t="n">
        <f aca="false">(AZ26-AZ25)/AZ25</f>
        <v>-0.0118562557252089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0.0139530048167437</v>
      </c>
      <c r="BJ26" s="5" t="n">
        <f aca="false">BJ25+1</f>
        <v>2037</v>
      </c>
      <c r="BK26" s="61" t="n">
        <f aca="false">SUM(T102:T105)/AVERAGE(AG102:AG105)</f>
        <v>0.0655548168801837</v>
      </c>
      <c r="BL26" s="61" t="n">
        <f aca="false">SUM(P102:P105)/AVERAGE(AG102:AG105)</f>
        <v>0.0116671079428922</v>
      </c>
      <c r="BM26" s="61" t="n">
        <f aca="false">SUM(D102:D105)/AVERAGE(AG102:AG105)</f>
        <v>0.0716419574312731</v>
      </c>
      <c r="BN26" s="61" t="n">
        <f aca="false">(SUM(H102:H105)+SUM(J102:J105))/AVERAGE(AG102:AG105)</f>
        <v>0.0130227896671282</v>
      </c>
      <c r="BO26" s="63" t="n">
        <f aca="false">AL26-BN26</f>
        <v>-0.0307770381611097</v>
      </c>
      <c r="BP26" s="31" t="n">
        <f aca="false">BM26+BN26</f>
        <v>0.0846647470984012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9" t="n">
        <f aca="false">'Central pensions'!Q27</f>
        <v>106211690.286711</v>
      </c>
      <c r="E27" s="9"/>
      <c r="F27" s="67" t="n">
        <f aca="false">'Central pensions'!I27</f>
        <v>19305231.9612867</v>
      </c>
      <c r="G27" s="9" t="n">
        <f aca="false">'Central pensions'!K27</f>
        <v>211229.041623464</v>
      </c>
      <c r="H27" s="9" t="n">
        <f aca="false">'Central pensions'!V27</f>
        <v>1162119.8643694</v>
      </c>
      <c r="I27" s="67" t="n">
        <f aca="false">'Central pensions'!M27</f>
        <v>6532.85695742682</v>
      </c>
      <c r="J27" s="9" t="n">
        <f aca="false">'Central pensions'!W27</f>
        <v>35941.8514753426</v>
      </c>
      <c r="K27" s="9"/>
      <c r="L27" s="67" t="n">
        <f aca="false">'Central pensions'!N27</f>
        <v>3669736.53404985</v>
      </c>
      <c r="M27" s="67"/>
      <c r="N27" s="67" t="n">
        <f aca="false">'Central pensions'!L27</f>
        <v>790986.917545874</v>
      </c>
      <c r="O27" s="9"/>
      <c r="P27" s="9" t="n">
        <f aca="false">'Central pensions'!X27</f>
        <v>23394056.9618448</v>
      </c>
      <c r="Q27" s="67"/>
      <c r="R27" s="67" t="n">
        <f aca="false">'Central SIPA income'!G22</f>
        <v>22129178.9435325</v>
      </c>
      <c r="S27" s="67"/>
      <c r="T27" s="9" t="n">
        <f aca="false">'Central SIPA income'!J22</f>
        <v>84612833.6641553</v>
      </c>
      <c r="U27" s="9"/>
      <c r="V27" s="67" t="n">
        <f aca="false">'Central SIPA income'!F22</f>
        <v>124241.716375217</v>
      </c>
      <c r="W27" s="67"/>
      <c r="X27" s="67" t="n">
        <f aca="false">'Central SIPA income'!M22</f>
        <v>312059.371653781</v>
      </c>
      <c r="Y27" s="9"/>
      <c r="Z27" s="9" t="n">
        <f aca="false">R27+V27-N27-L27-F27</f>
        <v>-1512534.75297469</v>
      </c>
      <c r="AA27" s="9"/>
      <c r="AB27" s="9" t="n">
        <f aca="false">T27-P27-D27</f>
        <v>-44992913.5844009</v>
      </c>
      <c r="AC27" s="50"/>
      <c r="AD27" s="9" t="n">
        <v>14034054600.9996</v>
      </c>
      <c r="AE27" s="9" t="n">
        <v>747420.074418923</v>
      </c>
      <c r="AF27" s="9" t="n">
        <v>231.639850427105</v>
      </c>
      <c r="AG27" s="9" t="n">
        <f aca="false">AE27/$AE$6*$AD$6</f>
        <v>5453601637.88744</v>
      </c>
      <c r="AH27" s="39" t="n">
        <f aca="false">(AG27-AG26)/AG26</f>
        <v>0.056825925986456</v>
      </c>
      <c r="AI27" s="39"/>
      <c r="AJ27" s="39" t="n">
        <f aca="false">AB27/AG27</f>
        <v>-0.00825012836871411</v>
      </c>
      <c r="AK27" s="68" t="n">
        <f aca="false">AK26+1</f>
        <v>2038</v>
      </c>
      <c r="AL27" s="69" t="n">
        <f aca="false">SUM(AB106:AB109)/AVERAGE(AG106:AG109)</f>
        <v>-0.0172884346481096</v>
      </c>
      <c r="AM27" s="9" t="n">
        <v>4379286.21321994</v>
      </c>
      <c r="AN27" s="69" t="n">
        <f aca="false">AM27/AVERAGE(AG106:AG109)</f>
        <v>0.000578022935587633</v>
      </c>
      <c r="AO27" s="69" t="n">
        <f aca="false">'GDP evolution by scenario'!G105</f>
        <v>0.0123053451960093</v>
      </c>
      <c r="AP27" s="69"/>
      <c r="AQ27" s="9" t="n">
        <f aca="false">AQ26*(1+AO27)</f>
        <v>625180980.692148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366974955.536591</v>
      </c>
      <c r="AS27" s="70" t="n">
        <f aca="false">AQ27/AG109</f>
        <v>0.0818661181329186</v>
      </c>
      <c r="AT27" s="70" t="n">
        <f aca="false">AR27/AG109</f>
        <v>0.0480545889744123</v>
      </c>
      <c r="AU27" s="7"/>
      <c r="AV27" s="7"/>
      <c r="AW27" s="71" t="n">
        <f aca="false">workers_and_wage_central!C15</f>
        <v>11421402</v>
      </c>
      <c r="AX27" s="7"/>
      <c r="AY27" s="39" t="n">
        <f aca="false">(AW27-AW26)/AW26</f>
        <v>-0.0053104848742582</v>
      </c>
      <c r="AZ27" s="38" t="n">
        <f aca="false">workers_and_wage_central!B15</f>
        <v>6723.17180647536</v>
      </c>
      <c r="BA27" s="39" t="n">
        <f aca="false">(AZ27-AZ26)/AZ26</f>
        <v>-0.0125832510846933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39" t="n">
        <f aca="false">BD27/BD26-1</f>
        <v>-0.098499495515067</v>
      </c>
      <c r="BF27" s="7"/>
      <c r="BG27" s="7"/>
      <c r="BH27" s="7"/>
      <c r="BI27" s="39" t="n">
        <f aca="false">T34/AG34</f>
        <v>0.0135478568628189</v>
      </c>
      <c r="BJ27" s="7" t="n">
        <f aca="false">BJ26+1</f>
        <v>2038</v>
      </c>
      <c r="BK27" s="39" t="n">
        <f aca="false">SUM(T106:T109)/AVERAGE(AG106:AG109)</f>
        <v>0.0657192258771093</v>
      </c>
      <c r="BL27" s="39" t="n">
        <f aca="false">SUM(P106:P109)/AVERAGE(AG106:AG109)</f>
        <v>0.0114515525491544</v>
      </c>
      <c r="BM27" s="39" t="n">
        <f aca="false">SUM(D106:D109)/AVERAGE(AG106:AG109)</f>
        <v>0.0715561079760645</v>
      </c>
      <c r="BN27" s="39" t="n">
        <f aca="false">(SUM(H106:H109)+SUM(J106:J109))/AVERAGE(AG106:AG109)</f>
        <v>0.0137596639438965</v>
      </c>
      <c r="BO27" s="69" t="n">
        <f aca="false">AL27-BN27</f>
        <v>-0.031048098592006</v>
      </c>
      <c r="BP27" s="31" t="n">
        <f aca="false">BM27+BN27</f>
        <v>0.0853157719199609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9" t="n">
        <f aca="false">'Central pensions'!Q28</f>
        <v>99388176.5088936</v>
      </c>
      <c r="E28" s="9"/>
      <c r="F28" s="67" t="n">
        <f aca="false">'Central pensions'!I28</f>
        <v>18064977.5607004</v>
      </c>
      <c r="G28" s="9" t="n">
        <f aca="false">'Central pensions'!K28</f>
        <v>227995.709527446</v>
      </c>
      <c r="H28" s="9" t="n">
        <f aca="false">'Central pensions'!V28</f>
        <v>1254365.1242103</v>
      </c>
      <c r="I28" s="67" t="n">
        <f aca="false">'Central pensions'!M28</f>
        <v>7051.41369672515</v>
      </c>
      <c r="J28" s="9" t="n">
        <f aca="false">'Central pensions'!W28</f>
        <v>38794.7976559888</v>
      </c>
      <c r="K28" s="9"/>
      <c r="L28" s="67" t="n">
        <f aca="false">'Central pensions'!N28</f>
        <v>3308279.04526512</v>
      </c>
      <c r="M28" s="67"/>
      <c r="N28" s="67" t="n">
        <f aca="false">'Central pensions'!L28</f>
        <v>750970.232147779</v>
      </c>
      <c r="O28" s="9"/>
      <c r="P28" s="9" t="n">
        <f aca="false">'Central pensions'!X28</f>
        <v>21298292.3380149</v>
      </c>
      <c r="Q28" s="67"/>
      <c r="R28" s="67" t="n">
        <f aca="false">'Central SIPA income'!G23</f>
        <v>18218218.5021139</v>
      </c>
      <c r="S28" s="67"/>
      <c r="T28" s="9" t="n">
        <f aca="false">'Central SIPA income'!J23</f>
        <v>69658937.4468011</v>
      </c>
      <c r="U28" s="9"/>
      <c r="V28" s="67" t="n">
        <f aca="false">'Central SIPA income'!F23</f>
        <v>112485.920454584</v>
      </c>
      <c r="W28" s="67"/>
      <c r="X28" s="67" t="n">
        <f aca="false">'Central SIPA income'!M23</f>
        <v>282532.20159116</v>
      </c>
      <c r="Y28" s="9"/>
      <c r="Z28" s="9" t="n">
        <f aca="false">R28+V28-N28-L28-F28</f>
        <v>-3793522.41554477</v>
      </c>
      <c r="AA28" s="9"/>
      <c r="AB28" s="9" t="n">
        <f aca="false">T28-P28-D28</f>
        <v>-51027531.4001074</v>
      </c>
      <c r="AC28" s="50"/>
      <c r="AD28" s="9" t="n">
        <v>15118123646.8716</v>
      </c>
      <c r="AE28" s="9" t="n">
        <v>696471.255793771</v>
      </c>
      <c r="AF28" s="9" t="n">
        <v>257.384544350716</v>
      </c>
      <c r="AG28" s="9" t="n">
        <f aca="false">AE28/$AE$6*$AD$6</f>
        <v>5081850101.88732</v>
      </c>
      <c r="AH28" s="39" t="n">
        <f aca="false">(AG28-AG27)/AG27</f>
        <v>-0.0681662432799409</v>
      </c>
      <c r="AI28" s="39"/>
      <c r="AJ28" s="39" t="n">
        <f aca="false">AB28/AG28</f>
        <v>-0.0100411327325764</v>
      </c>
      <c r="AK28" s="68" t="n">
        <f aca="false">AK27+1</f>
        <v>2039</v>
      </c>
      <c r="AL28" s="69" t="n">
        <f aca="false">SUM(AB110:AB113)/AVERAGE(AG110:AG113)</f>
        <v>-0.0165847310650515</v>
      </c>
      <c r="AM28" s="9" t="n">
        <v>3887732.69163583</v>
      </c>
      <c r="AN28" s="69" t="n">
        <f aca="false">AM28/AVERAGE(AG110:AG113)</f>
        <v>0.000503436777481833</v>
      </c>
      <c r="AO28" s="69" t="n">
        <f aca="false">'GDP evolution by scenario'!G109</f>
        <v>0.0192792874566694</v>
      </c>
      <c r="AP28" s="69"/>
      <c r="AQ28" s="9" t="n">
        <f aca="false">AQ27*(1+AO28)</f>
        <v>637234024.531354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370128003.618395</v>
      </c>
      <c r="AS28" s="70" t="n">
        <f aca="false">AQ28/AG113</f>
        <v>0.0818153690504493</v>
      </c>
      <c r="AT28" s="70" t="n">
        <f aca="false">AR28/AG113</f>
        <v>0.0475212528618755</v>
      </c>
      <c r="AU28" s="9"/>
      <c r="AW28" s="71" t="n">
        <f aca="false">workers_and_wage_central!C16</f>
        <v>11521980</v>
      </c>
      <c r="AY28" s="39" t="n">
        <f aca="false">(AW28-AW27)/AW27</f>
        <v>0.00880609928623474</v>
      </c>
      <c r="AZ28" s="38" t="n">
        <f aca="false">workers_and_wage_central!B16</f>
        <v>6342.54075613813</v>
      </c>
      <c r="BA28" s="39" t="n">
        <f aca="false">(AZ28-AZ27)/AZ27</f>
        <v>-0.0566148034430167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39" t="n">
        <f aca="false">BD28/BD27-1</f>
        <v>-0.0107070755339747</v>
      </c>
      <c r="BF28" s="7"/>
      <c r="BG28" s="7"/>
      <c r="BI28" s="39" t="n">
        <f aca="false">T35/AG35</f>
        <v>0.0160277673800646</v>
      </c>
      <c r="BJ28" s="7" t="n">
        <f aca="false">BJ27+1</f>
        <v>2039</v>
      </c>
      <c r="BK28" s="39" t="n">
        <f aca="false">SUM(T110:T113)/AVERAGE(AG110:AG113)</f>
        <v>0.0658939341995795</v>
      </c>
      <c r="BL28" s="39" t="n">
        <f aca="false">SUM(P110:P113)/AVERAGE(AG110:AG113)</f>
        <v>0.0112044528293505</v>
      </c>
      <c r="BM28" s="39" t="n">
        <f aca="false">SUM(D110:D113)/AVERAGE(AG110:AG113)</f>
        <v>0.0712742124352805</v>
      </c>
      <c r="BN28" s="39" t="n">
        <f aca="false">(SUM(H110:H113)+SUM(J110:J113))/AVERAGE(AG110:AG113)</f>
        <v>0.0143498262709706</v>
      </c>
      <c r="BO28" s="69" t="n">
        <f aca="false">AL28-BN28</f>
        <v>-0.0309345573360221</v>
      </c>
      <c r="BP28" s="31" t="n">
        <f aca="false">BM28+BN28</f>
        <v>0.085624038706251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9" t="n">
        <f aca="false">'Central pensions'!Q29</f>
        <v>91125826.8952763</v>
      </c>
      <c r="E29" s="9"/>
      <c r="F29" s="67" t="n">
        <f aca="false">'Central pensions'!I29</f>
        <v>16563197.7151339</v>
      </c>
      <c r="G29" s="9" t="n">
        <f aca="false">'Central pensions'!K29</f>
        <v>233179.582375956</v>
      </c>
      <c r="H29" s="9" t="n">
        <f aca="false">'Central pensions'!V29</f>
        <v>1282885.26313305</v>
      </c>
      <c r="I29" s="67" t="n">
        <f aca="false">'Central pensions'!M29</f>
        <v>7211.73966111208</v>
      </c>
      <c r="J29" s="9" t="n">
        <f aca="false">'Central pensions'!W29</f>
        <v>39676.8638082386</v>
      </c>
      <c r="K29" s="9"/>
      <c r="L29" s="67" t="n">
        <f aca="false">'Central pensions'!N29</f>
        <v>3051396.7057971</v>
      </c>
      <c r="M29" s="67"/>
      <c r="N29" s="67" t="n">
        <f aca="false">'Central pensions'!L29</f>
        <v>686850.352897843</v>
      </c>
      <c r="O29" s="9"/>
      <c r="P29" s="9" t="n">
        <f aca="false">'Central pensions'!X29</f>
        <v>19612560.0001379</v>
      </c>
      <c r="Q29" s="67"/>
      <c r="R29" s="67" t="n">
        <f aca="false">'Central SIPA income'!G24</f>
        <v>19861024.2385827</v>
      </c>
      <c r="S29" s="67"/>
      <c r="T29" s="9" t="n">
        <f aca="false">'Central SIPA income'!J24</f>
        <v>75940347.5649553</v>
      </c>
      <c r="U29" s="9"/>
      <c r="V29" s="67" t="n">
        <f aca="false">'Central SIPA income'!F24</f>
        <v>112102.826524005</v>
      </c>
      <c r="W29" s="67"/>
      <c r="X29" s="67" t="n">
        <f aca="false">'Central SIPA income'!M24</f>
        <v>281569.980086592</v>
      </c>
      <c r="Y29" s="9"/>
      <c r="Z29" s="9" t="n">
        <f aca="false">R29+V29-N29-L29-F29</f>
        <v>-328317.708722208</v>
      </c>
      <c r="AA29" s="9"/>
      <c r="AB29" s="9" t="n">
        <f aca="false">T29-P29-D29</f>
        <v>-34798039.3304589</v>
      </c>
      <c r="AC29" s="50"/>
      <c r="AD29" s="9" t="n">
        <v>16779533858.6913</v>
      </c>
      <c r="AE29" s="9" t="n">
        <v>679899.611209872</v>
      </c>
      <c r="AF29" s="72" t="n">
        <v>298.099530285664</v>
      </c>
      <c r="AG29" s="9" t="n">
        <f aca="false">AE29/$AE$6*$AD$6</f>
        <v>4960933964.98063</v>
      </c>
      <c r="AH29" s="39" t="n">
        <f aca="false">(AG29-AG28)/AG28</f>
        <v>-0.0237937236404859</v>
      </c>
      <c r="AI29" s="39"/>
      <c r="AJ29" s="39" t="n">
        <f aca="false">AB29/AG29</f>
        <v>-0.00701441292629558</v>
      </c>
      <c r="AK29" s="68" t="n">
        <f aca="false">AK28+1</f>
        <v>2040</v>
      </c>
      <c r="AL29" s="69" t="n">
        <f aca="false">SUM(AB114:AB117)/AVERAGE(AG114:AG117)</f>
        <v>-0.0155275818091952</v>
      </c>
      <c r="AM29" s="9" t="n">
        <v>3427469.19706586</v>
      </c>
      <c r="AN29" s="69" t="n">
        <f aca="false">AM29/AVERAGE(AG114:AG117)</f>
        <v>0.000435904109616684</v>
      </c>
      <c r="AO29" s="69" t="n">
        <f aca="false">'GDP evolution by scenario'!G113</f>
        <v>0.0181954201049843</v>
      </c>
      <c r="AP29" s="69"/>
      <c r="AQ29" s="9" t="n">
        <f aca="false">AQ28*(1+AO29)</f>
        <v>648828765.312892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373406678.389574</v>
      </c>
      <c r="AS29" s="70" t="n">
        <f aca="false">AQ29/AG117</f>
        <v>0.0820902974299097</v>
      </c>
      <c r="AT29" s="70" t="n">
        <f aca="false">AR29/AG117</f>
        <v>0.0472436903695733</v>
      </c>
      <c r="AW29" s="71" t="n">
        <f aca="false">workers_and_wage_central!C17</f>
        <v>11538154</v>
      </c>
      <c r="AY29" s="39" t="n">
        <f aca="false">(AW29-AW28)/AW28</f>
        <v>0.00140375178571739</v>
      </c>
      <c r="AZ29" s="38" t="n">
        <f aca="false">workers_and_wage_central!B17</f>
        <v>6004.7550431554</v>
      </c>
      <c r="BA29" s="39" t="n">
        <f aca="false">(AZ29-AZ28)/AZ28</f>
        <v>-0.0532571608082817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39" t="n">
        <f aca="false">BD29/BD28-1</f>
        <v>0.0395823639316277</v>
      </c>
      <c r="BF29" s="7"/>
      <c r="BG29" s="73" t="n">
        <f aca="false">(BB29-BB25)/BB25</f>
        <v>-0.103336827559212</v>
      </c>
      <c r="BI29" s="39" t="n">
        <f aca="false">T36/AG36</f>
        <v>0.0136888922492924</v>
      </c>
      <c r="BJ29" s="7" t="n">
        <f aca="false">BJ28+1</f>
        <v>2040</v>
      </c>
      <c r="BK29" s="39" t="n">
        <f aca="false">SUM(T114:T117)/AVERAGE(AG114:AG117)</f>
        <v>0.0660596529976554</v>
      </c>
      <c r="BL29" s="39" t="n">
        <f aca="false">SUM(P114:P117)/AVERAGE(AG114:AG117)</f>
        <v>0.0108007295056175</v>
      </c>
      <c r="BM29" s="39" t="n">
        <f aca="false">SUM(D114:D117)/AVERAGE(AG114:AG117)</f>
        <v>0.0707865053012332</v>
      </c>
      <c r="BN29" s="39" t="n">
        <f aca="false">(SUM(H114:H117)+SUM(J114:J117))/AVERAGE(AG114:AG117)</f>
        <v>0.0148753967974172</v>
      </c>
      <c r="BO29" s="69" t="n">
        <f aca="false">AL29-BN29</f>
        <v>-0.0304029786066124</v>
      </c>
      <c r="BP29" s="31" t="n">
        <f aca="false">BM29+BN29</f>
        <v>0.0856619020986503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90613526.7491123</v>
      </c>
      <c r="E30" s="6"/>
      <c r="F30" s="8" t="n">
        <f aca="false">'Central pensions'!I30</f>
        <v>16470081.0993565</v>
      </c>
      <c r="G30" s="6" t="n">
        <f aca="false">'Central pensions'!K30</f>
        <v>189879.95484708</v>
      </c>
      <c r="H30" s="6" t="n">
        <f aca="false">'Central pensions'!V30</f>
        <v>1044663.48792468</v>
      </c>
      <c r="I30" s="8" t="n">
        <f aca="false">'Central pensions'!M30</f>
        <v>5872.57592310553</v>
      </c>
      <c r="J30" s="6" t="n">
        <f aca="false">'Central pensions'!W30</f>
        <v>32309.1800389074</v>
      </c>
      <c r="K30" s="6"/>
      <c r="L30" s="8" t="n">
        <f aca="false">'Central pensions'!N30</f>
        <v>3574517.52676076</v>
      </c>
      <c r="M30" s="8"/>
      <c r="N30" s="8" t="n">
        <f aca="false">'Central pensions'!L30</f>
        <v>683471.593930826</v>
      </c>
      <c r="O30" s="6"/>
      <c r="P30" s="6" t="n">
        <f aca="false">'Central pensions'!X30</f>
        <v>22308447.4919886</v>
      </c>
      <c r="Q30" s="8"/>
      <c r="R30" s="8" t="n">
        <f aca="false">'Central SIPA income'!G25</f>
        <v>15672924.2489811</v>
      </c>
      <c r="S30" s="8"/>
      <c r="T30" s="6" t="n">
        <f aca="false">'Central SIPA income'!J25</f>
        <v>59926784.2649679</v>
      </c>
      <c r="U30" s="6"/>
      <c r="V30" s="8" t="n">
        <f aca="false">'Central SIPA income'!F25</f>
        <v>110988.074669527</v>
      </c>
      <c r="W30" s="8"/>
      <c r="X30" s="8" t="n">
        <f aca="false">'Central SIPA income'!M25</f>
        <v>278770.044820021</v>
      </c>
      <c r="Y30" s="6"/>
      <c r="Z30" s="6" t="n">
        <f aca="false">R30+V30-N30-L30-F30</f>
        <v>-4944157.89639745</v>
      </c>
      <c r="AA30" s="6"/>
      <c r="AB30" s="6" t="n">
        <f aca="false">T30-P30-D30</f>
        <v>-52995189.976133</v>
      </c>
      <c r="AC30" s="50"/>
      <c r="AD30" s="6" t="n">
        <v>17412113021.4212</v>
      </c>
      <c r="AE30" s="6" t="n">
        <v>665471.48418794</v>
      </c>
      <c r="AF30" s="6" t="n">
        <v>326.494679287868</v>
      </c>
      <c r="AG30" s="6" t="n">
        <f aca="false">AE30/$AE$6*$AD$6</f>
        <v>4855658150.41326</v>
      </c>
      <c r="AH30" s="61" t="n">
        <f aca="false">(AG30-AG29)/AG29</f>
        <v>-0.0212209667192739</v>
      </c>
      <c r="AI30" s="61"/>
      <c r="AJ30" s="61" t="n">
        <f aca="false">AB30/AG30</f>
        <v>-0.0109141105766728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-0.356944342359095</v>
      </c>
      <c r="AS30" s="64"/>
      <c r="AT30" s="5"/>
      <c r="AU30" s="61" t="n">
        <f aca="false">AVERAGE(AH30:AH33)</f>
        <v>0.000245472675791324</v>
      </c>
      <c r="AV30" s="5"/>
      <c r="AW30" s="65" t="n">
        <f aca="false">workers_and_wage_central!C18</f>
        <v>11452346</v>
      </c>
      <c r="AX30" s="5"/>
      <c r="AY30" s="61" t="n">
        <f aca="false">(AW30-AW29)/AW29</f>
        <v>-0.00743689155128281</v>
      </c>
      <c r="AZ30" s="66" t="n">
        <f aca="false">workers_and_wage_central!B18</f>
        <v>5984.66038142344</v>
      </c>
      <c r="BA30" s="61" t="n">
        <f aca="false">(AZ30-AZ29)/AZ29</f>
        <v>-0.00334645819646946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0.0147825533096043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91487854.0194997</v>
      </c>
      <c r="E31" s="9"/>
      <c r="F31" s="67" t="n">
        <f aca="false">'Central pensions'!I31</f>
        <v>16629000.430358</v>
      </c>
      <c r="G31" s="9" t="n">
        <f aca="false">'Central pensions'!K31</f>
        <v>194832.254670393</v>
      </c>
      <c r="H31" s="9" t="n">
        <f aca="false">'Central pensions'!V31</f>
        <v>1071909.58038787</v>
      </c>
      <c r="I31" s="67" t="n">
        <f aca="false">'Central pensions'!M31</f>
        <v>6025.73983516681</v>
      </c>
      <c r="J31" s="9" t="n">
        <f aca="false">'Central pensions'!W31</f>
        <v>33151.8426924086</v>
      </c>
      <c r="K31" s="9"/>
      <c r="L31" s="67" t="n">
        <f aca="false">'Central pensions'!N31</f>
        <v>3250287.77850783</v>
      </c>
      <c r="M31" s="67"/>
      <c r="N31" s="67" t="n">
        <f aca="false">'Central pensions'!L31</f>
        <v>691128.159056459</v>
      </c>
      <c r="O31" s="9"/>
      <c r="P31" s="9" t="n">
        <f aca="false">'Central pensions'!X31</f>
        <v>20668141.9492501</v>
      </c>
      <c r="Q31" s="67"/>
      <c r="R31" s="67" t="n">
        <f aca="false">'Central SIPA income'!G26</f>
        <v>18588084.5600778</v>
      </c>
      <c r="S31" s="67"/>
      <c r="T31" s="9" t="n">
        <f aca="false">'Central SIPA income'!J26</f>
        <v>71073152.3763459</v>
      </c>
      <c r="U31" s="9"/>
      <c r="V31" s="67" t="n">
        <f aca="false">'Central SIPA income'!F26</f>
        <v>107486.273713936</v>
      </c>
      <c r="W31" s="67"/>
      <c r="X31" s="67" t="n">
        <f aca="false">'Central SIPA income'!M26</f>
        <v>269974.530416806</v>
      </c>
      <c r="Y31" s="9"/>
      <c r="Z31" s="9" t="n">
        <f aca="false">R31+V31-N31-L31-F31</f>
        <v>-1874845.53413065</v>
      </c>
      <c r="AA31" s="9"/>
      <c r="AB31" s="9" t="n">
        <f aca="false">T31-P31-D31</f>
        <v>-41082843.5924039</v>
      </c>
      <c r="AC31" s="50"/>
      <c r="AD31" s="9" t="n">
        <v>20909685152.7339</v>
      </c>
      <c r="AE31" s="9" t="n">
        <v>750203.91624212</v>
      </c>
      <c r="AF31" s="9" t="n">
        <v>364.361405082009</v>
      </c>
      <c r="AG31" s="9" t="n">
        <f aca="false">AE31/$AE$6*$AD$6</f>
        <v>5473914129.94675</v>
      </c>
      <c r="AH31" s="39" t="n">
        <f aca="false">(AG31-AG30)/AG30</f>
        <v>0.127326916430652</v>
      </c>
      <c r="AI31" s="39"/>
      <c r="AJ31" s="39" t="n">
        <f aca="false">AB31/AG31</f>
        <v>-0.00750520425003517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373406678.389575</v>
      </c>
      <c r="AS31" s="7"/>
      <c r="AT31" s="7"/>
      <c r="AU31" s="7"/>
      <c r="AV31" s="7"/>
      <c r="AW31" s="71" t="n">
        <f aca="false">workers_and_wage_central!C19</f>
        <v>11487356</v>
      </c>
      <c r="AX31" s="7"/>
      <c r="AY31" s="39" t="n">
        <f aca="false">(AW31-AW30)/AW30</f>
        <v>0.00305701556694148</v>
      </c>
      <c r="AZ31" s="38" t="n">
        <f aca="false">workers_and_wage_central!B19</f>
        <v>5961.57826280046</v>
      </c>
      <c r="BA31" s="39" t="n">
        <f aca="false">(AZ31-AZ30)/AZ30</f>
        <v>-0.00385688028256918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39" t="n">
        <f aca="false">BD31/BD30-1</f>
        <v>-0.124333494715628</v>
      </c>
      <c r="BF31" s="7"/>
      <c r="BG31" s="7"/>
      <c r="BH31" s="7"/>
      <c r="BI31" s="39" t="n">
        <f aca="false">T38/AG38</f>
        <v>0.0134491677975219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9" t="n">
        <f aca="false">'Central pensions'!Q32</f>
        <v>93609562.2990226</v>
      </c>
      <c r="E32" s="9"/>
      <c r="F32" s="67" t="n">
        <f aca="false">'Central pensions'!I32</f>
        <v>17014646.0252996</v>
      </c>
      <c r="G32" s="9" t="n">
        <f aca="false">'Central pensions'!K32</f>
        <v>186101.284892964</v>
      </c>
      <c r="H32" s="9" t="n">
        <f aca="false">'Central pensions'!V32</f>
        <v>1023874.36072501</v>
      </c>
      <c r="I32" s="67" t="n">
        <f aca="false">'Central pensions'!M32</f>
        <v>5755.70984205039</v>
      </c>
      <c r="J32" s="9" t="n">
        <f aca="false">'Central pensions'!W32</f>
        <v>31666.2173420105</v>
      </c>
      <c r="K32" s="9"/>
      <c r="L32" s="67" t="n">
        <f aca="false">'Central pensions'!N32</f>
        <v>3177620.63583764</v>
      </c>
      <c r="M32" s="67"/>
      <c r="N32" s="67" t="n">
        <f aca="false">'Central pensions'!L32</f>
        <v>708574.677330781</v>
      </c>
      <c r="O32" s="9"/>
      <c r="P32" s="9" t="n">
        <f aca="false">'Central pensions'!X32</f>
        <v>20387057.3964796</v>
      </c>
      <c r="Q32" s="67"/>
      <c r="R32" s="67" t="n">
        <f aca="false">'Central SIPA income'!G27</f>
        <v>15761144.4502286</v>
      </c>
      <c r="S32" s="67"/>
      <c r="T32" s="9" t="n">
        <f aca="false">'Central SIPA income'!J27</f>
        <v>60264101.8506324</v>
      </c>
      <c r="U32" s="9"/>
      <c r="V32" s="67" t="n">
        <f aca="false">'Central SIPA income'!F27</f>
        <v>109352.321436835</v>
      </c>
      <c r="W32" s="67"/>
      <c r="X32" s="67" t="n">
        <f aca="false">'Central SIPA income'!M27</f>
        <v>274661.504300241</v>
      </c>
      <c r="Y32" s="9"/>
      <c r="Z32" s="9" t="n">
        <f aca="false">R32+V32-N32-L32-F32</f>
        <v>-5030344.56680266</v>
      </c>
      <c r="AA32" s="9"/>
      <c r="AB32" s="9" t="n">
        <f aca="false">T32-P32-D32</f>
        <v>-53732517.8448698</v>
      </c>
      <c r="AC32" s="50"/>
      <c r="AD32" s="9" t="n">
        <v>22287255273.2248</v>
      </c>
      <c r="AE32" s="9" t="n">
        <v>683792.557917349</v>
      </c>
      <c r="AF32" s="9" t="n">
        <v>397.614228233701</v>
      </c>
      <c r="AG32" s="9" t="n">
        <f aca="false">AE32/$AE$6*$AD$6</f>
        <v>4989339116.60385</v>
      </c>
      <c r="AH32" s="39" t="n">
        <f aca="false">(AG32-AG31)/AG31</f>
        <v>-0.0885244090132655</v>
      </c>
      <c r="AI32" s="39"/>
      <c r="AJ32" s="39" t="n">
        <f aca="false">AB32/AG32</f>
        <v>-0.0107694659731697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376862638.136851</v>
      </c>
      <c r="AS32" s="7"/>
      <c r="AT32" s="7"/>
      <c r="AU32" s="9"/>
      <c r="AW32" s="71" t="n">
        <f aca="false">workers_and_wage_central!C20</f>
        <v>11551134</v>
      </c>
      <c r="AY32" s="39" t="n">
        <f aca="false">(AW32-AW31)/AW31</f>
        <v>0.00555201736587601</v>
      </c>
      <c r="AZ32" s="38" t="n">
        <f aca="false">workers_and_wage_central!B20</f>
        <v>5872.63427761974</v>
      </c>
      <c r="BA32" s="39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39" t="n">
        <f aca="false">BD32/BD31-1</f>
        <v>0.0437919550330512</v>
      </c>
      <c r="BF32" s="7"/>
      <c r="BG32" s="7"/>
      <c r="BH32" s="0" t="n">
        <v>1</v>
      </c>
      <c r="BI32" s="39" t="n">
        <f aca="false">T39/AG39</f>
        <v>0.0140541367660875</v>
      </c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92490945.8623862</v>
      </c>
      <c r="E33" s="9"/>
      <c r="F33" s="67" t="n">
        <f aca="false">'Central pensions'!I33</f>
        <v>16811324.2466265</v>
      </c>
      <c r="G33" s="9" t="n">
        <f aca="false">'Central pensions'!K33</f>
        <v>200464.877487003</v>
      </c>
      <c r="H33" s="9" t="n">
        <f aca="false">'Central pensions'!V33</f>
        <v>1102898.60923246</v>
      </c>
      <c r="I33" s="67" t="n">
        <f aca="false">'Central pensions'!M33</f>
        <v>6199.94466454655</v>
      </c>
      <c r="J33" s="9" t="n">
        <f aca="false">'Central pensions'!W33</f>
        <v>34110.2662649217</v>
      </c>
      <c r="K33" s="9"/>
      <c r="L33" s="67" t="n">
        <f aca="false">'Central pensions'!N33</f>
        <v>3279911.86164061</v>
      </c>
      <c r="M33" s="67"/>
      <c r="N33" s="67" t="n">
        <f aca="false">'Central pensions'!L33</f>
        <v>701552.982684307</v>
      </c>
      <c r="O33" s="9"/>
      <c r="P33" s="9" t="n">
        <f aca="false">'Central pensions'!X33</f>
        <v>20879215.7612332</v>
      </c>
      <c r="Q33" s="67"/>
      <c r="R33" s="67" t="n">
        <f aca="false">'Central SIPA income'!G28</f>
        <v>17904829.3770449</v>
      </c>
      <c r="S33" s="67"/>
      <c r="T33" s="9" t="n">
        <f aca="false">'Central SIPA income'!J28</f>
        <v>68460666.9651313</v>
      </c>
      <c r="U33" s="9"/>
      <c r="V33" s="67" t="n">
        <f aca="false">'Central SIPA income'!F28</f>
        <v>109757.486777464</v>
      </c>
      <c r="W33" s="67"/>
      <c r="X33" s="67" t="n">
        <f aca="false">'Central SIPA income'!M28</f>
        <v>275679.162823492</v>
      </c>
      <c r="Y33" s="9"/>
      <c r="Z33" s="9" t="n">
        <f aca="false">R33+V33-N33-L33-F33</f>
        <v>-2778202.22712913</v>
      </c>
      <c r="AA33" s="9"/>
      <c r="AB33" s="9" t="n">
        <f aca="false">T33-P33-D33</f>
        <v>-44909494.6584881</v>
      </c>
      <c r="AC33" s="50"/>
      <c r="AD33" s="9" t="n">
        <v>25179945991.8152</v>
      </c>
      <c r="AE33" s="9" t="n">
        <v>672441.840786771</v>
      </c>
      <c r="AF33" s="39"/>
      <c r="AG33" s="9" t="n">
        <f aca="false">AE33/$AE$6*$AD$6</f>
        <v>4906517833.56213</v>
      </c>
      <c r="AH33" s="39" t="n">
        <f aca="false">(AG33-AG32)/AG32</f>
        <v>-0.0165996499949476</v>
      </c>
      <c r="AI33" s="39" t="n">
        <f aca="false">(AG33-AG29)/AG29</f>
        <v>-0.0109689287949877</v>
      </c>
      <c r="AJ33" s="39" t="n">
        <f aca="false">AB33/AG33</f>
        <v>-0.00915302790734664</v>
      </c>
      <c r="AK33" s="7" t="s">
        <v>103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11654899</v>
      </c>
      <c r="AY33" s="39" t="n">
        <f aca="false">(AW33-AW32)/AW32</f>
        <v>0.00898310070682238</v>
      </c>
      <c r="AZ33" s="38" t="n">
        <f aca="false">workers_and_wage_central!B21</f>
        <v>5678.46307194578</v>
      </c>
      <c r="BA33" s="39" t="n">
        <f aca="false">(AZ33-AZ32)/AZ32</f>
        <v>-0.0330637319633441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39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39" t="n">
        <f aca="false">T40/AG40</f>
        <v>0.013385174622896</v>
      </c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105891462.742855</v>
      </c>
      <c r="E34" s="6"/>
      <c r="F34" s="8" t="n">
        <f aca="false">'Central pensions'!I34</f>
        <v>19247026.8145853</v>
      </c>
      <c r="G34" s="6" t="n">
        <f aca="false">'Central pensions'!K34</f>
        <v>226619.266133881</v>
      </c>
      <c r="H34" s="6" t="n">
        <f aca="false">'Central pensions'!V34</f>
        <v>1246792.33877536</v>
      </c>
      <c r="I34" s="8" t="n">
        <f aca="false">'Central pensions'!M34</f>
        <v>7008.84328249117</v>
      </c>
      <c r="J34" s="6" t="n">
        <f aca="false">'Central pensions'!W34</f>
        <v>38560.5877971763</v>
      </c>
      <c r="K34" s="6"/>
      <c r="L34" s="8" t="n">
        <f aca="false">'Central pensions'!N34</f>
        <v>3826734.00499875</v>
      </c>
      <c r="M34" s="8"/>
      <c r="N34" s="8" t="n">
        <f aca="false">'Central pensions'!L34</f>
        <v>718459.068607293</v>
      </c>
      <c r="O34" s="6"/>
      <c r="P34" s="6" t="n">
        <f aca="false">'Central pensions'!X34</f>
        <v>23809690.7592482</v>
      </c>
      <c r="Q34" s="8"/>
      <c r="R34" s="8" t="n">
        <f aca="false">'Central SIPA income'!G29</f>
        <v>16272111.1303977</v>
      </c>
      <c r="S34" s="8"/>
      <c r="T34" s="6" t="n">
        <f aca="false">'Central SIPA income'!J29</f>
        <v>62217827.2386099</v>
      </c>
      <c r="U34" s="6"/>
      <c r="V34" s="8" t="n">
        <f aca="false">'Central SIPA income'!F29</f>
        <v>112455.819388001</v>
      </c>
      <c r="W34" s="8"/>
      <c r="X34" s="8" t="n">
        <f aca="false">'Central SIPA income'!M29</f>
        <v>282456.596390282</v>
      </c>
      <c r="Y34" s="6"/>
      <c r="Z34" s="6" t="n">
        <f aca="false">R34+V34-N34-L34-F34</f>
        <v>-7407652.93840563</v>
      </c>
      <c r="AA34" s="6"/>
      <c r="AB34" s="6" t="n">
        <f aca="false">T34-P34-D34</f>
        <v>-67483326.2634931</v>
      </c>
      <c r="AC34" s="50"/>
      <c r="AD34" s="6" t="n">
        <v>25352324788.3927</v>
      </c>
      <c r="AE34" s="6" t="n">
        <v>629398.332210602</v>
      </c>
      <c r="AF34" s="6"/>
      <c r="AG34" s="6" t="n">
        <f aca="false">AE34/$AE$6*$AD$6</f>
        <v>4592447932.43736</v>
      </c>
      <c r="AH34" s="61" t="n">
        <f aca="false">(AG34-AG33)/AG33</f>
        <v>-0.0640107529980693</v>
      </c>
      <c r="AI34" s="61"/>
      <c r="AJ34" s="61" t="n">
        <f aca="false">AB34/AG34</f>
        <v>-0.0146944129266758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-0.0160108723900861</v>
      </c>
      <c r="AV34" s="5"/>
      <c r="AW34" s="65" t="n">
        <f aca="false">workers_and_wage_central!C22</f>
        <v>11604031</v>
      </c>
      <c r="AX34" s="5"/>
      <c r="AY34" s="61" t="n">
        <f aca="false">(AW34-AW33)/AW33</f>
        <v>-0.00436451658654442</v>
      </c>
      <c r="AZ34" s="66" t="n">
        <f aca="false">workers_and_wage_central!B22</f>
        <v>5911.63495348748</v>
      </c>
      <c r="BA34" s="61" t="n">
        <f aca="false">(AZ34-AZ33)/AZ33</f>
        <v>0.0410624985295197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61" t="n">
        <f aca="false">BD34/BD33-1</f>
        <v>0.0116306331531295</v>
      </c>
      <c r="BF34" s="5"/>
      <c r="BG34" s="5"/>
      <c r="BH34" s="5" t="n">
        <f aca="false">BH33+1</f>
        <v>3</v>
      </c>
      <c r="BI34" s="61" t="n">
        <f aca="false">T41/AG41</f>
        <v>0.0156981890263618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97602515.2129987</v>
      </c>
      <c r="E35" s="9"/>
      <c r="F35" s="67" t="n">
        <f aca="false">'Central pensions'!I35</f>
        <v>17740412.4828969</v>
      </c>
      <c r="G35" s="9" t="n">
        <f aca="false">'Central pensions'!K35</f>
        <v>267833.552792198</v>
      </c>
      <c r="H35" s="9" t="n">
        <f aca="false">'Central pensions'!V35</f>
        <v>1473541.18378894</v>
      </c>
      <c r="I35" s="67" t="n">
        <f aca="false">'Central pensions'!M35</f>
        <v>8283.51194202673</v>
      </c>
      <c r="J35" s="9" t="n">
        <f aca="false">'Central pensions'!W35</f>
        <v>45573.4386738846</v>
      </c>
      <c r="K35" s="9"/>
      <c r="L35" s="67" t="n">
        <f aca="false">'Central pensions'!N35</f>
        <v>3289082.76343892</v>
      </c>
      <c r="M35" s="67"/>
      <c r="N35" s="67" t="n">
        <f aca="false">'Central pensions'!L35</f>
        <v>731619.825520877</v>
      </c>
      <c r="O35" s="9"/>
      <c r="P35" s="9" t="n">
        <f aca="false">'Central pensions'!X35</f>
        <v>21092222.5123953</v>
      </c>
      <c r="Q35" s="67"/>
      <c r="R35" s="67" t="n">
        <f aca="false">'Central SIPA income'!G30</f>
        <v>18047490.8785722</v>
      </c>
      <c r="S35" s="67"/>
      <c r="T35" s="9" t="n">
        <f aca="false">'Central SIPA income'!J30</f>
        <v>69006145.5809362</v>
      </c>
      <c r="U35" s="9"/>
      <c r="V35" s="67" t="n">
        <f aca="false">'Central SIPA income'!F30</f>
        <v>101693.000739106</v>
      </c>
      <c r="W35" s="67"/>
      <c r="X35" s="67" t="n">
        <f aca="false">'Central SIPA income'!M30</f>
        <v>255423.498950976</v>
      </c>
      <c r="Y35" s="9"/>
      <c r="Z35" s="9" t="n">
        <f aca="false">R35+V35-N35-L35-F35</f>
        <v>-3611931.19254537</v>
      </c>
      <c r="AA35" s="9"/>
      <c r="AB35" s="9" t="n">
        <f aca="false">T35-P35-D35</f>
        <v>-49688592.1444578</v>
      </c>
      <c r="AC35" s="50"/>
      <c r="AD35" s="9"/>
      <c r="AE35" s="75"/>
      <c r="AF35" s="39" t="n">
        <f aca="false">AVERAGE(AG34:AG37)/AVERAGE(AG30:AG33)-1</f>
        <v>-0.12371581755656</v>
      </c>
      <c r="AG35" s="9" t="n">
        <f aca="false">AG34*'Central macro hypothesis'!B17/'Central macro hypothesis'!B16</f>
        <v>4305412222.71334</v>
      </c>
      <c r="AH35" s="39" t="n">
        <f aca="false">(AG35-AG34)/AG34</f>
        <v>-0.0625016797025882</v>
      </c>
      <c r="AI35" s="39"/>
      <c r="AJ35" s="39" t="n">
        <f aca="false">AB35/AG35</f>
        <v>-0.0115409604409826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11089388</v>
      </c>
      <c r="AX35" s="7"/>
      <c r="AY35" s="39" t="n">
        <f aca="false">(AW35-AW34)/AW34</f>
        <v>-0.0443503641105406</v>
      </c>
      <c r="AZ35" s="38" t="n">
        <f aca="false">workers_and_wage_central!B23</f>
        <v>5817.08296723393</v>
      </c>
      <c r="BA35" s="39" t="n">
        <f aca="false">(AZ35-AZ34)/AZ34</f>
        <v>-0.0159942193652831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39" t="n">
        <f aca="false">BD35/BD34-1</f>
        <v>0.011496916732225</v>
      </c>
      <c r="BF35" s="7"/>
      <c r="BG35" s="7" t="e">
        <f aca="false">AVERAGE(BF34:BF37)</f>
        <v>#DIV/0!</v>
      </c>
      <c r="BH35" s="7" t="n">
        <f aca="false">BH34+1</f>
        <v>4</v>
      </c>
      <c r="BI35" s="39" t="n">
        <f aca="false">T42/AG42</f>
        <v>0.0142641505014158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97279971.3555648</v>
      </c>
      <c r="E36" s="9"/>
      <c r="F36" s="67" t="n">
        <f aca="false">'Central pensions'!I36</f>
        <v>17681786.3187841</v>
      </c>
      <c r="G36" s="9" t="n">
        <f aca="false">'Central pensions'!K36</f>
        <v>280064.857910638</v>
      </c>
      <c r="H36" s="9" t="n">
        <f aca="false">'Central pensions'!V36</f>
        <v>1540834.21573215</v>
      </c>
      <c r="I36" s="67" t="n">
        <f aca="false">'Central pensions'!M36</f>
        <v>8661.79972919507</v>
      </c>
      <c r="J36" s="9" t="n">
        <f aca="false">'Central pensions'!W36</f>
        <v>47654.6664659433</v>
      </c>
      <c r="K36" s="9"/>
      <c r="L36" s="67" t="n">
        <f aca="false">'Central pensions'!N36</f>
        <v>3266731.07813203</v>
      </c>
      <c r="M36" s="67"/>
      <c r="N36" s="67" t="n">
        <f aca="false">'Central pensions'!L36</f>
        <v>731691.767865546</v>
      </c>
      <c r="O36" s="9"/>
      <c r="P36" s="9" t="n">
        <f aca="false">'Central pensions'!X36</f>
        <v>20976635.3166363</v>
      </c>
      <c r="Q36" s="67"/>
      <c r="R36" s="67" t="n">
        <f aca="false">'Central SIPA income'!G31</f>
        <v>15232533.484176</v>
      </c>
      <c r="S36" s="67"/>
      <c r="T36" s="9" t="n">
        <f aca="false">'Central SIPA income'!J31</f>
        <v>58242912.0063195</v>
      </c>
      <c r="U36" s="9"/>
      <c r="V36" s="67" t="n">
        <f aca="false">'Central SIPA income'!F31</f>
        <v>91840.1373584102</v>
      </c>
      <c r="W36" s="67"/>
      <c r="X36" s="67" t="n">
        <f aca="false">'Central SIPA income'!M31</f>
        <v>230675.946798005</v>
      </c>
      <c r="Y36" s="9"/>
      <c r="Z36" s="9" t="n">
        <f aca="false">R36+V36-N36-L36-F36</f>
        <v>-6355835.54324722</v>
      </c>
      <c r="AA36" s="9"/>
      <c r="AB36" s="9" t="n">
        <f aca="false">T36-P36-D36</f>
        <v>-60013694.6658817</v>
      </c>
      <c r="AC36" s="50"/>
      <c r="AD36" s="9"/>
      <c r="AE36" s="9"/>
      <c r="AF36" s="9"/>
      <c r="AG36" s="9" t="n">
        <f aca="false">AG35*'Central macro hypothesis'!B18/'Central macro hypothesis'!B17</f>
        <v>4254757137.80492</v>
      </c>
      <c r="AH36" s="39" t="n">
        <f aca="false">(AG36-AG35)/AG35</f>
        <v>-0.0117654436528046</v>
      </c>
      <c r="AI36" s="39"/>
      <c r="AJ36" s="39" t="n">
        <f aca="false">AB36/AG36</f>
        <v>-0.0141050811414452</v>
      </c>
      <c r="AK36" s="7"/>
      <c r="AL36" s="39"/>
      <c r="AM36" s="39"/>
      <c r="AN36" s="39"/>
      <c r="AO36" s="39"/>
      <c r="AP36" s="39"/>
      <c r="AQ36" s="39"/>
      <c r="AR36" s="39"/>
      <c r="AS36" s="39"/>
      <c r="AT36" s="39"/>
      <c r="AU36" s="9"/>
      <c r="AW36" s="71" t="n">
        <f aca="false">workers_and_wage_central!C24</f>
        <v>11690442</v>
      </c>
      <c r="AY36" s="39" t="n">
        <f aca="false">(AW36-AW35)/AW35</f>
        <v>0.0542008269527588</v>
      </c>
      <c r="AZ36" s="38" t="n">
        <f aca="false">workers_and_wage_central!B24</f>
        <v>5404.22463448361</v>
      </c>
      <c r="BA36" s="39" t="n">
        <f aca="false">(AZ36-AZ35)/AZ35</f>
        <v>-0.070973430338855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39" t="n">
        <f aca="false">BD36/BD35-1</f>
        <v>0.0113662400171888</v>
      </c>
      <c r="BF36" s="7"/>
      <c r="BG36" s="7"/>
      <c r="BH36" s="0" t="n">
        <f aca="false">BH35+1</f>
        <v>5</v>
      </c>
      <c r="BI36" s="39" t="n">
        <f aca="false">T43/AG43</f>
        <v>0.0144820708929285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97400333.4463655</v>
      </c>
      <c r="E37" s="9"/>
      <c r="F37" s="67" t="n">
        <f aca="false">'Central pensions'!I37</f>
        <v>17703663.5535403</v>
      </c>
      <c r="G37" s="9" t="n">
        <f aca="false">'Central pensions'!K37</f>
        <v>309345.260237868</v>
      </c>
      <c r="H37" s="9" t="n">
        <f aca="false">'Central pensions'!V37</f>
        <v>1701926.35022121</v>
      </c>
      <c r="I37" s="67" t="n">
        <f aca="false">'Central pensions'!M37</f>
        <v>9567.3791826145</v>
      </c>
      <c r="J37" s="9" t="n">
        <f aca="false">'Central pensions'!W37</f>
        <v>52636.8974295221</v>
      </c>
      <c r="K37" s="9"/>
      <c r="L37" s="67" t="n">
        <f aca="false">'Central pensions'!N37</f>
        <v>3303222.26292496</v>
      </c>
      <c r="M37" s="67"/>
      <c r="N37" s="67" t="n">
        <f aca="false">'Central pensions'!L37</f>
        <v>734066.264776193</v>
      </c>
      <c r="O37" s="9"/>
      <c r="P37" s="9" t="n">
        <f aca="false">'Central pensions'!X37</f>
        <v>21179052.0294112</v>
      </c>
      <c r="Q37" s="67"/>
      <c r="R37" s="67" t="n">
        <f aca="false">'Central SIPA income'!G32</f>
        <v>17670642.4973022</v>
      </c>
      <c r="S37" s="67"/>
      <c r="T37" s="9" t="n">
        <f aca="false">'Central SIPA income'!J32</f>
        <v>67565233.1330603</v>
      </c>
      <c r="U37" s="9"/>
      <c r="V37" s="67" t="n">
        <f aca="false">'Central SIPA income'!F32</f>
        <v>95989.1948081142</v>
      </c>
      <c r="W37" s="67"/>
      <c r="X37" s="67" t="n">
        <f aca="false">'Central SIPA income'!M32</f>
        <v>241097.182905206</v>
      </c>
      <c r="Y37" s="9"/>
      <c r="Z37" s="9" t="n">
        <f aca="false">R37+V37-N37-L37-F37</f>
        <v>-3974320.38913111</v>
      </c>
      <c r="AA37" s="9"/>
      <c r="AB37" s="9" t="n">
        <f aca="false">T37-P37-D37</f>
        <v>-51014152.3427164</v>
      </c>
      <c r="AC37" s="50"/>
      <c r="AD37" s="9"/>
      <c r="AE37" s="9"/>
      <c r="AF37" s="9"/>
      <c r="AG37" s="9" t="n">
        <f aca="false">AG36*'Central macro hypothesis'!B19/'Central macro hypothesis'!B18</f>
        <v>4570606424.8835</v>
      </c>
      <c r="AH37" s="39" t="n">
        <f aca="false">(AG37-AG36)/AG36</f>
        <v>0.0742343867931177</v>
      </c>
      <c r="AI37" s="39" t="n">
        <f aca="false">(AG37-AG33)/AG33</f>
        <v>-0.0684622822281176</v>
      </c>
      <c r="AJ37" s="39" t="n">
        <f aca="false">AB37/AG37</f>
        <v>-0.0111613531335761</v>
      </c>
      <c r="AK37" s="73"/>
      <c r="AW37" s="71" t="n">
        <f aca="false">workers_and_wage_central!C25</f>
        <v>11758619</v>
      </c>
      <c r="AY37" s="39" t="n">
        <f aca="false">(AW37-AW36)/AW36</f>
        <v>0.00583185819663619</v>
      </c>
      <c r="AZ37" s="38" t="n">
        <f aca="false">workers_and_wage_central!B25</f>
        <v>5371.91518374991</v>
      </c>
      <c r="BA37" s="39" t="n">
        <f aca="false">(AZ37-AZ36)/AZ36</f>
        <v>-0.00597855435681453</v>
      </c>
      <c r="BB37" s="76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39" t="n">
        <f aca="false">BD37/BD36-1</f>
        <v>0.0112385005228133</v>
      </c>
      <c r="BG37" s="73" t="n">
        <f aca="false">(BB37-BB33)/BB33</f>
        <v>0.052446091126466</v>
      </c>
      <c r="BH37" s="0" t="n">
        <f aca="false">BH36+1</f>
        <v>6</v>
      </c>
      <c r="BI37" s="39" t="n">
        <f aca="false">T44/AG44</f>
        <v>0.0136058892653552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98036969.7654328</v>
      </c>
      <c r="E38" s="6"/>
      <c r="F38" s="8" t="n">
        <f aca="false">'Central pensions'!I38</f>
        <v>17819379.7405381</v>
      </c>
      <c r="G38" s="6" t="n">
        <f aca="false">'Central pensions'!K38</f>
        <v>335955.076225948</v>
      </c>
      <c r="H38" s="6" t="n">
        <f aca="false">'Central pensions'!V38</f>
        <v>1848325.70662262</v>
      </c>
      <c r="I38" s="8" t="n">
        <f aca="false">'Central pensions'!M38</f>
        <v>10390.3631822459</v>
      </c>
      <c r="J38" s="6" t="n">
        <f aca="false">'Central pensions'!W38</f>
        <v>57164.7125759577</v>
      </c>
      <c r="K38" s="6"/>
      <c r="L38" s="8" t="n">
        <f aca="false">'Central pensions'!N38</f>
        <v>3849514.6141059</v>
      </c>
      <c r="M38" s="8"/>
      <c r="N38" s="8" t="n">
        <f aca="false">'Central pensions'!L38</f>
        <v>742558.618968647</v>
      </c>
      <c r="O38" s="6"/>
      <c r="P38" s="6" t="n">
        <f aca="false">'Central pensions'!X38</f>
        <v>24060488.0637709</v>
      </c>
      <c r="Q38" s="8"/>
      <c r="R38" s="8" t="n">
        <f aca="false">'Central SIPA income'!G33</f>
        <v>16003248.6083537</v>
      </c>
      <c r="S38" s="8"/>
      <c r="T38" s="6" t="n">
        <f aca="false">'Central SIPA income'!J33</f>
        <v>61189808.0828026</v>
      </c>
      <c r="U38" s="6"/>
      <c r="V38" s="8" t="n">
        <f aca="false">'Central SIPA income'!F33</f>
        <v>100799.784342294</v>
      </c>
      <c r="W38" s="8"/>
      <c r="X38" s="8" t="n">
        <f aca="false">'Central SIPA income'!M33</f>
        <v>253179.996883619</v>
      </c>
      <c r="Y38" s="6"/>
      <c r="Z38" s="6" t="n">
        <f aca="false">R38+V38-N38-L38-F38</f>
        <v>-6307404.5809167</v>
      </c>
      <c r="AA38" s="6"/>
      <c r="AB38" s="6" t="n">
        <f aca="false">T38-P38-D38</f>
        <v>-60907649.7464011</v>
      </c>
      <c r="AC38" s="50"/>
      <c r="AD38" s="6"/>
      <c r="AE38" s="6"/>
      <c r="AF38" s="6"/>
      <c r="AG38" s="6" t="n">
        <f aca="false">AG37*'Central macro hypothesis'!B20/'Central macro hypothesis'!B19</f>
        <v>4549709618.02388</v>
      </c>
      <c r="AH38" s="61" t="n">
        <f aca="false">(AG38-AG37)/AG37</f>
        <v>-0.00457199874963187</v>
      </c>
      <c r="AI38" s="61"/>
      <c r="AJ38" s="61" t="n">
        <f aca="false">AB38/AG38</f>
        <v>-0.0133871510184106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0.0219859528261977</v>
      </c>
      <c r="AV38" s="5"/>
      <c r="AW38" s="65" t="n">
        <f aca="false">workers_and_wage_central!C26</f>
        <v>11780671</v>
      </c>
      <c r="AX38" s="5"/>
      <c r="AY38" s="61" t="n">
        <f aca="false">(AW38-AW37)/AW37</f>
        <v>0.00187539029880975</v>
      </c>
      <c r="AZ38" s="66" t="n">
        <f aca="false">workers_and_wage_central!B26</f>
        <v>5546.1032476285</v>
      </c>
      <c r="BA38" s="61" t="n">
        <f aca="false">(AZ38-AZ37)/AZ37</f>
        <v>0.0324256913820059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61" t="n">
        <f aca="false">BD38/BD37-1</f>
        <v>0.0189803248764207</v>
      </c>
      <c r="BF38" s="5"/>
      <c r="BG38" s="5"/>
      <c r="BH38" s="5" t="n">
        <f aca="false">BH37+1</f>
        <v>7</v>
      </c>
      <c r="BI38" s="61" t="n">
        <f aca="false">T45/AG45</f>
        <v>0.0157478183462613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98072991.498607</v>
      </c>
      <c r="E39" s="9"/>
      <c r="F39" s="67" t="n">
        <f aca="false">'Central pensions'!I39</f>
        <v>17825927.1169399</v>
      </c>
      <c r="G39" s="9" t="n">
        <f aca="false">'Central pensions'!K39</f>
        <v>351191.474076681</v>
      </c>
      <c r="H39" s="9" t="n">
        <f aca="false">'Central pensions'!V39</f>
        <v>1932151.87213321</v>
      </c>
      <c r="I39" s="67" t="n">
        <f aca="false">'Central pensions'!M39</f>
        <v>10861.5919817531</v>
      </c>
      <c r="J39" s="9" t="n">
        <f aca="false">'Central pensions'!W39</f>
        <v>59757.2743958728</v>
      </c>
      <c r="K39" s="9"/>
      <c r="L39" s="67" t="n">
        <f aca="false">'Central pensions'!N39</f>
        <v>3170310.2527212</v>
      </c>
      <c r="M39" s="67"/>
      <c r="N39" s="67" t="n">
        <f aca="false">'Central pensions'!L39</f>
        <v>744230.724242166</v>
      </c>
      <c r="O39" s="9"/>
      <c r="P39" s="9" t="n">
        <f aca="false">'Central pensions'!X39</f>
        <v>20545292.8336081</v>
      </c>
      <c r="Q39" s="67"/>
      <c r="R39" s="67" t="n">
        <f aca="false">'Central SIPA income'!G34</f>
        <v>19336178.7977048</v>
      </c>
      <c r="S39" s="67"/>
      <c r="T39" s="9" t="n">
        <f aca="false">'Central SIPA income'!J34</f>
        <v>73933555.532512</v>
      </c>
      <c r="U39" s="9"/>
      <c r="V39" s="67" t="n">
        <f aca="false">'Central SIPA income'!F34</f>
        <v>101240.260268271</v>
      </c>
      <c r="W39" s="67"/>
      <c r="X39" s="67" t="n">
        <f aca="false">'Central SIPA income'!M34</f>
        <v>254286.345416939</v>
      </c>
      <c r="Y39" s="9"/>
      <c r="Z39" s="9" t="n">
        <f aca="false">R39+V39-N39-L39-F39</f>
        <v>-2303049.03593024</v>
      </c>
      <c r="AA39" s="9"/>
      <c r="AB39" s="9" t="n">
        <f aca="false">T39-P39-D39</f>
        <v>-44684728.7997032</v>
      </c>
      <c r="AC39" s="50"/>
      <c r="AD39" s="9"/>
      <c r="AE39" s="9"/>
      <c r="AF39" s="9"/>
      <c r="AG39" s="9" t="n">
        <f aca="false">AG38*'Central macro hypothesis'!B21/'Central macro hypothesis'!B20</f>
        <v>5260625875.71462</v>
      </c>
      <c r="AH39" s="39" t="n">
        <f aca="false">(AG39-AG38)/AG38</f>
        <v>0.156255303607602</v>
      </c>
      <c r="AI39" s="39"/>
      <c r="AJ39" s="39" t="n">
        <f aca="false">AB39/AG39</f>
        <v>-0.008494184885108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11814043</v>
      </c>
      <c r="AX39" s="7"/>
      <c r="AY39" s="39" t="n">
        <f aca="false">(AW39-AW38)/AW38</f>
        <v>0.0028327758240596</v>
      </c>
      <c r="AZ39" s="38" t="n">
        <f aca="false">workers_and_wage_central!B27</f>
        <v>5733.70351079832</v>
      </c>
      <c r="BA39" s="39" t="n">
        <f aca="false">(AZ39-AZ38)/AZ38</f>
        <v>0.0338255987661314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39" t="n">
        <f aca="false">BD39/BD38-1</f>
        <v>0.0186267824932955</v>
      </c>
      <c r="BF39" s="7"/>
      <c r="BG39" s="7"/>
      <c r="BH39" s="7" t="n">
        <f aca="false">BH38+1</f>
        <v>8</v>
      </c>
      <c r="BI39" s="39" t="n">
        <f aca="false">T46/AG46</f>
        <v>0.0143494163659993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98360275.5366902</v>
      </c>
      <c r="E40" s="9"/>
      <c r="F40" s="67" t="n">
        <f aca="false">'Central pensions'!I40</f>
        <v>17878144.3915073</v>
      </c>
      <c r="G40" s="9" t="n">
        <f aca="false">'Central pensions'!K40</f>
        <v>366629.337212648</v>
      </c>
      <c r="H40" s="9" t="n">
        <f aca="false">'Central pensions'!V40</f>
        <v>2017086.44020129</v>
      </c>
      <c r="I40" s="67" t="n">
        <f aca="false">'Central pensions'!M40</f>
        <v>11339.0516663707</v>
      </c>
      <c r="J40" s="9" t="n">
        <f aca="false">'Central pensions'!W40</f>
        <v>62384.116707257</v>
      </c>
      <c r="K40" s="9"/>
      <c r="L40" s="67" t="n">
        <f aca="false">'Central pensions'!N40</f>
        <v>3114887.47907113</v>
      </c>
      <c r="M40" s="67"/>
      <c r="N40" s="67" t="n">
        <f aca="false">'Central pensions'!L40</f>
        <v>748142.959043324</v>
      </c>
      <c r="O40" s="9"/>
      <c r="P40" s="9" t="n">
        <f aca="false">'Central pensions'!X40</f>
        <v>20279227.7592492</v>
      </c>
      <c r="Q40" s="67"/>
      <c r="R40" s="67" t="n">
        <f aca="false">'Central SIPA income'!G35</f>
        <v>17190502.5019245</v>
      </c>
      <c r="S40" s="67"/>
      <c r="T40" s="9" t="n">
        <f aca="false">'Central SIPA income'!J35</f>
        <v>65729376.2461842</v>
      </c>
      <c r="U40" s="9"/>
      <c r="V40" s="67" t="n">
        <f aca="false">'Central SIPA income'!F35</f>
        <v>104811.361219264</v>
      </c>
      <c r="W40" s="67"/>
      <c r="X40" s="67" t="n">
        <f aca="false">'Central SIPA income'!M35</f>
        <v>263255.921428861</v>
      </c>
      <c r="Y40" s="9"/>
      <c r="Z40" s="9" t="n">
        <f aca="false">R40+V40-N40-L40-F40</f>
        <v>-4445860.96647797</v>
      </c>
      <c r="AA40" s="9"/>
      <c r="AB40" s="9" t="n">
        <f aca="false">T40-P40-D40</f>
        <v>-52910127.0497553</v>
      </c>
      <c r="AC40" s="50"/>
      <c r="AD40" s="9"/>
      <c r="AE40" s="9"/>
      <c r="AF40" s="9"/>
      <c r="AG40" s="9" t="n">
        <f aca="false">AG39*'Central macro hypothesis'!B22/'Central macro hypothesis'!B21</f>
        <v>4910610290.71305</v>
      </c>
      <c r="AH40" s="39" t="n">
        <f aca="false">(AG40-AG39)/AG39</f>
        <v>-0.0665349700341546</v>
      </c>
      <c r="AI40" s="39"/>
      <c r="AJ40" s="39" t="n">
        <f aca="false">AB40/AG40</f>
        <v>-0.0107746540485648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11854870</v>
      </c>
      <c r="AY40" s="39" t="n">
        <f aca="false">(AW40-AW39)/AW39</f>
        <v>0.00345580255633063</v>
      </c>
      <c r="AZ40" s="38" t="n">
        <f aca="false">workers_and_wage_central!B28</f>
        <v>5833.64715861197</v>
      </c>
      <c r="BA40" s="39" t="n">
        <f aca="false">(AZ40-AZ39)/AZ39</f>
        <v>0.0174309061543591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39" t="n">
        <f aca="false">BD40/BD39-1</f>
        <v>0.018286169982398</v>
      </c>
      <c r="BF40" s="7"/>
      <c r="BG40" s="7"/>
      <c r="BH40" s="0" t="n">
        <f aca="false">BH39+1</f>
        <v>9</v>
      </c>
      <c r="BI40" s="39" t="n">
        <f aca="false">T47/AG47</f>
        <v>0.0144905433034385</v>
      </c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98789082.0747407</v>
      </c>
      <c r="E41" s="9"/>
      <c r="F41" s="67" t="n">
        <f aca="false">'Central pensions'!I41</f>
        <v>17956085.0556775</v>
      </c>
      <c r="G41" s="9" t="n">
        <f aca="false">'Central pensions'!K41</f>
        <v>401016.650258605</v>
      </c>
      <c r="H41" s="9" t="n">
        <f aca="false">'Central pensions'!V41</f>
        <v>2206275.29068252</v>
      </c>
      <c r="I41" s="67" t="n">
        <f aca="false">'Central pensions'!M41</f>
        <v>12402.5768121218</v>
      </c>
      <c r="J41" s="9" t="n">
        <f aca="false">'Central pensions'!W41</f>
        <v>68235.3182685316</v>
      </c>
      <c r="K41" s="9"/>
      <c r="L41" s="67" t="n">
        <f aca="false">'Central pensions'!N41</f>
        <v>3074881.99838821</v>
      </c>
      <c r="M41" s="67"/>
      <c r="N41" s="67" t="n">
        <f aca="false">'Central pensions'!L41</f>
        <v>753752.127155531</v>
      </c>
      <c r="O41" s="9"/>
      <c r="P41" s="9" t="n">
        <f aca="false">'Central pensions'!X41</f>
        <v>20102499.1177887</v>
      </c>
      <c r="Q41" s="67"/>
      <c r="R41" s="67" t="n">
        <f aca="false">'Central SIPA income'!G36</f>
        <v>20217453.4112065</v>
      </c>
      <c r="S41" s="67"/>
      <c r="T41" s="9" t="n">
        <f aca="false">'Central SIPA income'!J36</f>
        <v>77303185.3988048</v>
      </c>
      <c r="U41" s="9"/>
      <c r="V41" s="67" t="n">
        <f aca="false">'Central SIPA income'!F36</f>
        <v>107720.738757014</v>
      </c>
      <c r="W41" s="67"/>
      <c r="X41" s="67" t="n">
        <f aca="false">'Central SIPA income'!M36</f>
        <v>270563.43900687</v>
      </c>
      <c r="Y41" s="9"/>
      <c r="Z41" s="9" t="n">
        <f aca="false">R41+V41-N41-L41-F41</f>
        <v>-1459545.03125773</v>
      </c>
      <c r="AA41" s="9"/>
      <c r="AB41" s="9" t="n">
        <f aca="false">T41-P41-D41</f>
        <v>-41588395.7937247</v>
      </c>
      <c r="AC41" s="50"/>
      <c r="AD41" s="9"/>
      <c r="AE41" s="9"/>
      <c r="AF41" s="9"/>
      <c r="AG41" s="9" t="n">
        <f aca="false">AG40*'Central macro hypothesis'!B23/'Central macro hypothesis'!B22</f>
        <v>4924337786.28798</v>
      </c>
      <c r="AH41" s="39" t="n">
        <f aca="false">(AG41-AG40)/AG40</f>
        <v>0.00279547648097508</v>
      </c>
      <c r="AI41" s="39" t="n">
        <f aca="false">(AG41-AG37)/AG37</f>
        <v>0.0773926539547735</v>
      </c>
      <c r="AJ41" s="39" t="n">
        <f aca="false">AB41/AG41</f>
        <v>-0.00844547989976019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11862483</v>
      </c>
      <c r="AY41" s="39" t="n">
        <f aca="false">(AW41-AW40)/AW40</f>
        <v>0.000642183338999078</v>
      </c>
      <c r="AZ41" s="38" t="n">
        <f aca="false">workers_and_wage_central!B29</f>
        <v>5938.92712480634</v>
      </c>
      <c r="BA41" s="39" t="n">
        <f aca="false">(AZ41-AZ40)/AZ40</f>
        <v>0.018047023299816</v>
      </c>
      <c r="BB41" s="76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39" t="n">
        <f aca="false">BD41/BD40-1</f>
        <v>0.0179577907679076</v>
      </c>
      <c r="BF41" s="7"/>
      <c r="BG41" s="73" t="n">
        <f aca="false">(BB41-BB37)/BB37</f>
        <v>0.0851063829787234</v>
      </c>
      <c r="BH41" s="0" t="n">
        <f aca="false">BH40+1</f>
        <v>10</v>
      </c>
      <c r="BI41" s="39" t="n">
        <f aca="false">T48/AG48</f>
        <v>0.0138236072230326</v>
      </c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99205970.3882168</v>
      </c>
      <c r="E42" s="6"/>
      <c r="F42" s="8" t="n">
        <f aca="false">'Central pensions'!I42</f>
        <v>18031859.4414525</v>
      </c>
      <c r="G42" s="6" t="n">
        <f aca="false">'Central pensions'!K42</f>
        <v>411846.580649739</v>
      </c>
      <c r="H42" s="6" t="n">
        <f aca="false">'Central pensions'!V42</f>
        <v>2265858.37234849</v>
      </c>
      <c r="I42" s="8" t="n">
        <f aca="false">'Central pensions'!M42</f>
        <v>12737.5231128786</v>
      </c>
      <c r="J42" s="6" t="n">
        <f aca="false">'Central pensions'!W42</f>
        <v>70078.0939901596</v>
      </c>
      <c r="K42" s="6"/>
      <c r="L42" s="8" t="n">
        <f aca="false">'Central pensions'!N42</f>
        <v>3715886.72897803</v>
      </c>
      <c r="M42" s="8"/>
      <c r="N42" s="8" t="n">
        <f aca="false">'Central pensions'!L42</f>
        <v>759025.800042633</v>
      </c>
      <c r="O42" s="6"/>
      <c r="P42" s="6" t="n">
        <f aca="false">'Central pensions'!X42</f>
        <v>23457689.9042673</v>
      </c>
      <c r="Q42" s="8"/>
      <c r="R42" s="8" t="n">
        <f aca="false">'Central SIPA income'!G37</f>
        <v>17944797.1175954</v>
      </c>
      <c r="S42" s="8"/>
      <c r="T42" s="6" t="n">
        <f aca="false">'Central SIPA income'!J37</f>
        <v>68613487.0851982</v>
      </c>
      <c r="U42" s="6"/>
      <c r="V42" s="8" t="n">
        <f aca="false">'Central SIPA income'!F37</f>
        <v>110472.169349466</v>
      </c>
      <c r="W42" s="8"/>
      <c r="X42" s="8" t="n">
        <f aca="false">'Central SIPA income'!M37</f>
        <v>277474.239395657</v>
      </c>
      <c r="Y42" s="6"/>
      <c r="Z42" s="6" t="n">
        <f aca="false">R42+V42-N42-L42-F42</f>
        <v>-4451502.68352835</v>
      </c>
      <c r="AA42" s="6"/>
      <c r="AB42" s="6" t="n">
        <f aca="false">T42-P42-D42</f>
        <v>-54050173.2072859</v>
      </c>
      <c r="AC42" s="50"/>
      <c r="AD42" s="6"/>
      <c r="AE42" s="6"/>
      <c r="AF42" s="6"/>
      <c r="AG42" s="6" t="n">
        <f aca="false">AG41*'Central macro hypothesis'!B24/'Central macro hypothesis'!B23</f>
        <v>4810204931.47405</v>
      </c>
      <c r="AH42" s="61" t="n">
        <f aca="false">(AG42-AG41)/AG41</f>
        <v>-0.0231773001299253</v>
      </c>
      <c r="AI42" s="61"/>
      <c r="AJ42" s="61" t="n">
        <f aca="false">AB42/AG42</f>
        <v>-0.011236563509722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0.0144435160229878</v>
      </c>
      <c r="AV42" s="5"/>
      <c r="AW42" s="65" t="n">
        <f aca="false">workers_and_wage_central!C30</f>
        <v>11908532</v>
      </c>
      <c r="AX42" s="5"/>
      <c r="AY42" s="61" t="n">
        <f aca="false">(AW42-AW41)/AW41</f>
        <v>0.00388190229650909</v>
      </c>
      <c r="AZ42" s="66" t="n">
        <f aca="false">workers_and_wage_central!B30</f>
        <v>6013.27706537615</v>
      </c>
      <c r="BA42" s="61" t="n">
        <f aca="false">(AZ42-AZ41)/AZ41</f>
        <v>0.0125190861930699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61" t="n">
        <f aca="false">BD42/BD41-1</f>
        <v>0.00220512467839673</v>
      </c>
      <c r="BF42" s="5"/>
      <c r="BG42" s="5"/>
      <c r="BH42" s="5" t="n">
        <f aca="false">BH41+1</f>
        <v>11</v>
      </c>
      <c r="BI42" s="61" t="n">
        <f aca="false">T49/AG49</f>
        <v>0.0160333636614059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100575523.74267</v>
      </c>
      <c r="E43" s="9"/>
      <c r="F43" s="67" t="n">
        <f aca="false">'Central pensions'!I43</f>
        <v>18280791.9753355</v>
      </c>
      <c r="G43" s="9" t="n">
        <f aca="false">'Central pensions'!K43</f>
        <v>442556.761458586</v>
      </c>
      <c r="H43" s="9" t="n">
        <f aca="false">'Central pensions'!V43</f>
        <v>2434816.72619055</v>
      </c>
      <c r="I43" s="67" t="n">
        <f aca="false">'Central pensions'!M43</f>
        <v>13687.3225193376</v>
      </c>
      <c r="J43" s="9" t="n">
        <f aca="false">'Central pensions'!W43</f>
        <v>75303.6100883672</v>
      </c>
      <c r="K43" s="9"/>
      <c r="L43" s="67" t="n">
        <f aca="false">'Central pensions'!N43</f>
        <v>3130532.66364023</v>
      </c>
      <c r="M43" s="67"/>
      <c r="N43" s="67" t="n">
        <f aca="false">'Central pensions'!L43</f>
        <v>771564.472623825</v>
      </c>
      <c r="O43" s="9"/>
      <c r="P43" s="9" t="n">
        <f aca="false">'Central pensions'!X43</f>
        <v>20489268.9536086</v>
      </c>
      <c r="Q43" s="67"/>
      <c r="R43" s="67" t="n">
        <f aca="false">'Central SIPA income'!G38</f>
        <v>21025148.3311419</v>
      </c>
      <c r="S43" s="67"/>
      <c r="T43" s="9" t="n">
        <f aca="false">'Central SIPA income'!J38</f>
        <v>80391476.9294696</v>
      </c>
      <c r="U43" s="9"/>
      <c r="V43" s="67" t="n">
        <f aca="false">'Central SIPA income'!F38</f>
        <v>110747.827691582</v>
      </c>
      <c r="W43" s="67"/>
      <c r="X43" s="67" t="n">
        <f aca="false">'Central SIPA income'!M38</f>
        <v>278166.613676547</v>
      </c>
      <c r="Y43" s="9"/>
      <c r="Z43" s="9" t="n">
        <f aca="false">R43+V43-N43-L43-F43</f>
        <v>-1046992.95276611</v>
      </c>
      <c r="AA43" s="9"/>
      <c r="AB43" s="9" t="n">
        <f aca="false">T43-P43-D43</f>
        <v>-40673315.7668085</v>
      </c>
      <c r="AC43" s="50"/>
      <c r="AD43" s="9"/>
      <c r="AE43" s="9"/>
      <c r="AF43" s="9"/>
      <c r="AG43" s="9" t="n">
        <f aca="false">AG42*'Central macro hypothesis'!B25/'Central macro hypothesis'!B24</f>
        <v>5551103673.21321</v>
      </c>
      <c r="AH43" s="39" t="n">
        <f aca="false">(AG43-AG42)/AG42</f>
        <v>0.154026440098492</v>
      </c>
      <c r="AI43" s="39"/>
      <c r="AJ43" s="39" t="n">
        <f aca="false">AB43/AG43</f>
        <v>-0.00732706830230484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11991625</v>
      </c>
      <c r="AX43" s="7"/>
      <c r="AY43" s="39" t="n">
        <f aca="false">(AW43-AW42)/AW42</f>
        <v>0.00697760227709007</v>
      </c>
      <c r="AZ43" s="38" t="n">
        <f aca="false">workers_and_wage_central!B31</f>
        <v>6050.41843066395</v>
      </c>
      <c r="BA43" s="39" t="n">
        <f aca="false">(AZ43-AZ42)/AZ42</f>
        <v>0.00617655978329262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39" t="n">
        <f aca="false">BD43/BD42-1</f>
        <v>0.00220027280254054</v>
      </c>
      <c r="BF43" s="7"/>
      <c r="BG43" s="7"/>
      <c r="BH43" s="7" t="n">
        <f aca="false">BH42+1</f>
        <v>12</v>
      </c>
      <c r="BI43" s="39" t="n">
        <f aca="false">T50/AG50</f>
        <v>0.014506182842481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101788883.477906</v>
      </c>
      <c r="E44" s="9"/>
      <c r="F44" s="67" t="n">
        <f aca="false">'Central pensions'!I44</f>
        <v>18501334.4700269</v>
      </c>
      <c r="G44" s="9" t="n">
        <f aca="false">'Central pensions'!K44</f>
        <v>471650.211738219</v>
      </c>
      <c r="H44" s="9" t="n">
        <f aca="false">'Central pensions'!V44</f>
        <v>2594880.3056735</v>
      </c>
      <c r="I44" s="67" t="n">
        <f aca="false">'Central pensions'!M44</f>
        <v>14587.1199506666</v>
      </c>
      <c r="J44" s="9" t="n">
        <f aca="false">'Central pensions'!W44</f>
        <v>80254.0300723763</v>
      </c>
      <c r="K44" s="9"/>
      <c r="L44" s="67" t="n">
        <f aca="false">'Central pensions'!N44</f>
        <v>3106496.79149011</v>
      </c>
      <c r="M44" s="67"/>
      <c r="N44" s="67" t="n">
        <f aca="false">'Central pensions'!L44</f>
        <v>782126.866751842</v>
      </c>
      <c r="O44" s="9"/>
      <c r="P44" s="9" t="n">
        <f aca="false">'Central pensions'!X44</f>
        <v>20422657.8748421</v>
      </c>
      <c r="Q44" s="67"/>
      <c r="R44" s="67" t="n">
        <f aca="false">'Central SIPA income'!G39</f>
        <v>18307147.087166</v>
      </c>
      <c r="S44" s="67"/>
      <c r="T44" s="9" t="n">
        <f aca="false">'Central SIPA income'!J39</f>
        <v>69998963.5993394</v>
      </c>
      <c r="U44" s="9"/>
      <c r="V44" s="67" t="n">
        <f aca="false">'Central SIPA income'!F39</f>
        <v>116689.270329895</v>
      </c>
      <c r="W44" s="67"/>
      <c r="X44" s="67" t="n">
        <f aca="false">'Central SIPA income'!M39</f>
        <v>293089.804618547</v>
      </c>
      <c r="Y44" s="9"/>
      <c r="Z44" s="9" t="n">
        <f aca="false">R44+V44-N44-L44-F44</f>
        <v>-3966121.77077294</v>
      </c>
      <c r="AA44" s="9"/>
      <c r="AB44" s="9" t="n">
        <f aca="false">T44-P44-D44</f>
        <v>-52212577.7534083</v>
      </c>
      <c r="AC44" s="50"/>
      <c r="AD44" s="9"/>
      <c r="AE44" s="9"/>
      <c r="AF44" s="9"/>
      <c r="AG44" s="9" t="n">
        <f aca="false">AG43*'Central macro hypothesis'!B26/'Central macro hypothesis'!B25</f>
        <v>5144754762.74662</v>
      </c>
      <c r="AH44" s="39" t="n">
        <f aca="false">(AG44-AG43)/AG43</f>
        <v>-0.0732014630581334</v>
      </c>
      <c r="AI44" s="39"/>
      <c r="AJ44" s="39" t="n">
        <f aca="false">AB44/AG44</f>
        <v>-0.0101487009898862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11996370</v>
      </c>
      <c r="AY44" s="39" t="n">
        <f aca="false">(AW44-AW43)/AW43</f>
        <v>0.00039569282728571</v>
      </c>
      <c r="AZ44" s="38" t="n">
        <f aca="false">workers_and_wage_central!B32</f>
        <v>6076.4378724429</v>
      </c>
      <c r="BA44" s="39" t="n">
        <f aca="false">(AZ44-AZ43)/AZ43</f>
        <v>0.00430043675113107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39" t="n">
        <f aca="false">BD44/BD43-1</f>
        <v>0.00219544223071089</v>
      </c>
      <c r="BF44" s="7"/>
      <c r="BG44" s="7"/>
      <c r="BH44" s="0" t="n">
        <f aca="false">BH43+1</f>
        <v>13</v>
      </c>
      <c r="BI44" s="39" t="n">
        <f aca="false">T51/AG51</f>
        <v>0.0146721382449732</v>
      </c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103034252.097352</v>
      </c>
      <c r="E45" s="9"/>
      <c r="F45" s="67" t="n">
        <f aca="false">'Central pensions'!I45</f>
        <v>18727694.9583198</v>
      </c>
      <c r="G45" s="9" t="n">
        <f aca="false">'Central pensions'!K45</f>
        <v>490001.295033366</v>
      </c>
      <c r="H45" s="9" t="n">
        <f aca="false">'Central pensions'!V45</f>
        <v>2695842.55151848</v>
      </c>
      <c r="I45" s="67" t="n">
        <f aca="false">'Central pensions'!M45</f>
        <v>15154.6792278361</v>
      </c>
      <c r="J45" s="9" t="n">
        <f aca="false">'Central pensions'!W45</f>
        <v>83376.5737583037</v>
      </c>
      <c r="K45" s="9"/>
      <c r="L45" s="67" t="n">
        <f aca="false">'Central pensions'!N45</f>
        <v>3099750.27269759</v>
      </c>
      <c r="M45" s="67"/>
      <c r="N45" s="67" t="n">
        <f aca="false">'Central pensions'!L45</f>
        <v>793657.221882463</v>
      </c>
      <c r="O45" s="9"/>
      <c r="P45" s="9" t="n">
        <f aca="false">'Central pensions'!X45</f>
        <v>20451086.7686801</v>
      </c>
      <c r="Q45" s="67"/>
      <c r="R45" s="67" t="n">
        <f aca="false">'Central SIPA income'!G40</f>
        <v>21191857.3103228</v>
      </c>
      <c r="S45" s="73" t="n">
        <f aca="false">SUM(T42:T45)/AVERAGE(AG42:AG45)</f>
        <v>0.0581136073282858</v>
      </c>
      <c r="T45" s="9" t="n">
        <f aca="false">'Central SIPA income'!J40</f>
        <v>81028903.1603186</v>
      </c>
      <c r="U45" s="9"/>
      <c r="V45" s="67" t="n">
        <f aca="false">'Central SIPA income'!F40</f>
        <v>118474.436728734</v>
      </c>
      <c r="W45" s="67"/>
      <c r="X45" s="67" t="n">
        <f aca="false">'Central SIPA income'!M40</f>
        <v>297573.627934676</v>
      </c>
      <c r="Y45" s="9"/>
      <c r="Z45" s="9" t="n">
        <f aca="false">R45+V45-N45-L45-F45</f>
        <v>-1310770.70584828</v>
      </c>
      <c r="AA45" s="9"/>
      <c r="AB45" s="9" t="n">
        <f aca="false">T45-P45-D45</f>
        <v>-42456435.7057132</v>
      </c>
      <c r="AC45" s="50"/>
      <c r="AD45" s="9"/>
      <c r="AE45" s="9"/>
      <c r="AF45" s="9"/>
      <c r="AG45" s="9" t="n">
        <f aca="false">AG44*'Central macro hypothesis'!B27/'Central macro hypothesis'!B26</f>
        <v>5145404993.80068</v>
      </c>
      <c r="AH45" s="39" t="n">
        <f aca="false">(AG45-AG44)/AG44</f>
        <v>0.000126387181517424</v>
      </c>
      <c r="AI45" s="39" t="n">
        <f aca="false">(AG45-AG41)/AG41</f>
        <v>0.0448927789089285</v>
      </c>
      <c r="AJ45" s="39" t="n">
        <f aca="false">AB45/AG45</f>
        <v>-0.0082513302173232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12041276</v>
      </c>
      <c r="AY45" s="39" t="n">
        <f aca="false">(AW45-AW44)/AW44</f>
        <v>0.00374329901461859</v>
      </c>
      <c r="AZ45" s="38" t="n">
        <f aca="false">workers_and_wage_central!B33</f>
        <v>6116.5122940316</v>
      </c>
      <c r="BA45" s="39" t="n">
        <f aca="false">(AZ45-AZ44)/AZ44</f>
        <v>0.00659505164537903</v>
      </c>
      <c r="BB45" s="76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39" t="n">
        <f aca="false">BD45/BD44-1</f>
        <v>0.00219063282289933</v>
      </c>
      <c r="BF45" s="7"/>
      <c r="BG45" s="73" t="n">
        <f aca="false">(BB45-BB41)/BB41</f>
        <v>0.00980392156862745</v>
      </c>
      <c r="BH45" s="0" t="n">
        <f aca="false">BH44+1</f>
        <v>14</v>
      </c>
      <c r="BI45" s="39" t="n">
        <f aca="false">T52/AG52</f>
        <v>0.0140116994742265</v>
      </c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104099678.685043</v>
      </c>
      <c r="E46" s="6"/>
      <c r="F46" s="8" t="n">
        <f aca="false">'Central pensions'!I46</f>
        <v>18921348.852327</v>
      </c>
      <c r="G46" s="6" t="n">
        <f aca="false">'Central pensions'!K46</f>
        <v>500920.222228114</v>
      </c>
      <c r="H46" s="6" t="n">
        <f aca="false">'Central pensions'!V46</f>
        <v>2755915.26733963</v>
      </c>
      <c r="I46" s="8" t="n">
        <f aca="false">'Central pensions'!M46</f>
        <v>15492.3780070551</v>
      </c>
      <c r="J46" s="6" t="n">
        <f aca="false">'Central pensions'!W46</f>
        <v>85234.4928043189</v>
      </c>
      <c r="K46" s="6"/>
      <c r="L46" s="8" t="n">
        <f aca="false">'Central pensions'!N46</f>
        <v>3759864.61633062</v>
      </c>
      <c r="M46" s="8"/>
      <c r="N46" s="8" t="n">
        <f aca="false">'Central pensions'!L46</f>
        <v>803285.849596091</v>
      </c>
      <c r="O46" s="6"/>
      <c r="P46" s="6" t="n">
        <f aca="false">'Central pensions'!X46</f>
        <v>23929397.1046193</v>
      </c>
      <c r="Q46" s="8"/>
      <c r="R46" s="8" t="n">
        <f aca="false">'Central SIPA income'!G41</f>
        <v>18855257.9639924</v>
      </c>
      <c r="S46" s="8"/>
      <c r="T46" s="6" t="n">
        <f aca="false">'Central SIPA income'!J41</f>
        <v>72094713.0425865</v>
      </c>
      <c r="U46" s="6"/>
      <c r="V46" s="8" t="n">
        <f aca="false">'Central SIPA income'!F41</f>
        <v>115977.309840953</v>
      </c>
      <c r="W46" s="8"/>
      <c r="X46" s="8" t="n">
        <f aca="false">'Central SIPA income'!M41</f>
        <v>291301.565134228</v>
      </c>
      <c r="Y46" s="6"/>
      <c r="Z46" s="6" t="n">
        <f aca="false">R46+V46-N46-L46-F46</f>
        <v>-4513264.04442036</v>
      </c>
      <c r="AA46" s="6"/>
      <c r="AB46" s="6" t="n">
        <f aca="false">T46-P46-D46</f>
        <v>-55934362.747076</v>
      </c>
      <c r="AC46" s="50"/>
      <c r="AD46" s="6"/>
      <c r="AE46" s="6"/>
      <c r="AF46" s="6"/>
      <c r="AG46" s="6" t="n">
        <f aca="false">AG45*'Central macro hypothesis'!B28/'Central macro hypothesis'!B27</f>
        <v>5024226156.91977</v>
      </c>
      <c r="AH46" s="61" t="n">
        <f aca="false">(AG46-AG45)/AG45</f>
        <v>-0.0235508841436034</v>
      </c>
      <c r="AI46" s="61"/>
      <c r="AJ46" s="61" t="n">
        <f aca="false">AB46/AG46</f>
        <v>-0.0111329309231112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0.0121859137029986</v>
      </c>
      <c r="AV46" s="5"/>
      <c r="AW46" s="65" t="n">
        <f aca="false">workers_and_wage_central!C34</f>
        <v>12096228</v>
      </c>
      <c r="AX46" s="5"/>
      <c r="AY46" s="61" t="n">
        <f aca="false">(AW46-AW45)/AW45</f>
        <v>0.00456363594688802</v>
      </c>
      <c r="AZ46" s="66" t="n">
        <f aca="false">workers_and_wage_central!B34</f>
        <v>6174.52856548636</v>
      </c>
      <c r="BA46" s="61" t="n">
        <f aca="false">(AZ46-AZ45)/AZ45</f>
        <v>0.00948518839917527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61" t="n">
        <f aca="false">BD46/BD45-1</f>
        <v>0.00218584444032266</v>
      </c>
      <c r="BF46" s="5"/>
      <c r="BG46" s="5"/>
      <c r="BH46" s="5" t="n">
        <f aca="false">BH45+1</f>
        <v>15</v>
      </c>
      <c r="BI46" s="61" t="n">
        <f aca="false">T53/AG53</f>
        <v>0.0163245333614877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105205712.303071</v>
      </c>
      <c r="E47" s="9"/>
      <c r="F47" s="67" t="n">
        <f aca="false">'Central pensions'!I47</f>
        <v>19122383.5547724</v>
      </c>
      <c r="G47" s="9" t="n">
        <f aca="false">'Central pensions'!K47</f>
        <v>517959.913775655</v>
      </c>
      <c r="H47" s="9" t="n">
        <f aca="false">'Central pensions'!V47</f>
        <v>2849662.6227124</v>
      </c>
      <c r="I47" s="67" t="n">
        <f aca="false">'Central pensions'!M47</f>
        <v>16019.3787765668</v>
      </c>
      <c r="J47" s="9" t="n">
        <f aca="false">'Central pensions'!W47</f>
        <v>88133.8955478069</v>
      </c>
      <c r="K47" s="9"/>
      <c r="L47" s="67" t="n">
        <f aca="false">'Central pensions'!N47</f>
        <v>3126282.44957563</v>
      </c>
      <c r="M47" s="67"/>
      <c r="N47" s="67" t="n">
        <f aca="false">'Central pensions'!L47</f>
        <v>813727.623619385</v>
      </c>
      <c r="O47" s="9"/>
      <c r="P47" s="9" t="n">
        <f aca="false">'Central pensions'!X47</f>
        <v>20699183.7892595</v>
      </c>
      <c r="Q47" s="67"/>
      <c r="R47" s="67" t="n">
        <f aca="false">'Central SIPA income'!G42</f>
        <v>21894397.7134394</v>
      </c>
      <c r="S47" s="67"/>
      <c r="T47" s="9" t="n">
        <f aca="false">'Central SIPA income'!J42</f>
        <v>83715127.282006</v>
      </c>
      <c r="U47" s="9"/>
      <c r="V47" s="67" t="n">
        <f aca="false">'Central SIPA income'!F42</f>
        <v>113063.74942165</v>
      </c>
      <c r="W47" s="67"/>
      <c r="X47" s="67" t="n">
        <f aca="false">'Central SIPA income'!M42</f>
        <v>283983.541363717</v>
      </c>
      <c r="Y47" s="9"/>
      <c r="Z47" s="9" t="n">
        <f aca="false">R47+V47-N47-L47-F47</f>
        <v>-1054932.16510631</v>
      </c>
      <c r="AA47" s="9"/>
      <c r="AB47" s="9" t="n">
        <f aca="false">T47-P47-D47</f>
        <v>-42189768.8103248</v>
      </c>
      <c r="AC47" s="50"/>
      <c r="AD47" s="9"/>
      <c r="AE47" s="9"/>
      <c r="AF47" s="9"/>
      <c r="AG47" s="9" t="n">
        <f aca="false">AG46*'Central macro hypothesis'!B29/'Central macro hypothesis'!B28</f>
        <v>5777224878.94163</v>
      </c>
      <c r="AH47" s="39" t="n">
        <f aca="false">(AG47-AG46)/AG46</f>
        <v>0.149873572268393</v>
      </c>
      <c r="AI47" s="39"/>
      <c r="AJ47" s="39" t="n">
        <f aca="false">AB47/AG47</f>
        <v>-0.00730277420290654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12104519</v>
      </c>
      <c r="AX47" s="7"/>
      <c r="AY47" s="39" t="n">
        <f aca="false">(AW47-AW46)/AW46</f>
        <v>0.00068542028142988</v>
      </c>
      <c r="AZ47" s="38" t="n">
        <f aca="false">workers_and_wage_central!B35</f>
        <v>6193.24387345945</v>
      </c>
      <c r="BA47" s="39" t="n">
        <f aca="false">(AZ47-AZ46)/AZ46</f>
        <v>0.00303105051253755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39" t="n">
        <f aca="false">BD47/BD46-1</f>
        <v>0.00218107694540759</v>
      </c>
      <c r="BF47" s="7"/>
      <c r="BG47" s="7"/>
      <c r="BH47" s="7" t="n">
        <f aca="false">BH46+1</f>
        <v>16</v>
      </c>
      <c r="BI47" s="39" t="n">
        <f aca="false">T54/AG54</f>
        <v>0.0143088639636208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106335898.363407</v>
      </c>
      <c r="E48" s="9"/>
      <c r="F48" s="67" t="n">
        <f aca="false">'Central pensions'!I48</f>
        <v>19327808.2495051</v>
      </c>
      <c r="G48" s="9" t="n">
        <f aca="false">'Central pensions'!K48</f>
        <v>542455.577567885</v>
      </c>
      <c r="H48" s="9" t="n">
        <f aca="false">'Central pensions'!V48</f>
        <v>2984430.53750799</v>
      </c>
      <c r="I48" s="67" t="n">
        <f aca="false">'Central pensions'!M48</f>
        <v>16776.976625811</v>
      </c>
      <c r="J48" s="9" t="n">
        <f aca="false">'Central pensions'!W48</f>
        <v>92301.9753868455</v>
      </c>
      <c r="K48" s="9"/>
      <c r="L48" s="67" t="n">
        <f aca="false">'Central pensions'!N48</f>
        <v>3150183.28133536</v>
      </c>
      <c r="M48" s="67"/>
      <c r="N48" s="67" t="n">
        <f aca="false">'Central pensions'!L48</f>
        <v>824577.802271783</v>
      </c>
      <c r="O48" s="9"/>
      <c r="P48" s="9" t="n">
        <f aca="false">'Central pensions'!X48</f>
        <v>20882899.8005058</v>
      </c>
      <c r="Q48" s="67"/>
      <c r="R48" s="67" t="n">
        <f aca="false">'Central SIPA income'!G43</f>
        <v>19313662.740786</v>
      </c>
      <c r="S48" s="67"/>
      <c r="T48" s="9" t="n">
        <f aca="false">'Central SIPA income'!J43</f>
        <v>73847463.4373782</v>
      </c>
      <c r="U48" s="9"/>
      <c r="V48" s="67" t="n">
        <f aca="false">'Central SIPA income'!F43</f>
        <v>112343.001810755</v>
      </c>
      <c r="W48" s="67"/>
      <c r="X48" s="67" t="n">
        <f aca="false">'Central SIPA income'!M43</f>
        <v>282173.23116245</v>
      </c>
      <c r="Y48" s="9"/>
      <c r="Z48" s="9" t="n">
        <f aca="false">R48+V48-N48-L48-F48</f>
        <v>-3876563.59051547</v>
      </c>
      <c r="AA48" s="9"/>
      <c r="AB48" s="9" t="n">
        <f aca="false">T48-P48-D48</f>
        <v>-53371334.7265344</v>
      </c>
      <c r="AC48" s="50"/>
      <c r="AD48" s="9"/>
      <c r="AE48" s="9"/>
      <c r="AF48" s="9"/>
      <c r="AG48" s="9" t="n">
        <f aca="false">AG47*'Central macro hypothesis'!B30/'Central macro hypothesis'!B29</f>
        <v>5342126859.21334</v>
      </c>
      <c r="AH48" s="39" t="n">
        <f aca="false">(AG48-AG47)/AG47</f>
        <v>-0.0753126334607898</v>
      </c>
      <c r="AI48" s="39"/>
      <c r="AJ48" s="39" t="n">
        <f aca="false">AB48/AG48</f>
        <v>-0.00999065281171434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12137132</v>
      </c>
      <c r="AY48" s="39" t="n">
        <f aca="false">(AW48-AW47)/AW47</f>
        <v>0.0026942830194244</v>
      </c>
      <c r="AZ48" s="38" t="n">
        <f aca="false">workers_and_wage_central!B36</f>
        <v>6235.04465711908</v>
      </c>
      <c r="BA48" s="39" t="n">
        <f aca="false">(AZ48-AZ47)/AZ47</f>
        <v>0.00674941670531619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39" t="n">
        <f aca="false">BD48/BD47-1</f>
        <v>0.00217633020177899</v>
      </c>
      <c r="BF48" s="7"/>
      <c r="BG48" s="7"/>
      <c r="BH48" s="0" t="n">
        <f aca="false">BH47+1</f>
        <v>17</v>
      </c>
      <c r="BI48" s="39" t="n">
        <f aca="false">T55/AG55</f>
        <v>0.0164048119393289</v>
      </c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107461486.737295</v>
      </c>
      <c r="E49" s="9"/>
      <c r="F49" s="67" t="n">
        <f aca="false">'Central pensions'!I49</f>
        <v>19532397.2603021</v>
      </c>
      <c r="G49" s="9" t="n">
        <f aca="false">'Central pensions'!K49</f>
        <v>567506.175251697</v>
      </c>
      <c r="H49" s="9" t="n">
        <f aca="false">'Central pensions'!V49</f>
        <v>3122251.53484309</v>
      </c>
      <c r="I49" s="67" t="n">
        <f aca="false">'Central pensions'!M49</f>
        <v>17551.7373789184</v>
      </c>
      <c r="J49" s="9" t="n">
        <f aca="false">'Central pensions'!W49</f>
        <v>96564.4804590647</v>
      </c>
      <c r="K49" s="9"/>
      <c r="L49" s="67" t="n">
        <f aca="false">'Central pensions'!N49</f>
        <v>3133016.35827029</v>
      </c>
      <c r="M49" s="67"/>
      <c r="N49" s="67" t="n">
        <f aca="false">'Central pensions'!L49</f>
        <v>835843.65929769</v>
      </c>
      <c r="O49" s="9"/>
      <c r="P49" s="9" t="n">
        <f aca="false">'Central pensions'!X49</f>
        <v>20855801.9765043</v>
      </c>
      <c r="Q49" s="67"/>
      <c r="R49" s="67" t="n">
        <f aca="false">'Central SIPA income'!G44</f>
        <v>22350255.8517189</v>
      </c>
      <c r="S49" s="67"/>
      <c r="T49" s="9" t="n">
        <f aca="false">'Central SIPA income'!J44</f>
        <v>85458140.3837174</v>
      </c>
      <c r="U49" s="9"/>
      <c r="V49" s="67" t="n">
        <f aca="false">'Central SIPA income'!F44</f>
        <v>117690.046431792</v>
      </c>
      <c r="W49" s="67"/>
      <c r="X49" s="67" t="n">
        <f aca="false">'Central SIPA income'!M44</f>
        <v>295603.465654756</v>
      </c>
      <c r="Y49" s="9"/>
      <c r="Z49" s="9" t="n">
        <f aca="false">R49+V49-N49-L49-F49</f>
        <v>-1033311.37971938</v>
      </c>
      <c r="AA49" s="9"/>
      <c r="AB49" s="9" t="n">
        <f aca="false">T49-P49-D49</f>
        <v>-42859148.330082</v>
      </c>
      <c r="AC49" s="50"/>
      <c r="AD49" s="9"/>
      <c r="AE49" s="9"/>
      <c r="AF49" s="9"/>
      <c r="AG49" s="9" t="n">
        <f aca="false">AG48*'Central macro hypothesis'!B31/'Central macro hypothesis'!B30</f>
        <v>5330019463.69023</v>
      </c>
      <c r="AH49" s="39" t="n">
        <f aca="false">(AG49-AG48)/AG48</f>
        <v>-0.00226639985200539</v>
      </c>
      <c r="AI49" s="39" t="n">
        <f aca="false">(AG49-AG45)/AG45</f>
        <v>0.0358794827835657</v>
      </c>
      <c r="AJ49" s="39" t="n">
        <f aca="false">AB49/AG49</f>
        <v>-0.00804108664556518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12183142</v>
      </c>
      <c r="AY49" s="39" t="n">
        <f aca="false">(AW49-AW48)/AW48</f>
        <v>0.00379084614058741</v>
      </c>
      <c r="AZ49" s="38" t="n">
        <f aca="false">workers_and_wage_central!B37</f>
        <v>6264.56600604263</v>
      </c>
      <c r="BA49" s="39" t="n">
        <f aca="false">(AZ49-AZ48)/AZ48</f>
        <v>0.0047347453862811</v>
      </c>
      <c r="BB49" s="76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39" t="n">
        <f aca="false">BD49/BD48-1</f>
        <v>0.00217160407424588</v>
      </c>
      <c r="BF49" s="7"/>
      <c r="BG49" s="73" t="n">
        <f aca="false">(BB49-BB45)/BB45</f>
        <v>0.00970873786407767</v>
      </c>
      <c r="BH49" s="0" t="n">
        <f aca="false">BH48+1</f>
        <v>18</v>
      </c>
      <c r="BI49" s="39" t="n">
        <f aca="false">T56/AG56</f>
        <v>0.0142874094402443</v>
      </c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108857250.918253</v>
      </c>
      <c r="E50" s="6"/>
      <c r="F50" s="8" t="n">
        <f aca="false">'Central pensions'!I50</f>
        <v>19786093.922166</v>
      </c>
      <c r="G50" s="6" t="n">
        <f aca="false">'Central pensions'!K50</f>
        <v>599792.739117107</v>
      </c>
      <c r="H50" s="6" t="n">
        <f aca="false">'Central pensions'!V50</f>
        <v>3299882.68315417</v>
      </c>
      <c r="I50" s="8" t="n">
        <f aca="false">'Central pensions'!M50</f>
        <v>18550.2909005292</v>
      </c>
      <c r="J50" s="6" t="n">
        <f aca="false">'Central pensions'!W50</f>
        <v>102058.227314047</v>
      </c>
      <c r="K50" s="6"/>
      <c r="L50" s="8" t="n">
        <f aca="false">'Central pensions'!N50</f>
        <v>3871788.11697272</v>
      </c>
      <c r="M50" s="8"/>
      <c r="N50" s="8" t="n">
        <f aca="false">'Central pensions'!L50</f>
        <v>849067.74257645</v>
      </c>
      <c r="O50" s="6"/>
      <c r="P50" s="6" t="n">
        <f aca="false">'Central pensions'!X50</f>
        <v>24762047.1488489</v>
      </c>
      <c r="Q50" s="8"/>
      <c r="R50" s="8" t="n">
        <f aca="false">'Central SIPA income'!G45</f>
        <v>19725072.2638865</v>
      </c>
      <c r="S50" s="8"/>
      <c r="T50" s="6" t="n">
        <f aca="false">'Central SIPA income'!J45</f>
        <v>75420523.4065158</v>
      </c>
      <c r="U50" s="6"/>
      <c r="V50" s="8" t="n">
        <f aca="false">'Central SIPA income'!F45</f>
        <v>119141.606642329</v>
      </c>
      <c r="W50" s="8"/>
      <c r="X50" s="8" t="n">
        <f aca="false">'Central SIPA income'!M45</f>
        <v>299249.366407203</v>
      </c>
      <c r="Y50" s="6"/>
      <c r="Z50" s="6" t="n">
        <f aca="false">R50+V50-N50-L50-F50</f>
        <v>-4662735.91118632</v>
      </c>
      <c r="AA50" s="6"/>
      <c r="AB50" s="6" t="n">
        <f aca="false">T50-P50-D50</f>
        <v>-58198774.6605865</v>
      </c>
      <c r="AC50" s="50"/>
      <c r="AD50" s="6"/>
      <c r="AE50" s="6"/>
      <c r="AF50" s="6"/>
      <c r="AG50" s="6" t="n">
        <f aca="false">AG49*'Central macro hypothesis'!B32/'Central macro hypothesis'!B31</f>
        <v>5199198453.89296</v>
      </c>
      <c r="AH50" s="61" t="n">
        <f aca="false">(AG50-AG49)/AG49</f>
        <v>-0.0245441898830687</v>
      </c>
      <c r="AI50" s="61"/>
      <c r="AJ50" s="61" t="n">
        <f aca="false">AB50/AG50</f>
        <v>-0.0111937975010378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0.0108581442550788</v>
      </c>
      <c r="AV50" s="5"/>
      <c r="AW50" s="65" t="n">
        <f aca="false">workers_and_wage_central!C38</f>
        <v>12255028</v>
      </c>
      <c r="AX50" s="5"/>
      <c r="AY50" s="61" t="n">
        <f aca="false">(AW50-AW49)/AW49</f>
        <v>0.00590044834083031</v>
      </c>
      <c r="AZ50" s="66" t="n">
        <f aca="false">workers_and_wage_central!B38</f>
        <v>6295.91853713557</v>
      </c>
      <c r="BA50" s="61" t="n">
        <f aca="false">(AZ50-AZ49)/AZ49</f>
        <v>0.00500474112056648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61" t="n">
        <f aca="false">BD50/BD49-1</f>
        <v>0</v>
      </c>
      <c r="BF50" s="5"/>
      <c r="BG50" s="5"/>
      <c r="BH50" s="5" t="n">
        <f aca="false">BH49+1</f>
        <v>19</v>
      </c>
      <c r="BI50" s="61" t="n">
        <f aca="false">T57/AG57</f>
        <v>0.0164600873340648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110520494.460327</v>
      </c>
      <c r="E51" s="9"/>
      <c r="F51" s="67" t="n">
        <f aca="false">'Central pensions'!I51</f>
        <v>20088408.1241258</v>
      </c>
      <c r="G51" s="9" t="n">
        <f aca="false">'Central pensions'!K51</f>
        <v>618731.202443869</v>
      </c>
      <c r="H51" s="9" t="n">
        <f aca="false">'Central pensions'!V51</f>
        <v>3404076.52062797</v>
      </c>
      <c r="I51" s="67" t="n">
        <f aca="false">'Central pensions'!M51</f>
        <v>19136.016570429</v>
      </c>
      <c r="J51" s="9" t="n">
        <f aca="false">'Central pensions'!W51</f>
        <v>105280.717132824</v>
      </c>
      <c r="K51" s="9"/>
      <c r="L51" s="67" t="n">
        <f aca="false">'Central pensions'!N51</f>
        <v>3249869.11714197</v>
      </c>
      <c r="M51" s="67"/>
      <c r="N51" s="67" t="n">
        <f aca="false">'Central pensions'!L51</f>
        <v>863891.910107244</v>
      </c>
      <c r="O51" s="9"/>
      <c r="P51" s="9" t="n">
        <f aca="false">'Central pensions'!X51</f>
        <v>21616464.6981664</v>
      </c>
      <c r="Q51" s="67"/>
      <c r="R51" s="67" t="n">
        <f aca="false">'Central SIPA income'!G46</f>
        <v>22829724.5990606</v>
      </c>
      <c r="S51" s="67"/>
      <c r="T51" s="9" t="n">
        <f aca="false">'Central SIPA income'!J46</f>
        <v>87291430.6955498</v>
      </c>
      <c r="U51" s="9"/>
      <c r="V51" s="67" t="n">
        <f aca="false">'Central SIPA income'!F46</f>
        <v>126438.480124796</v>
      </c>
      <c r="W51" s="67"/>
      <c r="X51" s="67" t="n">
        <f aca="false">'Central SIPA income'!M46</f>
        <v>317577.00884816</v>
      </c>
      <c r="Y51" s="9"/>
      <c r="Z51" s="9" t="n">
        <f aca="false">R51+V51-N51-L51-F51</f>
        <v>-1246006.07218967</v>
      </c>
      <c r="AA51" s="9"/>
      <c r="AB51" s="9" t="n">
        <f aca="false">T51-P51-D51</f>
        <v>-44845528.4629434</v>
      </c>
      <c r="AC51" s="50"/>
      <c r="AD51" s="9"/>
      <c r="AE51" s="9"/>
      <c r="AF51" s="9"/>
      <c r="AG51" s="9" t="n">
        <f aca="false">AG50*'Central macro hypothesis'!B33/'Central macro hypothesis'!B32</f>
        <v>5949468934.79935</v>
      </c>
      <c r="AH51" s="39" t="n">
        <f aca="false">(AG51-AG50)/AG50</f>
        <v>0.144305028469266</v>
      </c>
      <c r="AI51" s="39"/>
      <c r="AJ51" s="39" t="n">
        <f aca="false">AB51/AG51</f>
        <v>-0.00753773638528224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12290750</v>
      </c>
      <c r="AX51" s="7"/>
      <c r="AY51" s="39" t="n">
        <f aca="false">(AW51-AW50)/AW50</f>
        <v>0.00291488522098848</v>
      </c>
      <c r="AZ51" s="38" t="n">
        <f aca="false">workers_and_wage_central!B39</f>
        <v>6339.51360763523</v>
      </c>
      <c r="BA51" s="39" t="n">
        <f aca="false">(AZ51-AZ50)/AZ50</f>
        <v>0.00692433840154064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39" t="n">
        <f aca="false">BD51/BD50-1</f>
        <v>0</v>
      </c>
      <c r="BF51" s="7"/>
      <c r="BG51" s="7"/>
      <c r="BH51" s="7" t="n">
        <f aca="false">BH50+1</f>
        <v>20</v>
      </c>
      <c r="BI51" s="39" t="n">
        <f aca="false">T58/AG58</f>
        <v>0.0143750967431912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111510232.732157</v>
      </c>
      <c r="E52" s="9"/>
      <c r="F52" s="67" t="n">
        <f aca="false">'Central pensions'!I52</f>
        <v>20268304.7707857</v>
      </c>
      <c r="G52" s="9" t="n">
        <f aca="false">'Central pensions'!K52</f>
        <v>646515.222176079</v>
      </c>
      <c r="H52" s="9" t="n">
        <f aca="false">'Central pensions'!V52</f>
        <v>3556935.99958347</v>
      </c>
      <c r="I52" s="67" t="n">
        <f aca="false">'Central pensions'!M52</f>
        <v>19995.3161497755</v>
      </c>
      <c r="J52" s="9" t="n">
        <f aca="false">'Central pensions'!W52</f>
        <v>110008.329884024</v>
      </c>
      <c r="K52" s="9"/>
      <c r="L52" s="67" t="n">
        <f aca="false">'Central pensions'!N52</f>
        <v>3215898.85546824</v>
      </c>
      <c r="M52" s="67"/>
      <c r="N52" s="67" t="n">
        <f aca="false">'Central pensions'!L52</f>
        <v>874124.567676339</v>
      </c>
      <c r="O52" s="9"/>
      <c r="P52" s="9" t="n">
        <f aca="false">'Central pensions'!X52</f>
        <v>21496489.9116767</v>
      </c>
      <c r="Q52" s="67"/>
      <c r="R52" s="67" t="n">
        <f aca="false">'Central SIPA income'!G47</f>
        <v>20198212.5786546</v>
      </c>
      <c r="S52" s="67"/>
      <c r="T52" s="9" t="n">
        <f aca="false">'Central SIPA income'!J47</f>
        <v>77229616.4079072</v>
      </c>
      <c r="U52" s="9"/>
      <c r="V52" s="67" t="n">
        <f aca="false">'Central SIPA income'!F47</f>
        <v>120731.450593804</v>
      </c>
      <c r="W52" s="67"/>
      <c r="X52" s="67" t="n">
        <f aca="false">'Central SIPA income'!M47</f>
        <v>303242.596048579</v>
      </c>
      <c r="Y52" s="9"/>
      <c r="Z52" s="9" t="n">
        <f aca="false">R52+V52-N52-L52-F52</f>
        <v>-4039384.16468185</v>
      </c>
      <c r="AA52" s="9"/>
      <c r="AB52" s="9" t="n">
        <f aca="false">T52-P52-D52</f>
        <v>-55777106.235927</v>
      </c>
      <c r="AC52" s="50"/>
      <c r="AD52" s="9"/>
      <c r="AE52" s="9"/>
      <c r="AF52" s="9"/>
      <c r="AG52" s="9" t="n">
        <f aca="false">AG51*'Central macro hypothesis'!B34/'Central macro hypothesis'!B33</f>
        <v>5511795093.09097</v>
      </c>
      <c r="AH52" s="39" t="n">
        <f aca="false">(AG52-AG51)/AG51</f>
        <v>-0.0735651948946845</v>
      </c>
      <c r="AI52" s="39"/>
      <c r="AJ52" s="39" t="n">
        <f aca="false">AB52/AG52</f>
        <v>-0.0101195899509841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12273693</v>
      </c>
      <c r="AY52" s="39" t="n">
        <f aca="false">(AW52-AW51)/AW51</f>
        <v>-0.00138779163191831</v>
      </c>
      <c r="AZ52" s="38" t="n">
        <f aca="false">workers_and_wage_central!B40</f>
        <v>6394.45561506434</v>
      </c>
      <c r="BA52" s="39" t="n">
        <f aca="false">(AZ52-AZ51)/AZ51</f>
        <v>0.00866659665544896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39" t="n">
        <f aca="false">BD52/BD51-1</f>
        <v>0</v>
      </c>
      <c r="BF52" s="7"/>
      <c r="BG52" s="7"/>
      <c r="BH52" s="0" t="n">
        <f aca="false">BH51+1</f>
        <v>21</v>
      </c>
      <c r="BI52" s="39" t="n">
        <f aca="false">T59/AG59</f>
        <v>0.0165938051995744</v>
      </c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112337508.862847</v>
      </c>
      <c r="E53" s="9"/>
      <c r="F53" s="67" t="n">
        <f aca="false">'Central pensions'!I53</f>
        <v>20418672.0001923</v>
      </c>
      <c r="G53" s="9" t="n">
        <f aca="false">'Central pensions'!K53</f>
        <v>697436.799279087</v>
      </c>
      <c r="H53" s="9" t="n">
        <f aca="false">'Central pensions'!V53</f>
        <v>3837091.49251001</v>
      </c>
      <c r="I53" s="67" t="n">
        <f aca="false">'Central pensions'!M53</f>
        <v>21570.2102869824</v>
      </c>
      <c r="J53" s="9" t="n">
        <f aca="false">'Central pensions'!W53</f>
        <v>118672.932758043</v>
      </c>
      <c r="K53" s="9"/>
      <c r="L53" s="67" t="n">
        <f aca="false">'Central pensions'!N53</f>
        <v>3230598.24353308</v>
      </c>
      <c r="M53" s="67"/>
      <c r="N53" s="67" t="n">
        <f aca="false">'Central pensions'!L53</f>
        <v>883397.083756596</v>
      </c>
      <c r="O53" s="9"/>
      <c r="P53" s="9" t="n">
        <f aca="false">'Central pensions'!X53</f>
        <v>21623779.7538621</v>
      </c>
      <c r="Q53" s="67"/>
      <c r="R53" s="67" t="n">
        <f aca="false">'Central SIPA income'!G48</f>
        <v>23467198.9414725</v>
      </c>
      <c r="S53" s="67"/>
      <c r="T53" s="9" t="n">
        <f aca="false">'Central SIPA income'!J48</f>
        <v>89728869.0947468</v>
      </c>
      <c r="U53" s="9"/>
      <c r="V53" s="67" t="n">
        <f aca="false">'Central SIPA income'!F48</f>
        <v>126012.819474524</v>
      </c>
      <c r="W53" s="67"/>
      <c r="X53" s="67" t="n">
        <f aca="false">'Central SIPA income'!M48</f>
        <v>316507.872016047</v>
      </c>
      <c r="Y53" s="9"/>
      <c r="Z53" s="9" t="n">
        <f aca="false">R53+V53-N53-L53-F53</f>
        <v>-939455.566534933</v>
      </c>
      <c r="AA53" s="9"/>
      <c r="AB53" s="9" t="n">
        <f aca="false">T53-P53-D53</f>
        <v>-44232419.5219628</v>
      </c>
      <c r="AC53" s="50"/>
      <c r="AD53" s="9"/>
      <c r="AE53" s="9"/>
      <c r="AF53" s="9"/>
      <c r="AG53" s="9" t="n">
        <f aca="false">AG52*'Central macro hypothesis'!B35/'Central macro hypothesis'!B34</f>
        <v>5496565635.77078</v>
      </c>
      <c r="AH53" s="39" t="n">
        <f aca="false">(AG53-AG52)/AG52</f>
        <v>-0.00276306667119766</v>
      </c>
      <c r="AI53" s="39" t="n">
        <f aca="false">(AG53-AG49)/AG49</f>
        <v>0.0312468224956986</v>
      </c>
      <c r="AJ53" s="39" t="n">
        <f aca="false">AB53/AG53</f>
        <v>-0.00804728305873493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12315237</v>
      </c>
      <c r="AY53" s="39" t="n">
        <f aca="false">(AW53-AW52)/AW52</f>
        <v>0.00338480032049034</v>
      </c>
      <c r="AZ53" s="38" t="n">
        <f aca="false">workers_and_wage_central!B41</f>
        <v>6459.43149373075</v>
      </c>
      <c r="BA53" s="39" t="n">
        <f aca="false">(AZ53-AZ52)/AZ52</f>
        <v>0.0101612838649375</v>
      </c>
      <c r="BB53" s="77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39" t="n">
        <f aca="false">BD53/BD52-1</f>
        <v>0</v>
      </c>
      <c r="BF53" s="7" t="n">
        <v>100</v>
      </c>
      <c r="BG53" s="73" t="n">
        <f aca="false">(BB53-BB49)/BB49</f>
        <v>0</v>
      </c>
      <c r="BH53" s="0" t="n">
        <f aca="false">BH52+1</f>
        <v>22</v>
      </c>
      <c r="BI53" s="39" t="n">
        <f aca="false">T60/AG60</f>
        <v>0.0144424500048244</v>
      </c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113655746.96688</v>
      </c>
      <c r="E54" s="6"/>
      <c r="F54" s="8" t="n">
        <f aca="false">'Central pensions'!I54</f>
        <v>20658277.3798814</v>
      </c>
      <c r="G54" s="6" t="n">
        <f aca="false">'Central pensions'!K54</f>
        <v>762821.240151582</v>
      </c>
      <c r="H54" s="6" t="n">
        <f aca="false">'Central pensions'!V54</f>
        <v>4196817.39466159</v>
      </c>
      <c r="I54" s="8" t="n">
        <f aca="false">'Central pensions'!M54</f>
        <v>23592.4094892243</v>
      </c>
      <c r="J54" s="6" t="n">
        <f aca="false">'Central pensions'!W54</f>
        <v>129798.476123555</v>
      </c>
      <c r="K54" s="6"/>
      <c r="L54" s="8" t="n">
        <f aca="false">'Central pensions'!N54</f>
        <v>3964740.7370893</v>
      </c>
      <c r="M54" s="8"/>
      <c r="N54" s="8" t="n">
        <f aca="false">'Central pensions'!L54</f>
        <v>896114.048981689</v>
      </c>
      <c r="O54" s="6"/>
      <c r="P54" s="6" t="n">
        <f aca="false">'Central pensions'!X54</f>
        <v>25503213.633449</v>
      </c>
      <c r="Q54" s="8"/>
      <c r="R54" s="8" t="n">
        <f aca="false">'Central SIPA income'!G49</f>
        <v>20793646.5459368</v>
      </c>
      <c r="S54" s="8"/>
      <c r="T54" s="6" t="n">
        <f aca="false">'Central SIPA income'!J49</f>
        <v>79506309.7890847</v>
      </c>
      <c r="U54" s="6"/>
      <c r="V54" s="8" t="n">
        <f aca="false">'Central SIPA income'!F49</f>
        <v>129099.375985614</v>
      </c>
      <c r="W54" s="8"/>
      <c r="X54" s="8" t="n">
        <f aca="false">'Central SIPA income'!M49</f>
        <v>324260.412092972</v>
      </c>
      <c r="Y54" s="6"/>
      <c r="Z54" s="6" t="n">
        <f aca="false">R54+V54-N54-L54-F54</f>
        <v>-4596386.24402997</v>
      </c>
      <c r="AA54" s="6"/>
      <c r="AB54" s="6" t="n">
        <f aca="false">T54-P54-D54</f>
        <v>-59652650.8112449</v>
      </c>
      <c r="AC54" s="50"/>
      <c r="AD54" s="6"/>
      <c r="AE54" s="6"/>
      <c r="AF54" s="6"/>
      <c r="AG54" s="6" t="n">
        <f aca="false">BF54/100*$AG$53</f>
        <v>5556437603.37813</v>
      </c>
      <c r="AH54" s="61" t="n">
        <f aca="false">(AG54-AG53)/AG53</f>
        <v>0.0108926139656569</v>
      </c>
      <c r="AI54" s="61"/>
      <c r="AJ54" s="61" t="n">
        <f aca="false">AB54/AG54</f>
        <v>-0.0107357726423452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0.00942684912517656</v>
      </c>
      <c r="AV54" s="5"/>
      <c r="AW54" s="65" t="n">
        <f aca="false">workers_and_wage_central!C42</f>
        <v>12329756</v>
      </c>
      <c r="AX54" s="5"/>
      <c r="AY54" s="61" t="n">
        <f aca="false">(AW54-AW53)/AW53</f>
        <v>0.00117894604870373</v>
      </c>
      <c r="AZ54" s="66" t="n">
        <f aca="false">workers_and_wage_central!B42</f>
        <v>6522.10238059872</v>
      </c>
      <c r="BA54" s="61" t="n">
        <f aca="false">(AZ54-AZ53)/AZ53</f>
        <v>0.00970222951180654</v>
      </c>
      <c r="BB54" s="5"/>
      <c r="BC54" s="5"/>
      <c r="BD54" s="5"/>
      <c r="BE54" s="5"/>
      <c r="BF54" s="5" t="n">
        <f aca="false">BF53*(1+AY54)*(1+BA54)*(1-BE54)</f>
        <v>101.089261396566</v>
      </c>
      <c r="BG54" s="5"/>
      <c r="BH54" s="5" t="n">
        <f aca="false">BH53+1</f>
        <v>23</v>
      </c>
      <c r="BI54" s="61" t="n">
        <f aca="false">T61/AG61</f>
        <v>0.0166564437127045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114771191.05983</v>
      </c>
      <c r="E55" s="9"/>
      <c r="F55" s="67" t="n">
        <f aca="false">'Central pensions'!I55</f>
        <v>20861022.5475377</v>
      </c>
      <c r="G55" s="9" t="n">
        <f aca="false">'Central pensions'!K55</f>
        <v>876676.218989391</v>
      </c>
      <c r="H55" s="9" t="n">
        <f aca="false">'Central pensions'!V55</f>
        <v>4823213.89557757</v>
      </c>
      <c r="I55" s="67" t="n">
        <f aca="false">'Central pensions'!M55</f>
        <v>27113.6974945172</v>
      </c>
      <c r="J55" s="9" t="n">
        <f aca="false">'Central pensions'!W55</f>
        <v>149171.563780749</v>
      </c>
      <c r="K55" s="9"/>
      <c r="L55" s="67" t="n">
        <f aca="false">'Central pensions'!N55</f>
        <v>3346421.87489328</v>
      </c>
      <c r="M55" s="67"/>
      <c r="N55" s="67" t="n">
        <f aca="false">'Central pensions'!L55</f>
        <v>905940.635568358</v>
      </c>
      <c r="O55" s="9"/>
      <c r="P55" s="9" t="n">
        <f aca="false">'Central pensions'!X55</f>
        <v>22348817.0982378</v>
      </c>
      <c r="Q55" s="67"/>
      <c r="R55" s="67" t="n">
        <f aca="false">'Central SIPA income'!G50</f>
        <v>24071244.7972527</v>
      </c>
      <c r="S55" s="67"/>
      <c r="T55" s="9" t="n">
        <f aca="false">'Central SIPA income'!J50</f>
        <v>92038490.7780036</v>
      </c>
      <c r="U55" s="9"/>
      <c r="V55" s="67" t="n">
        <f aca="false">'Central SIPA income'!F50</f>
        <v>129018.189876499</v>
      </c>
      <c r="W55" s="67"/>
      <c r="X55" s="67" t="n">
        <f aca="false">'Central SIPA income'!M50</f>
        <v>324056.49599348</v>
      </c>
      <c r="Y55" s="9"/>
      <c r="Z55" s="9" t="n">
        <f aca="false">R55+V55-N55-L55-F55</f>
        <v>-913122.070870061</v>
      </c>
      <c r="AA55" s="9"/>
      <c r="AB55" s="9" t="n">
        <f aca="false">T55-P55-D55</f>
        <v>-45081517.3800642</v>
      </c>
      <c r="AC55" s="50"/>
      <c r="AD55" s="9"/>
      <c r="AE55" s="9"/>
      <c r="AF55" s="9"/>
      <c r="AG55" s="9" t="n">
        <f aca="false">BF55/100*$AG$53</f>
        <v>5610456926.8088</v>
      </c>
      <c r="AH55" s="39" t="n">
        <f aca="false">(AG55-AG54)/AG54</f>
        <v>0.00972193467948417</v>
      </c>
      <c r="AI55" s="39"/>
      <c r="AJ55" s="39" t="n">
        <f aca="false">AB55/AG55</f>
        <v>-0.00803526664016407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12421287</v>
      </c>
      <c r="AX55" s="7"/>
      <c r="AY55" s="39" t="n">
        <f aca="false">(AW55-AW54)/AW54</f>
        <v>0.00742358567355266</v>
      </c>
      <c r="AZ55" s="38" t="n">
        <f aca="false">workers_and_wage_central!B43</f>
        <v>6536.98198808082</v>
      </c>
      <c r="BA55" s="39" t="n">
        <f aca="false">(AZ55-AZ54)/AZ54</f>
        <v>0.00228141274297726</v>
      </c>
      <c r="BB55" s="7"/>
      <c r="BC55" s="7"/>
      <c r="BD55" s="7"/>
      <c r="BE55" s="7"/>
      <c r="BF55" s="7" t="n">
        <f aca="false">BF54*(1+AY55)*(1+BA55)*(1-BE55)</f>
        <v>102.07204459266</v>
      </c>
      <c r="BG55" s="7"/>
      <c r="BH55" s="7" t="n">
        <f aca="false">BH54+1</f>
        <v>24</v>
      </c>
      <c r="BI55" s="39" t="n">
        <f aca="false">T62/AG62</f>
        <v>0.0145476742325103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115536883.023431</v>
      </c>
      <c r="E56" s="9"/>
      <c r="F56" s="67" t="n">
        <f aca="false">'Central pensions'!I56</f>
        <v>21000196.1255902</v>
      </c>
      <c r="G56" s="9" t="n">
        <f aca="false">'Central pensions'!K56</f>
        <v>931097.420166311</v>
      </c>
      <c r="H56" s="9" t="n">
        <f aca="false">'Central pensions'!V56</f>
        <v>5122623.28760274</v>
      </c>
      <c r="I56" s="67" t="n">
        <f aca="false">'Central pensions'!M56</f>
        <v>28796.8274278243</v>
      </c>
      <c r="J56" s="9" t="n">
        <f aca="false">'Central pensions'!W56</f>
        <v>158431.648070189</v>
      </c>
      <c r="K56" s="9"/>
      <c r="L56" s="67" t="n">
        <f aca="false">'Central pensions'!N56</f>
        <v>3301374.43895013</v>
      </c>
      <c r="M56" s="67"/>
      <c r="N56" s="67" t="n">
        <f aca="false">'Central pensions'!L56</f>
        <v>914072.621969119</v>
      </c>
      <c r="O56" s="9"/>
      <c r="P56" s="9" t="n">
        <f aca="false">'Central pensions'!X56</f>
        <v>22159805.5288354</v>
      </c>
      <c r="Q56" s="67"/>
      <c r="R56" s="67" t="n">
        <f aca="false">'Central SIPA income'!G51</f>
        <v>21170451.5801421</v>
      </c>
      <c r="S56" s="67"/>
      <c r="T56" s="9" t="n">
        <f aca="false">'Central SIPA income'!J51</f>
        <v>80947056.4957015</v>
      </c>
      <c r="U56" s="9"/>
      <c r="V56" s="67" t="n">
        <f aca="false">'Central SIPA income'!F51</f>
        <v>132954.35688145</v>
      </c>
      <c r="W56" s="67"/>
      <c r="X56" s="67" t="n">
        <f aca="false">'Central SIPA income'!M51</f>
        <v>333943.012681479</v>
      </c>
      <c r="Y56" s="9"/>
      <c r="Z56" s="9" t="n">
        <f aca="false">R56+V56-N56-L56-F56</f>
        <v>-3912237.24948587</v>
      </c>
      <c r="AA56" s="9"/>
      <c r="AB56" s="9" t="n">
        <f aca="false">T56-P56-D56</f>
        <v>-56749632.0565646</v>
      </c>
      <c r="AC56" s="50"/>
      <c r="AD56" s="9"/>
      <c r="AE56" s="9"/>
      <c r="AF56" s="9"/>
      <c r="AG56" s="9" t="n">
        <f aca="false">BF56/100*$AG$53</f>
        <v>5665621667.40266</v>
      </c>
      <c r="AH56" s="39" t="n">
        <f aca="false">(AG56-AG55)/AG55</f>
        <v>0.00983248625085413</v>
      </c>
      <c r="AI56" s="39"/>
      <c r="AJ56" s="39" t="n">
        <f aca="false">AB56/AG56</f>
        <v>-0.0100164881081057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12497843</v>
      </c>
      <c r="AY56" s="39" t="n">
        <f aca="false">(AW56-AW55)/AW55</f>
        <v>0.00616329048672654</v>
      </c>
      <c r="AZ56" s="38" t="n">
        <f aca="false">workers_and_wage_central!B44</f>
        <v>6560.82053083787</v>
      </c>
      <c r="BA56" s="39" t="n">
        <f aca="false">(AZ56-AZ55)/AZ55</f>
        <v>0.00364671996963092</v>
      </c>
      <c r="BB56" s="7"/>
      <c r="BC56" s="7"/>
      <c r="BD56" s="7"/>
      <c r="BE56" s="7"/>
      <c r="BF56" s="7" t="n">
        <f aca="false">BF55*(1+AY56)*(1+BA56)*(1-BE56)</f>
        <v>103.075666567714</v>
      </c>
      <c r="BG56" s="7"/>
      <c r="BH56" s="0" t="n">
        <f aca="false">BH55+1</f>
        <v>25</v>
      </c>
      <c r="BI56" s="39" t="n">
        <f aca="false">T63/AG63</f>
        <v>0.0166435221727618</v>
      </c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116453388.613424</v>
      </c>
      <c r="E57" s="9"/>
      <c r="F57" s="67" t="n">
        <f aca="false">'Central pensions'!I57</f>
        <v>21166781.8654544</v>
      </c>
      <c r="G57" s="9" t="n">
        <f aca="false">'Central pensions'!K57</f>
        <v>1020983.59273289</v>
      </c>
      <c r="H57" s="9" t="n">
        <f aca="false">'Central pensions'!V57</f>
        <v>5617150.48835558</v>
      </c>
      <c r="I57" s="67" t="n">
        <f aca="false">'Central pensions'!M57</f>
        <v>31576.8121463783</v>
      </c>
      <c r="J57" s="9" t="n">
        <f aca="false">'Central pensions'!W57</f>
        <v>173726.303763576</v>
      </c>
      <c r="K57" s="9"/>
      <c r="L57" s="67" t="n">
        <f aca="false">'Central pensions'!N57</f>
        <v>3350156.66061678</v>
      </c>
      <c r="M57" s="67"/>
      <c r="N57" s="67" t="n">
        <f aca="false">'Central pensions'!L57</f>
        <v>923957.985000257</v>
      </c>
      <c r="O57" s="9"/>
      <c r="P57" s="9" t="n">
        <f aca="false">'Central pensions'!X57</f>
        <v>22467323.0597082</v>
      </c>
      <c r="Q57" s="67"/>
      <c r="R57" s="67" t="n">
        <f aca="false">'Central SIPA income'!G52</f>
        <v>24566908.5991339</v>
      </c>
      <c r="S57" s="67"/>
      <c r="T57" s="9" t="n">
        <f aca="false">'Central SIPA income'!J52</f>
        <v>93933704.2845204</v>
      </c>
      <c r="U57" s="9"/>
      <c r="V57" s="67" t="n">
        <f aca="false">'Central SIPA income'!F52</f>
        <v>127174.846662614</v>
      </c>
      <c r="W57" s="67"/>
      <c r="X57" s="67" t="n">
        <f aca="false">'Central SIPA income'!M52</f>
        <v>319426.549290794</v>
      </c>
      <c r="Y57" s="9"/>
      <c r="Z57" s="9" t="n">
        <f aca="false">R57+V57-N57-L57-F57</f>
        <v>-746813.065274958</v>
      </c>
      <c r="AA57" s="9"/>
      <c r="AB57" s="9" t="n">
        <f aca="false">T57-P57-D57</f>
        <v>-44987007.3886122</v>
      </c>
      <c r="AC57" s="50"/>
      <c r="AD57" s="9"/>
      <c r="AE57" s="9"/>
      <c r="AF57" s="9"/>
      <c r="AG57" s="9" t="n">
        <f aca="false">BF57/100*$AG$53</f>
        <v>5706756129.42348</v>
      </c>
      <c r="AH57" s="39" t="n">
        <f aca="false">(AG57-AG56)/AG56</f>
        <v>0.00726036160471104</v>
      </c>
      <c r="AI57" s="39" t="n">
        <f aca="false">(AG57-AG53)/AG53</f>
        <v>0.0382403317964253</v>
      </c>
      <c r="AJ57" s="39" t="n">
        <f aca="false">AB57/AG57</f>
        <v>-0.00788311369337539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12522112</v>
      </c>
      <c r="AY57" s="39" t="n">
        <f aca="false">(AW57-AW56)/AW56</f>
        <v>0.00194185508651373</v>
      </c>
      <c r="AZ57" s="38" t="n">
        <f aca="false">workers_and_wage_central!B45</f>
        <v>6595.64667027983</v>
      </c>
      <c r="BA57" s="39" t="n">
        <f aca="false">(AZ57-AZ56)/AZ56</f>
        <v>0.00530819876542447</v>
      </c>
      <c r="BB57" s="7"/>
      <c r="BC57" s="7"/>
      <c r="BD57" s="7"/>
      <c r="BE57" s="7"/>
      <c r="BF57" s="7" t="n">
        <f aca="false">BF56*(1+AY57)*(1+BA57)*(1-BE57)</f>
        <v>103.824033179643</v>
      </c>
      <c r="BG57" s="73" t="n">
        <f aca="false">(BB57-BB53)/BB53</f>
        <v>-1</v>
      </c>
      <c r="BH57" s="0" t="n">
        <f aca="false">BH56+1</f>
        <v>26</v>
      </c>
      <c r="BI57" s="39" t="n">
        <f aca="false">T64/AG64</f>
        <v>0.0145406196011528</v>
      </c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118247889.860525</v>
      </c>
      <c r="E58" s="6"/>
      <c r="F58" s="8" t="n">
        <f aca="false">'Central pensions'!I58</f>
        <v>21492953.7090301</v>
      </c>
      <c r="G58" s="6" t="n">
        <f aca="false">'Central pensions'!K58</f>
        <v>1130391.58732611</v>
      </c>
      <c r="H58" s="6" t="n">
        <f aca="false">'Central pensions'!V58</f>
        <v>6219080.99403032</v>
      </c>
      <c r="I58" s="8" t="n">
        <f aca="false">'Central pensions'!M58</f>
        <v>34960.5645564778</v>
      </c>
      <c r="J58" s="6" t="n">
        <f aca="false">'Central pensions'!W58</f>
        <v>192342.711155578</v>
      </c>
      <c r="K58" s="6"/>
      <c r="L58" s="8" t="n">
        <f aca="false">'Central pensions'!N58</f>
        <v>4025141.52571373</v>
      </c>
      <c r="M58" s="8"/>
      <c r="N58" s="8" t="n">
        <f aca="false">'Central pensions'!L58</f>
        <v>940666.930032987</v>
      </c>
      <c r="O58" s="6"/>
      <c r="P58" s="6" t="n">
        <f aca="false">'Central pensions'!X58</f>
        <v>26061750.4190736</v>
      </c>
      <c r="Q58" s="8"/>
      <c r="R58" s="8" t="n">
        <f aca="false">'Central SIPA income'!G53</f>
        <v>21768466.4836617</v>
      </c>
      <c r="S58" s="8"/>
      <c r="T58" s="6" t="n">
        <f aca="false">'Central SIPA income'!J53</f>
        <v>83233618.310277</v>
      </c>
      <c r="U58" s="6"/>
      <c r="V58" s="8" t="n">
        <f aca="false">'Central SIPA income'!F53</f>
        <v>127802.27246629</v>
      </c>
      <c r="W58" s="8"/>
      <c r="X58" s="8" t="n">
        <f aca="false">'Central SIPA income'!M53</f>
        <v>321002.46201775</v>
      </c>
      <c r="Y58" s="6"/>
      <c r="Z58" s="6" t="n">
        <f aca="false">R58+V58-N58-L58-F58</f>
        <v>-4562493.40864882</v>
      </c>
      <c r="AA58" s="6"/>
      <c r="AB58" s="6" t="n">
        <f aca="false">T58-P58-D58</f>
        <v>-61076021.9693221</v>
      </c>
      <c r="AC58" s="50"/>
      <c r="AD58" s="6"/>
      <c r="AE58" s="6"/>
      <c r="AF58" s="6"/>
      <c r="AG58" s="6" t="n">
        <f aca="false">BF58/100*$AG$53</f>
        <v>5790125784.6978</v>
      </c>
      <c r="AH58" s="61" t="n">
        <f aca="false">(AG58-AG57)/AG57</f>
        <v>0.0146089395417605</v>
      </c>
      <c r="AI58" s="61"/>
      <c r="AJ58" s="61" t="n">
        <f aca="false">AB58/AG58</f>
        <v>-0.0105483065895968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0.00886308149352194</v>
      </c>
      <c r="AV58" s="5"/>
      <c r="AW58" s="65" t="n">
        <f aca="false">workers_and_wage_central!C46</f>
        <v>12583205</v>
      </c>
      <c r="AX58" s="5"/>
      <c r="AY58" s="61" t="n">
        <f aca="false">(AW58-AW57)/AW57</f>
        <v>0.00487880958100359</v>
      </c>
      <c r="AZ58" s="66" t="n">
        <f aca="false">workers_and_wage_central!B46</f>
        <v>6659.51158480004</v>
      </c>
      <c r="BA58" s="61" t="n">
        <f aca="false">(AZ58-AZ57)/AZ57</f>
        <v>0.00968288898918469</v>
      </c>
      <c r="BB58" s="5"/>
      <c r="BC58" s="5"/>
      <c r="BD58" s="5"/>
      <c r="BE58" s="5"/>
      <c r="BF58" s="5" t="n">
        <f aca="false">BF57*(1+AY58)*(1+BA58)*(1-BE58)</f>
        <v>105.340792203346</v>
      </c>
      <c r="BG58" s="5"/>
      <c r="BH58" s="5" t="n">
        <f aca="false">BH57+1</f>
        <v>27</v>
      </c>
      <c r="BI58" s="61" t="n">
        <f aca="false">T65/AG65</f>
        <v>0.0166933223237243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120003662.878728</v>
      </c>
      <c r="E59" s="9"/>
      <c r="F59" s="67" t="n">
        <f aca="false">'Central pensions'!I59</f>
        <v>21812086.2385687</v>
      </c>
      <c r="G59" s="9" t="n">
        <f aca="false">'Central pensions'!K59</f>
        <v>1232320.92442149</v>
      </c>
      <c r="H59" s="9" t="n">
        <f aca="false">'Central pensions'!V59</f>
        <v>6779866.13271263</v>
      </c>
      <c r="I59" s="67" t="n">
        <f aca="false">'Central pensions'!M59</f>
        <v>38113.0182810773</v>
      </c>
      <c r="J59" s="9" t="n">
        <f aca="false">'Central pensions'!W59</f>
        <v>209686.581424103</v>
      </c>
      <c r="K59" s="9"/>
      <c r="L59" s="67" t="n">
        <f aca="false">'Central pensions'!N59</f>
        <v>3395569.14375022</v>
      </c>
      <c r="M59" s="67"/>
      <c r="N59" s="67" t="n">
        <f aca="false">'Central pensions'!L59</f>
        <v>956741.512175281</v>
      </c>
      <c r="O59" s="9"/>
      <c r="P59" s="9" t="n">
        <f aca="false">'Central pensions'!X59</f>
        <v>22883333.9443822</v>
      </c>
      <c r="Q59" s="67"/>
      <c r="R59" s="67" t="n">
        <f aca="false">'Central SIPA income'!G54</f>
        <v>25449118.6437111</v>
      </c>
      <c r="S59" s="67"/>
      <c r="T59" s="9" t="n">
        <f aca="false">'Central SIPA income'!J54</f>
        <v>97306910.8526058</v>
      </c>
      <c r="U59" s="9"/>
      <c r="V59" s="67" t="n">
        <f aca="false">'Central SIPA income'!F54</f>
        <v>127260.084846353</v>
      </c>
      <c r="W59" s="67"/>
      <c r="X59" s="67" t="n">
        <f aca="false">'Central SIPA income'!M54</f>
        <v>319640.643033498</v>
      </c>
      <c r="Y59" s="9"/>
      <c r="Z59" s="9" t="n">
        <f aca="false">R59+V59-N59-L59-F59</f>
        <v>-588018.165936705</v>
      </c>
      <c r="AA59" s="9"/>
      <c r="AB59" s="9" t="n">
        <f aca="false">T59-P59-D59</f>
        <v>-45580085.9705043</v>
      </c>
      <c r="AC59" s="50"/>
      <c r="AD59" s="9"/>
      <c r="AE59" s="9"/>
      <c r="AF59" s="9"/>
      <c r="AG59" s="9" t="n">
        <f aca="false">BF59/100*$AG$53</f>
        <v>5864050450.29101</v>
      </c>
      <c r="AH59" s="39" t="n">
        <f aca="false">(AG59-AG58)/AG58</f>
        <v>0.0127673678158392</v>
      </c>
      <c r="AI59" s="39"/>
      <c r="AJ59" s="39" t="n">
        <f aca="false">AB59/AG59</f>
        <v>-0.00777279908433297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12627159</v>
      </c>
      <c r="AX59" s="7"/>
      <c r="AY59" s="39" t="n">
        <f aca="false">(AW59-AW58)/AW58</f>
        <v>0.00349306873725732</v>
      </c>
      <c r="AZ59" s="38" t="n">
        <f aca="false">workers_and_wage_central!B47</f>
        <v>6721.0588979593</v>
      </c>
      <c r="BA59" s="39" t="n">
        <f aca="false">(AZ59-AZ58)/AZ58</f>
        <v>0.00924201608113941</v>
      </c>
      <c r="BB59" s="7"/>
      <c r="BC59" s="7"/>
      <c r="BD59" s="7"/>
      <c r="BE59" s="7"/>
      <c r="BF59" s="7" t="n">
        <f aca="false">BF58*(1+AY59)*(1+BA59)*(1-BE59)</f>
        <v>106.685716843418</v>
      </c>
      <c r="BG59" s="7"/>
      <c r="BH59" s="7" t="n">
        <f aca="false">BH58+1</f>
        <v>28</v>
      </c>
      <c r="BI59" s="39" t="n">
        <f aca="false">T66/AG66</f>
        <v>0.0145753328637437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120210470.112442</v>
      </c>
      <c r="E60" s="9"/>
      <c r="F60" s="67" t="n">
        <f aca="false">'Central pensions'!I60</f>
        <v>21849675.9013199</v>
      </c>
      <c r="G60" s="9" t="n">
        <f aca="false">'Central pensions'!K60</f>
        <v>1255602.10359895</v>
      </c>
      <c r="H60" s="9" t="n">
        <f aca="false">'Central pensions'!V60</f>
        <v>6907952.31148866</v>
      </c>
      <c r="I60" s="67" t="n">
        <f aca="false">'Central pensions'!M60</f>
        <v>38833.0547504832</v>
      </c>
      <c r="J60" s="9" t="n">
        <f aca="false">'Central pensions'!W60</f>
        <v>213648.009633671</v>
      </c>
      <c r="K60" s="9"/>
      <c r="L60" s="67" t="n">
        <f aca="false">'Central pensions'!N60</f>
        <v>3350328.95370594</v>
      </c>
      <c r="M60" s="67"/>
      <c r="N60" s="67" t="n">
        <f aca="false">'Central pensions'!L60</f>
        <v>959270.769353919</v>
      </c>
      <c r="O60" s="9"/>
      <c r="P60" s="9" t="n">
        <f aca="false">'Central pensions'!X60</f>
        <v>22662497.609925</v>
      </c>
      <c r="Q60" s="67"/>
      <c r="R60" s="67" t="n">
        <f aca="false">'Central SIPA income'!G55</f>
        <v>22249159.9324227</v>
      </c>
      <c r="S60" s="67"/>
      <c r="T60" s="9" t="n">
        <f aca="false">'Central SIPA income'!J55</f>
        <v>85071591.3741331</v>
      </c>
      <c r="U60" s="9"/>
      <c r="V60" s="67" t="n">
        <f aca="false">'Central SIPA income'!F55</f>
        <v>128652.051443617</v>
      </c>
      <c r="W60" s="67"/>
      <c r="X60" s="67" t="n">
        <f aca="false">'Central SIPA income'!M55</f>
        <v>323136.861810717</v>
      </c>
      <c r="Y60" s="9"/>
      <c r="Z60" s="9" t="n">
        <f aca="false">R60+V60-N60-L60-F60</f>
        <v>-3781463.64051344</v>
      </c>
      <c r="AA60" s="9"/>
      <c r="AB60" s="9" t="n">
        <f aca="false">T60-P60-D60</f>
        <v>-57801376.3482335</v>
      </c>
      <c r="AC60" s="50"/>
      <c r="AD60" s="9"/>
      <c r="AE60" s="9"/>
      <c r="AF60" s="9"/>
      <c r="AG60" s="9" t="n">
        <f aca="false">BF60/100*$AG$53</f>
        <v>5890385034.79088</v>
      </c>
      <c r="AH60" s="39" t="n">
        <f aca="false">(AG60-AG59)/AG59</f>
        <v>0.00449085230816129</v>
      </c>
      <c r="AI60" s="39"/>
      <c r="AJ60" s="39" t="n">
        <f aca="false">AB60/AG60</f>
        <v>-0.00981283498563106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12704858</v>
      </c>
      <c r="AY60" s="39" t="n">
        <f aca="false">(AW60-AW59)/AW59</f>
        <v>0.00615332395830289</v>
      </c>
      <c r="AZ60" s="38" t="n">
        <f aca="false">workers_and_wage_central!B48</f>
        <v>6709.95366219579</v>
      </c>
      <c r="BA60" s="39" t="n">
        <f aca="false">(AZ60-AZ59)/AZ59</f>
        <v>-0.00165230448536518</v>
      </c>
      <c r="BB60" s="7"/>
      <c r="BC60" s="7"/>
      <c r="BD60" s="7"/>
      <c r="BE60" s="7"/>
      <c r="BF60" s="7" t="n">
        <f aca="false">BF59*(1+AY60)*(1+BA60)*(1-BE60)</f>
        <v>107.164826641152</v>
      </c>
      <c r="BG60" s="7"/>
      <c r="BH60" s="0" t="n">
        <f aca="false">BH59+1</f>
        <v>29</v>
      </c>
      <c r="BI60" s="39" t="n">
        <f aca="false">T67/AG67</f>
        <v>0.0167624327471855</v>
      </c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120833053.56357</v>
      </c>
      <c r="E61" s="9"/>
      <c r="F61" s="67" t="n">
        <f aca="false">'Central pensions'!I61</f>
        <v>21962837.813223</v>
      </c>
      <c r="G61" s="9" t="n">
        <f aca="false">'Central pensions'!K61</f>
        <v>1296978.02363919</v>
      </c>
      <c r="H61" s="9" t="n">
        <f aca="false">'Central pensions'!V61</f>
        <v>7135590.41567999</v>
      </c>
      <c r="I61" s="67" t="n">
        <f aca="false">'Central pensions'!M61</f>
        <v>40112.7223805934</v>
      </c>
      <c r="J61" s="9" t="n">
        <f aca="false">'Central pensions'!W61</f>
        <v>220688.363371546</v>
      </c>
      <c r="K61" s="9"/>
      <c r="L61" s="67" t="n">
        <f aca="false">'Central pensions'!N61</f>
        <v>3372738.793375</v>
      </c>
      <c r="M61" s="67"/>
      <c r="N61" s="67" t="n">
        <f aca="false">'Central pensions'!L61</f>
        <v>965976.770492494</v>
      </c>
      <c r="O61" s="9"/>
      <c r="P61" s="9" t="n">
        <f aca="false">'Central pensions'!X61</f>
        <v>22815676.8141739</v>
      </c>
      <c r="Q61" s="67"/>
      <c r="R61" s="67" t="n">
        <f aca="false">'Central SIPA income'!G56</f>
        <v>25751898.9830455</v>
      </c>
      <c r="S61" s="67"/>
      <c r="T61" s="9" t="n">
        <f aca="false">'Central SIPA income'!J56</f>
        <v>98464617.7225374</v>
      </c>
      <c r="U61" s="9"/>
      <c r="V61" s="67" t="n">
        <f aca="false">'Central SIPA income'!F56</f>
        <v>125083.556021468</v>
      </c>
      <c r="W61" s="67"/>
      <c r="X61" s="67" t="n">
        <f aca="false">'Central SIPA income'!M56</f>
        <v>314173.830136059</v>
      </c>
      <c r="Y61" s="9"/>
      <c r="Z61" s="9" t="n">
        <f aca="false">R61+V61-N61-L61-F61</f>
        <v>-424570.838023528</v>
      </c>
      <c r="AA61" s="9"/>
      <c r="AB61" s="9" t="n">
        <f aca="false">T61-P61-D61</f>
        <v>-45184112.6552069</v>
      </c>
      <c r="AC61" s="50"/>
      <c r="AD61" s="9"/>
      <c r="AE61" s="9"/>
      <c r="AF61" s="9"/>
      <c r="AG61" s="9" t="n">
        <f aca="false">BF61/100*$AG$53</f>
        <v>5911503044.76068</v>
      </c>
      <c r="AH61" s="39" t="n">
        <f aca="false">(AG61-AG60)/AG60</f>
        <v>0.00358516630832682</v>
      </c>
      <c r="AI61" s="39" t="n">
        <f aca="false">(AG61-AG57)/AG57</f>
        <v>0.0358779857932851</v>
      </c>
      <c r="AJ61" s="39" t="n">
        <f aca="false">AB61/AG61</f>
        <v>-0.00764342203887609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12655474</v>
      </c>
      <c r="AY61" s="39" t="n">
        <f aca="false">(AW61-AW60)/AW60</f>
        <v>-0.00388701707646004</v>
      </c>
      <c r="AZ61" s="38" t="n">
        <f aca="false">workers_and_wage_central!B49</f>
        <v>6760.28731422811</v>
      </c>
      <c r="BA61" s="39" t="n">
        <f aca="false">(AZ61-AZ60)/AZ60</f>
        <v>0.00750134122622953</v>
      </c>
      <c r="BB61" s="7"/>
      <c r="BC61" s="7"/>
      <c r="BD61" s="7"/>
      <c r="BE61" s="7"/>
      <c r="BF61" s="7" t="n">
        <f aca="false">BF60*(1+AY61)*(1+BA61)*(1-BE61)</f>
        <v>107.549030367063</v>
      </c>
      <c r="BG61" s="73" t="e">
        <f aca="false">(BB61-BB57)/BB57</f>
        <v>#DIV/0!</v>
      </c>
      <c r="BH61" s="0" t="n">
        <f aca="false">BH60+1</f>
        <v>30</v>
      </c>
      <c r="BI61" s="39" t="n">
        <f aca="false">T68/AG68</f>
        <v>0.0146480078661198</v>
      </c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121121033.296884</v>
      </c>
      <c r="E62" s="6"/>
      <c r="F62" s="8" t="n">
        <f aca="false">'Central pensions'!I62</f>
        <v>22015181.5386337</v>
      </c>
      <c r="G62" s="6" t="n">
        <f aca="false">'Central pensions'!K62</f>
        <v>1397819.38479675</v>
      </c>
      <c r="H62" s="6" t="n">
        <f aca="false">'Central pensions'!V62</f>
        <v>7690389.8317572</v>
      </c>
      <c r="I62" s="8" t="n">
        <f aca="false">'Central pensions'!M62</f>
        <v>43231.5273648477</v>
      </c>
      <c r="J62" s="6" t="n">
        <f aca="false">'Central pensions'!W62</f>
        <v>237847.108198676</v>
      </c>
      <c r="K62" s="6"/>
      <c r="L62" s="8" t="n">
        <f aca="false">'Central pensions'!N62</f>
        <v>4063676.12467912</v>
      </c>
      <c r="M62" s="8"/>
      <c r="N62" s="8" t="n">
        <f aca="false">'Central pensions'!L62</f>
        <v>970823.606483407</v>
      </c>
      <c r="O62" s="6"/>
      <c r="P62" s="6" t="n">
        <f aca="false">'Central pensions'!X62</f>
        <v>26427619.772463</v>
      </c>
      <c r="Q62" s="8"/>
      <c r="R62" s="8" t="n">
        <f aca="false">'Central SIPA income'!G57</f>
        <v>22788012.4447031</v>
      </c>
      <c r="S62" s="8"/>
      <c r="T62" s="6" t="n">
        <f aca="false">'Central SIPA income'!J57</f>
        <v>87131940.6581006</v>
      </c>
      <c r="U62" s="6"/>
      <c r="V62" s="8" t="n">
        <f aca="false">'Central SIPA income'!F57</f>
        <v>126852.668096308</v>
      </c>
      <c r="W62" s="8"/>
      <c r="X62" s="8" t="n">
        <f aca="false">'Central SIPA income'!M57</f>
        <v>318617.329618892</v>
      </c>
      <c r="Y62" s="6"/>
      <c r="Z62" s="6" t="n">
        <f aca="false">R62+V62-N62-L62-F62</f>
        <v>-4134816.15699674</v>
      </c>
      <c r="AA62" s="6"/>
      <c r="AB62" s="6" t="n">
        <f aca="false">T62-P62-D62</f>
        <v>-60416712.4112467</v>
      </c>
      <c r="AC62" s="50"/>
      <c r="AD62" s="6"/>
      <c r="AE62" s="6"/>
      <c r="AF62" s="6"/>
      <c r="AG62" s="6" t="n">
        <f aca="false">BF62/100*$AG$53</f>
        <v>5989406915.87546</v>
      </c>
      <c r="AH62" s="61" t="n">
        <f aca="false">(AG62-AG61)/AG61</f>
        <v>0.0131783525314805</v>
      </c>
      <c r="AI62" s="61"/>
      <c r="AJ62" s="61" t="n">
        <f aca="false">AB62/AG62</f>
        <v>-0.0100872612697439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0.00705370157674731</v>
      </c>
      <c r="AV62" s="5"/>
      <c r="AW62" s="65" t="n">
        <f aca="false">workers_and_wage_central!C50</f>
        <v>12769527</v>
      </c>
      <c r="AX62" s="5"/>
      <c r="AY62" s="61" t="n">
        <f aca="false">(AW62-AW61)/AW61</f>
        <v>0.00901214762876523</v>
      </c>
      <c r="AZ62" s="66" t="n">
        <f aca="false">workers_and_wage_central!B50</f>
        <v>6788.20049864169</v>
      </c>
      <c r="BA62" s="61" t="n">
        <f aca="false">(AZ62-AZ61)/AZ61</f>
        <v>0.00412899380102198</v>
      </c>
      <c r="BB62" s="5"/>
      <c r="BC62" s="5"/>
      <c r="BD62" s="5"/>
      <c r="BE62" s="5"/>
      <c r="BF62" s="5" t="n">
        <f aca="false">BF61*(1+AY62)*(1+BA62)*(1-BE62)</f>
        <v>108.966349403659</v>
      </c>
      <c r="BG62" s="5"/>
      <c r="BH62" s="5" t="n">
        <f aca="false">BH61+1</f>
        <v>31</v>
      </c>
      <c r="BI62" s="61" t="n">
        <f aca="false">T69/AG69</f>
        <v>0.016831436332326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122200008.659221</v>
      </c>
      <c r="E63" s="9"/>
      <c r="F63" s="67" t="n">
        <f aca="false">'Central pensions'!I63</f>
        <v>22211298.0828125</v>
      </c>
      <c r="G63" s="9" t="n">
        <f aca="false">'Central pensions'!K63</f>
        <v>1431350.89080526</v>
      </c>
      <c r="H63" s="9" t="n">
        <f aca="false">'Central pensions'!V63</f>
        <v>7874870.2844223</v>
      </c>
      <c r="I63" s="67" t="n">
        <f aca="false">'Central pensions'!M63</f>
        <v>44268.5842517091</v>
      </c>
      <c r="J63" s="9" t="n">
        <f aca="false">'Central pensions'!W63</f>
        <v>243552.689208937</v>
      </c>
      <c r="K63" s="9"/>
      <c r="L63" s="67" t="n">
        <f aca="false">'Central pensions'!N63</f>
        <v>3376600.80064521</v>
      </c>
      <c r="M63" s="67"/>
      <c r="N63" s="67" t="n">
        <f aca="false">'Central pensions'!L63</f>
        <v>982106.576334693</v>
      </c>
      <c r="O63" s="9"/>
      <c r="P63" s="9" t="n">
        <f aca="false">'Central pensions'!X63</f>
        <v>22924458.2209398</v>
      </c>
      <c r="Q63" s="67"/>
      <c r="R63" s="67" t="n">
        <f aca="false">'Central SIPA income'!G58</f>
        <v>26052404.3002203</v>
      </c>
      <c r="S63" s="67"/>
      <c r="T63" s="9" t="n">
        <f aca="false">'Central SIPA income'!J58</f>
        <v>99613625.8480621</v>
      </c>
      <c r="U63" s="9"/>
      <c r="V63" s="67" t="n">
        <f aca="false">'Central SIPA income'!F58</f>
        <v>128044.401685491</v>
      </c>
      <c r="W63" s="67"/>
      <c r="X63" s="67" t="n">
        <f aca="false">'Central SIPA income'!M58</f>
        <v>321610.620808592</v>
      </c>
      <c r="Y63" s="9"/>
      <c r="Z63" s="9" t="n">
        <f aca="false">R63+V63-N63-L63-F63</f>
        <v>-389556.757886585</v>
      </c>
      <c r="AA63" s="9"/>
      <c r="AB63" s="9" t="n">
        <f aca="false">T63-P63-D63</f>
        <v>-45510841.0320986</v>
      </c>
      <c r="AC63" s="50"/>
      <c r="AD63" s="9"/>
      <c r="AE63" s="9"/>
      <c r="AF63" s="9"/>
      <c r="AG63" s="9" t="n">
        <f aca="false">BF63/100*$AG$53</f>
        <v>5985128917.669</v>
      </c>
      <c r="AH63" s="39" t="n">
        <f aca="false">(AG63-AG62)/AG62</f>
        <v>-0.000714260738424354</v>
      </c>
      <c r="AI63" s="39"/>
      <c r="AJ63" s="39" t="n">
        <f aca="false">AB63/AG63</f>
        <v>-0.00760398675753563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12742827</v>
      </c>
      <c r="AX63" s="7"/>
      <c r="AY63" s="39" t="n">
        <f aca="false">(AW63-AW62)/AW62</f>
        <v>-0.00209091534870477</v>
      </c>
      <c r="AZ63" s="38" t="n">
        <f aca="false">workers_and_wage_central!B51</f>
        <v>6797.56508671459</v>
      </c>
      <c r="BA63" s="39" t="n">
        <f aca="false">(AZ63-AZ62)/AZ62</f>
        <v>0.00137953910977923</v>
      </c>
      <c r="BB63" s="7"/>
      <c r="BC63" s="7"/>
      <c r="BD63" s="7"/>
      <c r="BE63" s="7"/>
      <c r="BF63" s="7" t="n">
        <f aca="false">BF62*(1+AY63)*(1+BA63)*(1-BE63)</f>
        <v>108.888519018471</v>
      </c>
      <c r="BG63" s="7"/>
      <c r="BH63" s="7" t="n">
        <f aca="false">BH62+1</f>
        <v>32</v>
      </c>
      <c r="BI63" s="39" t="n">
        <f aca="false">T70/AG70</f>
        <v>0.0146266194375792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122736010.9385</v>
      </c>
      <c r="E64" s="9"/>
      <c r="F64" s="67" t="n">
        <f aca="false">'Central pensions'!I64</f>
        <v>22308722.8418511</v>
      </c>
      <c r="G64" s="9" t="n">
        <f aca="false">'Central pensions'!K64</f>
        <v>1472150.6855012</v>
      </c>
      <c r="H64" s="9" t="n">
        <f aca="false">'Central pensions'!V64</f>
        <v>8099338.71695382</v>
      </c>
      <c r="I64" s="67" t="n">
        <f aca="false">'Central pensions'!M64</f>
        <v>45530.4335722018</v>
      </c>
      <c r="J64" s="9" t="n">
        <f aca="false">'Central pensions'!W64</f>
        <v>250495.011864549</v>
      </c>
      <c r="K64" s="9"/>
      <c r="L64" s="67" t="n">
        <f aca="false">'Central pensions'!N64</f>
        <v>3294583.23937638</v>
      </c>
      <c r="M64" s="67"/>
      <c r="N64" s="67" t="n">
        <f aca="false">'Central pensions'!L64</f>
        <v>988222.409361631</v>
      </c>
      <c r="O64" s="9"/>
      <c r="P64" s="9" t="n">
        <f aca="false">'Central pensions'!X64</f>
        <v>22532516.2144726</v>
      </c>
      <c r="Q64" s="67"/>
      <c r="R64" s="67" t="n">
        <f aca="false">'Central SIPA income'!G59</f>
        <v>23073526.8617037</v>
      </c>
      <c r="S64" s="67"/>
      <c r="T64" s="9" t="n">
        <f aca="false">'Central SIPA income'!J59</f>
        <v>88223629.7775223</v>
      </c>
      <c r="U64" s="9"/>
      <c r="V64" s="67" t="n">
        <f aca="false">'Central SIPA income'!F59</f>
        <v>131547.353509584</v>
      </c>
      <c r="W64" s="67"/>
      <c r="X64" s="67" t="n">
        <f aca="false">'Central SIPA income'!M59</f>
        <v>330409.02586168</v>
      </c>
      <c r="Y64" s="9"/>
      <c r="Z64" s="9" t="n">
        <f aca="false">R64+V64-N64-L64-F64</f>
        <v>-3386454.27537578</v>
      </c>
      <c r="AA64" s="9"/>
      <c r="AB64" s="9" t="n">
        <f aca="false">T64-P64-D64</f>
        <v>-57044897.3754504</v>
      </c>
      <c r="AC64" s="50"/>
      <c r="AD64" s="9"/>
      <c r="AE64" s="9"/>
      <c r="AF64" s="9"/>
      <c r="AG64" s="9" t="n">
        <f aca="false">BF64/100*$AG$53</f>
        <v>6067391362.78124</v>
      </c>
      <c r="AH64" s="39" t="n">
        <f aca="false">(AG64-AG63)/AG63</f>
        <v>0.01374447338459</v>
      </c>
      <c r="AI64" s="39"/>
      <c r="AJ64" s="39" t="n">
        <f aca="false">AB64/AG64</f>
        <v>-0.00940188195628467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12849133</v>
      </c>
      <c r="AY64" s="39" t="n">
        <f aca="false">(AW64-AW63)/AW63</f>
        <v>0.00834241883688761</v>
      </c>
      <c r="AZ64" s="38" t="n">
        <f aca="false">workers_and_wage_central!B52</f>
        <v>6833.98209814246</v>
      </c>
      <c r="BA64" s="39" t="n">
        <f aca="false">(AZ64-AZ63)/AZ63</f>
        <v>0.00535736119673883</v>
      </c>
      <c r="BB64" s="7"/>
      <c r="BC64" s="7"/>
      <c r="BD64" s="7"/>
      <c r="BE64" s="7"/>
      <c r="BF64" s="7" t="n">
        <f aca="false">BF63*(1+AY64)*(1+BA64)*(1-BE64)</f>
        <v>110.385134370008</v>
      </c>
      <c r="BG64" s="7"/>
      <c r="BH64" s="0" t="n">
        <f aca="false">BH63+1</f>
        <v>33</v>
      </c>
      <c r="BI64" s="39" t="n">
        <f aca="false">T71/AG71</f>
        <v>0.0168731123795058</v>
      </c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122914169.568874</v>
      </c>
      <c r="E65" s="9"/>
      <c r="F65" s="67" t="n">
        <f aca="false">'Central pensions'!I65</f>
        <v>22341105.2818254</v>
      </c>
      <c r="G65" s="9" t="n">
        <f aca="false">'Central pensions'!K65</f>
        <v>1548944.49222049</v>
      </c>
      <c r="H65" s="9" t="n">
        <f aca="false">'Central pensions'!V65</f>
        <v>8521835.58368729</v>
      </c>
      <c r="I65" s="67" t="n">
        <f aca="false">'Central pensions'!M65</f>
        <v>47905.4997593965</v>
      </c>
      <c r="J65" s="9" t="n">
        <f aca="false">'Central pensions'!W65</f>
        <v>263561.925268678</v>
      </c>
      <c r="K65" s="9"/>
      <c r="L65" s="67" t="n">
        <f aca="false">'Central pensions'!N65</f>
        <v>3285216.8917765</v>
      </c>
      <c r="M65" s="67"/>
      <c r="N65" s="67" t="n">
        <f aca="false">'Central pensions'!L65</f>
        <v>992029.595407426</v>
      </c>
      <c r="O65" s="9"/>
      <c r="P65" s="9" t="n">
        <f aca="false">'Central pensions'!X65</f>
        <v>22504860.2065735</v>
      </c>
      <c r="Q65" s="67"/>
      <c r="R65" s="67" t="n">
        <f aca="false">'Central SIPA income'!G60</f>
        <v>26542649.7079027</v>
      </c>
      <c r="S65" s="67"/>
      <c r="T65" s="9" t="n">
        <f aca="false">'Central SIPA income'!J60</f>
        <v>101488121.654739</v>
      </c>
      <c r="U65" s="9"/>
      <c r="V65" s="67" t="n">
        <f aca="false">'Central SIPA income'!F60</f>
        <v>132544.431270144</v>
      </c>
      <c r="W65" s="67"/>
      <c r="X65" s="67" t="n">
        <f aca="false">'Central SIPA income'!M60</f>
        <v>332913.397730711</v>
      </c>
      <c r="Y65" s="9"/>
      <c r="Z65" s="9" t="n">
        <f aca="false">R65+V65-N65-L65-F65</f>
        <v>56842.3701635189</v>
      </c>
      <c r="AA65" s="9"/>
      <c r="AB65" s="9" t="n">
        <f aca="false">T65-P65-D65</f>
        <v>-43930908.1207093</v>
      </c>
      <c r="AC65" s="50"/>
      <c r="AD65" s="9"/>
      <c r="AE65" s="9"/>
      <c r="AF65" s="9"/>
      <c r="AG65" s="9" t="n">
        <f aca="false">BF65/100*$AG$53</f>
        <v>6079564012.88108</v>
      </c>
      <c r="AH65" s="39" t="n">
        <f aca="false">(AG65-AG64)/AG64</f>
        <v>0.00200624112934305</v>
      </c>
      <c r="AI65" s="39" t="n">
        <f aca="false">(AG65-AG61)/AG61</f>
        <v>0.0284294817828682</v>
      </c>
      <c r="AJ65" s="39" t="n">
        <f aca="false">AB65/AG65</f>
        <v>-0.00722599647402852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12828283</v>
      </c>
      <c r="AY65" s="39" t="n">
        <f aca="false">(AW65-AW64)/AW64</f>
        <v>-0.00162267757676724</v>
      </c>
      <c r="AZ65" s="38" t="n">
        <f aca="false">workers_and_wage_central!B53</f>
        <v>6858.82237137</v>
      </c>
      <c r="BA65" s="39" t="n">
        <f aca="false">(AZ65-AZ64)/AZ64</f>
        <v>0.00363481684189527</v>
      </c>
      <c r="BB65" s="7"/>
      <c r="BC65" s="7"/>
      <c r="BD65" s="7"/>
      <c r="BE65" s="7"/>
      <c r="BF65" s="7" t="n">
        <f aca="false">BF64*(1+AY65)*(1+BA65)*(1-BE65)</f>
        <v>110.606593566649</v>
      </c>
      <c r="BG65" s="73" t="e">
        <f aca="false">(BB65-BB61)/BB61</f>
        <v>#DIV/0!</v>
      </c>
      <c r="BH65" s="0" t="n">
        <f aca="false">BH64+1</f>
        <v>34</v>
      </c>
      <c r="BI65" s="39" t="n">
        <f aca="false">T72/AG72</f>
        <v>0.0147952503035715</v>
      </c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122980536.529445</v>
      </c>
      <c r="E66" s="6"/>
      <c r="F66" s="8" t="n">
        <f aca="false">'Central pensions'!I66</f>
        <v>22353168.2625098</v>
      </c>
      <c r="G66" s="6" t="n">
        <f aca="false">'Central pensions'!K66</f>
        <v>1628198.71687247</v>
      </c>
      <c r="H66" s="6" t="n">
        <f aca="false">'Central pensions'!V66</f>
        <v>8957868.94394579</v>
      </c>
      <c r="I66" s="8" t="n">
        <f aca="false">'Central pensions'!M66</f>
        <v>50356.6613465715</v>
      </c>
      <c r="J66" s="6" t="n">
        <f aca="false">'Central pensions'!W66</f>
        <v>277047.493111727</v>
      </c>
      <c r="K66" s="6"/>
      <c r="L66" s="8" t="n">
        <f aca="false">'Central pensions'!N66</f>
        <v>3957850.93713958</v>
      </c>
      <c r="M66" s="8"/>
      <c r="N66" s="8" t="n">
        <f aca="false">'Central pensions'!L66</f>
        <v>993850.770313904</v>
      </c>
      <c r="O66" s="6"/>
      <c r="P66" s="6" t="n">
        <f aca="false">'Central pensions'!X66</f>
        <v>26005181.0325322</v>
      </c>
      <c r="Q66" s="8"/>
      <c r="R66" s="8" t="n">
        <f aca="false">'Central SIPA income'!G61</f>
        <v>23338815.1351847</v>
      </c>
      <c r="S66" s="8"/>
      <c r="T66" s="6" t="n">
        <f aca="false">'Central SIPA income'!J61</f>
        <v>89237982.4841626</v>
      </c>
      <c r="U66" s="6"/>
      <c r="V66" s="8" t="n">
        <f aca="false">'Central SIPA income'!F61</f>
        <v>132704.134563797</v>
      </c>
      <c r="W66" s="8"/>
      <c r="X66" s="8" t="n">
        <f aca="false">'Central SIPA income'!M61</f>
        <v>333314.526360631</v>
      </c>
      <c r="Y66" s="6"/>
      <c r="Z66" s="6" t="n">
        <f aca="false">R66+V66-N66-L66-F66</f>
        <v>-3833350.7002147</v>
      </c>
      <c r="AA66" s="6"/>
      <c r="AB66" s="6" t="n">
        <f aca="false">T66-P66-D66</f>
        <v>-59747735.0778147</v>
      </c>
      <c r="AC66" s="50"/>
      <c r="AD66" s="6"/>
      <c r="AE66" s="6"/>
      <c r="AF66" s="6"/>
      <c r="AG66" s="6" t="n">
        <f aca="false">BF66/100*$AG$53</f>
        <v>6122534786.57375</v>
      </c>
      <c r="AH66" s="61" t="n">
        <f aca="false">(AG66-AG65)/AG65</f>
        <v>0.0070680683025352</v>
      </c>
      <c r="AI66" s="61"/>
      <c r="AJ66" s="61" t="n">
        <f aca="false">AB66/AG66</f>
        <v>-0.00975865996038714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0.00738957268096007</v>
      </c>
      <c r="AV66" s="5"/>
      <c r="AW66" s="65" t="n">
        <f aca="false">workers_and_wage_central!C54</f>
        <v>12877618</v>
      </c>
      <c r="AX66" s="5"/>
      <c r="AY66" s="61" t="n">
        <f aca="false">(AW66-AW65)/AW65</f>
        <v>0.00384579916111922</v>
      </c>
      <c r="AZ66" s="66" t="n">
        <f aca="false">workers_and_wage_central!B54</f>
        <v>6880.83867277026</v>
      </c>
      <c r="BA66" s="61" t="n">
        <f aca="false">(AZ66-AZ65)/AZ65</f>
        <v>0.00320992441678648</v>
      </c>
      <c r="BB66" s="5"/>
      <c r="BC66" s="5"/>
      <c r="BD66" s="5"/>
      <c r="BE66" s="5"/>
      <c r="BF66" s="5" t="n">
        <f aca="false">BF65*(1+AY66)*(1+BA66)*(1-BE66)</f>
        <v>111.388368524689</v>
      </c>
      <c r="BG66" s="5"/>
      <c r="BH66" s="5" t="n">
        <f aca="false">BH65+1</f>
        <v>35</v>
      </c>
      <c r="BI66" s="61" t="n">
        <f aca="false">T73/AG73</f>
        <v>0.0169460784779783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123078251.501419</v>
      </c>
      <c r="E67" s="9"/>
      <c r="F67" s="67" t="n">
        <f aca="false">'Central pensions'!I67</f>
        <v>22370929.1153402</v>
      </c>
      <c r="G67" s="9" t="n">
        <f aca="false">'Central pensions'!K67</f>
        <v>1702313.89276185</v>
      </c>
      <c r="H67" s="9" t="n">
        <f aca="false">'Central pensions'!V67</f>
        <v>9365628.77417698</v>
      </c>
      <c r="I67" s="67" t="n">
        <f aca="false">'Central pensions'!M67</f>
        <v>52648.8832812943</v>
      </c>
      <c r="J67" s="9" t="n">
        <f aca="false">'Central pensions'!W67</f>
        <v>289658.621881761</v>
      </c>
      <c r="K67" s="9"/>
      <c r="L67" s="67" t="n">
        <f aca="false">'Central pensions'!N67</f>
        <v>3240335.74895754</v>
      </c>
      <c r="M67" s="67"/>
      <c r="N67" s="67" t="n">
        <f aca="false">'Central pensions'!L67</f>
        <v>997101.376878556</v>
      </c>
      <c r="O67" s="9"/>
      <c r="P67" s="9" t="n">
        <f aca="false">'Central pensions'!X67</f>
        <v>22299875.1883667</v>
      </c>
      <c r="Q67" s="67"/>
      <c r="R67" s="67" t="n">
        <f aca="false">'Central SIPA income'!G62</f>
        <v>27039049.0118224</v>
      </c>
      <c r="S67" s="67"/>
      <c r="T67" s="9" t="n">
        <f aca="false">'Central SIPA income'!J62</f>
        <v>103386147.417047</v>
      </c>
      <c r="U67" s="9"/>
      <c r="V67" s="67" t="n">
        <f aca="false">'Central SIPA income'!F62</f>
        <v>133589.460067275</v>
      </c>
      <c r="W67" s="67"/>
      <c r="X67" s="67" t="n">
        <f aca="false">'Central SIPA income'!M62</f>
        <v>335538.208778943</v>
      </c>
      <c r="Y67" s="9"/>
      <c r="Z67" s="9" t="n">
        <f aca="false">R67+V67-N67-L67-F67</f>
        <v>564272.23071339</v>
      </c>
      <c r="AA67" s="9"/>
      <c r="AB67" s="9" t="n">
        <f aca="false">T67-P67-D67</f>
        <v>-41991979.2727388</v>
      </c>
      <c r="AC67" s="50"/>
      <c r="AD67" s="9"/>
      <c r="AE67" s="9"/>
      <c r="AF67" s="9"/>
      <c r="AG67" s="9" t="n">
        <f aca="false">BF67/100*$AG$53</f>
        <v>6167729289.43779</v>
      </c>
      <c r="AH67" s="39" t="n">
        <f aca="false">(AG67-AG66)/AG66</f>
        <v>0.00738166534604944</v>
      </c>
      <c r="AI67" s="39"/>
      <c r="AJ67" s="39" t="n">
        <f aca="false">AB67/AG67</f>
        <v>-0.00680833695873292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12946122</v>
      </c>
      <c r="AX67" s="7"/>
      <c r="AY67" s="39" t="n">
        <f aca="false">(AW67-AW66)/AW66</f>
        <v>0.0053196173391694</v>
      </c>
      <c r="AZ67" s="38" t="n">
        <f aca="false">workers_and_wage_central!B55</f>
        <v>6894.95221380351</v>
      </c>
      <c r="BA67" s="39" t="n">
        <f aca="false">(AZ67-AZ66)/AZ66</f>
        <v>0.00205113674429015</v>
      </c>
      <c r="BB67" s="7"/>
      <c r="BC67" s="7"/>
      <c r="BD67" s="7"/>
      <c r="BE67" s="7"/>
      <c r="BF67" s="7" t="n">
        <f aca="false">BF66*(1+AY67)*(1+BA67)*(1-BE67)</f>
        <v>112.21060018458</v>
      </c>
      <c r="BG67" s="7"/>
      <c r="BH67" s="7" t="n">
        <f aca="false">BH66+1</f>
        <v>36</v>
      </c>
      <c r="BI67" s="39" t="n">
        <f aca="false">T74/AG74</f>
        <v>0.0148536317704872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123675287.402853</v>
      </c>
      <c r="E68" s="9"/>
      <c r="F68" s="67" t="n">
        <f aca="false">'Central pensions'!I68</f>
        <v>22479447.4576741</v>
      </c>
      <c r="G68" s="9" t="n">
        <f aca="false">'Central pensions'!K68</f>
        <v>1768122.41210764</v>
      </c>
      <c r="H68" s="9" t="n">
        <f aca="false">'Central pensions'!V68</f>
        <v>9727687.83096521</v>
      </c>
      <c r="I68" s="67" t="n">
        <f aca="false">'Central pensions'!M68</f>
        <v>54684.1983126071</v>
      </c>
      <c r="J68" s="9" t="n">
        <f aca="false">'Central pensions'!W68</f>
        <v>300856.324669026</v>
      </c>
      <c r="K68" s="9"/>
      <c r="L68" s="67" t="n">
        <f aca="false">'Central pensions'!N68</f>
        <v>3222731.54457001</v>
      </c>
      <c r="M68" s="67"/>
      <c r="N68" s="67" t="n">
        <f aca="false">'Central pensions'!L68</f>
        <v>1003403.90026676</v>
      </c>
      <c r="O68" s="9"/>
      <c r="P68" s="9" t="n">
        <f aca="false">'Central pensions'!X68</f>
        <v>22243201.5122498</v>
      </c>
      <c r="Q68" s="67"/>
      <c r="R68" s="67" t="n">
        <f aca="false">'Central SIPA income'!G63</f>
        <v>23891540.0758964</v>
      </c>
      <c r="S68" s="67"/>
      <c r="T68" s="9" t="n">
        <f aca="false">'Central SIPA income'!J63</f>
        <v>91351374.200584</v>
      </c>
      <c r="U68" s="9"/>
      <c r="V68" s="67" t="n">
        <f aca="false">'Central SIPA income'!F63</f>
        <v>132256.533192628</v>
      </c>
      <c r="W68" s="67"/>
      <c r="X68" s="67" t="n">
        <f aca="false">'Central SIPA income'!M63</f>
        <v>332190.28076331</v>
      </c>
      <c r="Y68" s="9"/>
      <c r="Z68" s="9" t="n">
        <f aca="false">R68+V68-N68-L68-F68</f>
        <v>-2681786.29342185</v>
      </c>
      <c r="AA68" s="9"/>
      <c r="AB68" s="9" t="n">
        <f aca="false">T68-P68-D68</f>
        <v>-54567114.7145192</v>
      </c>
      <c r="AC68" s="50"/>
      <c r="AD68" s="9"/>
      <c r="AE68" s="9"/>
      <c r="AF68" s="9"/>
      <c r="AG68" s="9" t="n">
        <f aca="false">BF68/100*$AG$53</f>
        <v>6236436724.74234</v>
      </c>
      <c r="AH68" s="39" t="n">
        <f aca="false">(AG68-AG67)/AG67</f>
        <v>0.0111398266817926</v>
      </c>
      <c r="AI68" s="39"/>
      <c r="AJ68" s="39" t="n">
        <f aca="false">AB68/AG68</f>
        <v>-0.00874972634582028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13031411</v>
      </c>
      <c r="AY68" s="39" t="n">
        <f aca="false">(AW68-AW67)/AW67</f>
        <v>0.00658799600374537</v>
      </c>
      <c r="AZ68" s="38" t="n">
        <f aca="false">workers_and_wage_central!B56</f>
        <v>6926.13146006421</v>
      </c>
      <c r="BA68" s="39" t="n">
        <f aca="false">(AZ68-AZ67)/AZ67</f>
        <v>0.00452203949989305</v>
      </c>
      <c r="BB68" s="7"/>
      <c r="BC68" s="7"/>
      <c r="BD68" s="7"/>
      <c r="BE68" s="7"/>
      <c r="BF68" s="7" t="n">
        <f aca="false">BF67*(1+AY68)*(1+BA68)*(1-BE68)</f>
        <v>113.460606822497</v>
      </c>
      <c r="BG68" s="7"/>
      <c r="BH68" s="0" t="n">
        <f aca="false">BH67+1</f>
        <v>37</v>
      </c>
      <c r="BI68" s="39" t="n">
        <f aca="false">T75/AG75</f>
        <v>0.0170029565110598</v>
      </c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123553102.071945</v>
      </c>
      <c r="E69" s="9"/>
      <c r="F69" s="67" t="n">
        <f aca="false">'Central pensions'!I69</f>
        <v>22457238.8274463</v>
      </c>
      <c r="G69" s="9" t="n">
        <f aca="false">'Central pensions'!K69</f>
        <v>1855695.79677392</v>
      </c>
      <c r="H69" s="9" t="n">
        <f aca="false">'Central pensions'!V69</f>
        <v>10209490.7550734</v>
      </c>
      <c r="I69" s="67" t="n">
        <f aca="false">'Central pensions'!M69</f>
        <v>57392.6535084718</v>
      </c>
      <c r="J69" s="9" t="n">
        <f aca="false">'Central pensions'!W69</f>
        <v>315757.446033197</v>
      </c>
      <c r="K69" s="9"/>
      <c r="L69" s="67" t="n">
        <f aca="false">'Central pensions'!N69</f>
        <v>3208375.71607892</v>
      </c>
      <c r="M69" s="67"/>
      <c r="N69" s="67" t="n">
        <f aca="false">'Central pensions'!L69</f>
        <v>1003698.86374283</v>
      </c>
      <c r="O69" s="9"/>
      <c r="P69" s="9" t="n">
        <f aca="false">'Central pensions'!X69</f>
        <v>22170331.8519818</v>
      </c>
      <c r="Q69" s="67"/>
      <c r="R69" s="67" t="n">
        <f aca="false">'Central SIPA income'!G64</f>
        <v>27561759.9804506</v>
      </c>
      <c r="S69" s="67"/>
      <c r="T69" s="9" t="n">
        <f aca="false">'Central SIPA income'!J64</f>
        <v>105384778.109845</v>
      </c>
      <c r="U69" s="9"/>
      <c r="V69" s="67" t="n">
        <f aca="false">'Central SIPA income'!F64</f>
        <v>132033.753906286</v>
      </c>
      <c r="W69" s="67"/>
      <c r="X69" s="67" t="n">
        <f aca="false">'Central SIPA income'!M64</f>
        <v>331630.723425068</v>
      </c>
      <c r="Y69" s="9"/>
      <c r="Z69" s="9" t="n">
        <f aca="false">R69+V69-N69-L69-F69</f>
        <v>1024480.32708881</v>
      </c>
      <c r="AA69" s="9"/>
      <c r="AB69" s="9" t="n">
        <f aca="false">T69-P69-D69</f>
        <v>-40338655.8140816</v>
      </c>
      <c r="AC69" s="50"/>
      <c r="AD69" s="9"/>
      <c r="AE69" s="9"/>
      <c r="AF69" s="9"/>
      <c r="AG69" s="9" t="n">
        <f aca="false">BF69/100*$AG$53</f>
        <v>6261187460.71874</v>
      </c>
      <c r="AH69" s="39" t="n">
        <f aca="false">(AG69-AG68)/AG68</f>
        <v>0.00396873039346299</v>
      </c>
      <c r="AI69" s="39" t="n">
        <f aca="false">(AG69-AG65)/AG65</f>
        <v>0.0298744198519572</v>
      </c>
      <c r="AJ69" s="39" t="n">
        <f aca="false">AB69/AG69</f>
        <v>-0.00644265262255078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13001011</v>
      </c>
      <c r="AY69" s="39" t="n">
        <f aca="false">(AW69-AW68)/AW68</f>
        <v>-0.0023328248951706</v>
      </c>
      <c r="AZ69" s="38" t="n">
        <f aca="false">workers_and_wage_central!B57</f>
        <v>6969.8789155494</v>
      </c>
      <c r="BA69" s="39" t="n">
        <f aca="false">(AZ69-AZ68)/AZ68</f>
        <v>0.00631629008739469</v>
      </c>
      <c r="BB69" s="7"/>
      <c r="BC69" s="7"/>
      <c r="BD69" s="7"/>
      <c r="BE69" s="7"/>
      <c r="BF69" s="7" t="n">
        <f aca="false">BF68*(1+AY69)*(1+BA69)*(1-BE69)</f>
        <v>113.910901381254</v>
      </c>
      <c r="BG69" s="73" t="e">
        <f aca="false">(BB69-BB65)/BB65</f>
        <v>#DIV/0!</v>
      </c>
      <c r="BH69" s="0" t="n">
        <f aca="false">BH68+1</f>
        <v>38</v>
      </c>
      <c r="BI69" s="39" t="n">
        <f aca="false">T76/AG76</f>
        <v>0.0148433243544916</v>
      </c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124344806.719655</v>
      </c>
      <c r="E70" s="6"/>
      <c r="F70" s="8" t="n">
        <f aca="false">'Central pensions'!I70</f>
        <v>22601140.5187536</v>
      </c>
      <c r="G70" s="6" t="n">
        <f aca="false">'Central pensions'!K70</f>
        <v>1935039.27863426</v>
      </c>
      <c r="H70" s="6" t="n">
        <f aca="false">'Central pensions'!V70</f>
        <v>10646015.1821571</v>
      </c>
      <c r="I70" s="8" t="n">
        <f aca="false">'Central pensions'!M70</f>
        <v>59846.5756278636</v>
      </c>
      <c r="J70" s="6" t="n">
        <f aca="false">'Central pensions'!W70</f>
        <v>329258.201510014</v>
      </c>
      <c r="K70" s="6"/>
      <c r="L70" s="8" t="n">
        <f aca="false">'Central pensions'!N70</f>
        <v>3844654.44155965</v>
      </c>
      <c r="M70" s="8"/>
      <c r="N70" s="8" t="n">
        <f aca="false">'Central pensions'!L70</f>
        <v>1011329.32496991</v>
      </c>
      <c r="O70" s="6"/>
      <c r="P70" s="6" t="n">
        <f aca="false">'Central pensions'!X70</f>
        <v>25513965.7295645</v>
      </c>
      <c r="Q70" s="8"/>
      <c r="R70" s="8" t="n">
        <f aca="false">'Central SIPA income'!G65</f>
        <v>24136061.2557318</v>
      </c>
      <c r="S70" s="8"/>
      <c r="T70" s="6" t="n">
        <f aca="false">'Central SIPA income'!J65</f>
        <v>92286322.1247509</v>
      </c>
      <c r="U70" s="6"/>
      <c r="V70" s="8" t="n">
        <f aca="false">'Central SIPA income'!F65</f>
        <v>134808.107957011</v>
      </c>
      <c r="W70" s="8"/>
      <c r="X70" s="8" t="n">
        <f aca="false">'Central SIPA income'!M65</f>
        <v>338599.100932022</v>
      </c>
      <c r="Y70" s="6"/>
      <c r="Z70" s="6" t="n">
        <f aca="false">R70+V70-N70-L70-F70</f>
        <v>-3186254.92159437</v>
      </c>
      <c r="AA70" s="6"/>
      <c r="AB70" s="6" t="n">
        <f aca="false">T70-P70-D70</f>
        <v>-57572450.3244686</v>
      </c>
      <c r="AC70" s="50"/>
      <c r="AD70" s="6"/>
      <c r="AE70" s="6"/>
      <c r="AF70" s="6"/>
      <c r="AG70" s="6" t="n">
        <f aca="false">BF70/100*$AG$53</f>
        <v>6309477218.47781</v>
      </c>
      <c r="AH70" s="61" t="n">
        <f aca="false">(AG70-AG69)/AG69</f>
        <v>0.00771255581501612</v>
      </c>
      <c r="AI70" s="61"/>
      <c r="AJ70" s="61" t="n">
        <f aca="false">AB70/AG70</f>
        <v>-0.0091247576195161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0.00865565832659823</v>
      </c>
      <c r="AV70" s="5"/>
      <c r="AW70" s="65" t="n">
        <f aca="false">workers_and_wage_central!C58</f>
        <v>13070653</v>
      </c>
      <c r="AX70" s="5"/>
      <c r="AY70" s="61" t="n">
        <f aca="false">(AW70-AW69)/AW69</f>
        <v>0.00535666033972281</v>
      </c>
      <c r="AZ70" s="66" t="n">
        <f aca="false">workers_and_wage_central!B58</f>
        <v>6986.21173239764</v>
      </c>
      <c r="BA70" s="61" t="n">
        <f aca="false">(AZ70-AZ69)/AZ69</f>
        <v>0.0023433429828745</v>
      </c>
      <c r="BB70" s="5"/>
      <c r="BC70" s="5"/>
      <c r="BD70" s="5"/>
      <c r="BE70" s="5"/>
      <c r="BF70" s="5" t="n">
        <f aca="false">BF69*(1+AY70)*(1+BA70)*(1-BE70)</f>
        <v>114.789445566095</v>
      </c>
      <c r="BG70" s="5"/>
      <c r="BH70" s="5" t="n">
        <f aca="false">BH69+1</f>
        <v>39</v>
      </c>
      <c r="BI70" s="61" t="n">
        <f aca="false">T77/AG77</f>
        <v>0.0170189385428211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124808697.953296</v>
      </c>
      <c r="E71" s="9"/>
      <c r="F71" s="67" t="n">
        <f aca="false">'Central pensions'!I71</f>
        <v>22685458.2416529</v>
      </c>
      <c r="G71" s="9" t="n">
        <f aca="false">'Central pensions'!K71</f>
        <v>2006372.59312782</v>
      </c>
      <c r="H71" s="9" t="n">
        <f aca="false">'Central pensions'!V71</f>
        <v>11038470.0317703</v>
      </c>
      <c r="I71" s="67" t="n">
        <f aca="false">'Central pensions'!M71</f>
        <v>62052.7606122005</v>
      </c>
      <c r="J71" s="9" t="n">
        <f aca="false">'Central pensions'!W71</f>
        <v>341395.98036403</v>
      </c>
      <c r="K71" s="9"/>
      <c r="L71" s="67" t="n">
        <f aca="false">'Central pensions'!N71</f>
        <v>3180363.73224058</v>
      </c>
      <c r="M71" s="67"/>
      <c r="N71" s="67" t="n">
        <f aca="false">'Central pensions'!L71</f>
        <v>1016570.60773144</v>
      </c>
      <c r="O71" s="9"/>
      <c r="P71" s="9" t="n">
        <f aca="false">'Central pensions'!X71</f>
        <v>22095794.0723282</v>
      </c>
      <c r="Q71" s="67"/>
      <c r="R71" s="67" t="n">
        <f aca="false">'Central SIPA income'!G66</f>
        <v>28043682.366706</v>
      </c>
      <c r="S71" s="67"/>
      <c r="T71" s="9" t="n">
        <f aca="false">'Central SIPA income'!J66</f>
        <v>107227450.122726</v>
      </c>
      <c r="U71" s="9"/>
      <c r="V71" s="67" t="n">
        <f aca="false">'Central SIPA income'!F66</f>
        <v>133016.229028036</v>
      </c>
      <c r="W71" s="67"/>
      <c r="X71" s="67" t="n">
        <f aca="false">'Central SIPA income'!M66</f>
        <v>334098.417675467</v>
      </c>
      <c r="Y71" s="9"/>
      <c r="Z71" s="9" t="n">
        <f aca="false">R71+V71-N71-L71-F71</f>
        <v>1294306.01410921</v>
      </c>
      <c r="AA71" s="9"/>
      <c r="AB71" s="9" t="n">
        <f aca="false">T71-P71-D71</f>
        <v>-39677041.902899</v>
      </c>
      <c r="AC71" s="50"/>
      <c r="AD71" s="9"/>
      <c r="AE71" s="9"/>
      <c r="AF71" s="9"/>
      <c r="AG71" s="9" t="n">
        <f aca="false">BF71/100*$AG$53</f>
        <v>6354930122.6112</v>
      </c>
      <c r="AH71" s="39" t="n">
        <f aca="false">(AG71-AG70)/AG70</f>
        <v>0.00720390969956718</v>
      </c>
      <c r="AI71" s="39"/>
      <c r="AJ71" s="39" t="n">
        <f aca="false">AB71/AG71</f>
        <v>-0.0062435056149124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13097422</v>
      </c>
      <c r="AX71" s="7"/>
      <c r="AY71" s="39" t="n">
        <f aca="false">(AW71-AW70)/AW70</f>
        <v>0.00204802315538481</v>
      </c>
      <c r="AZ71" s="38" t="n">
        <f aca="false">workers_and_wage_central!B59</f>
        <v>7022.15822820774</v>
      </c>
      <c r="BA71" s="39" t="n">
        <f aca="false">(AZ71-AZ70)/AZ70</f>
        <v>0.00514534875079813</v>
      </c>
      <c r="BB71" s="7"/>
      <c r="BC71" s="7"/>
      <c r="BD71" s="7"/>
      <c r="BE71" s="7"/>
      <c r="BF71" s="7" t="n">
        <f aca="false">BF70*(1+AY71)*(1+BA71)*(1-BE71)</f>
        <v>115.616378366417</v>
      </c>
      <c r="BG71" s="7"/>
      <c r="BH71" s="7" t="n">
        <f aca="false">BH70+1</f>
        <v>40</v>
      </c>
      <c r="BI71" s="39" t="n">
        <f aca="false">T78/AG78</f>
        <v>0.0148736845019751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125336561.430902</v>
      </c>
      <c r="E72" s="9"/>
      <c r="F72" s="67" t="n">
        <f aca="false">'Central pensions'!I72</f>
        <v>22781403.6771465</v>
      </c>
      <c r="G72" s="9" t="n">
        <f aca="false">'Central pensions'!K72</f>
        <v>2053679.57202301</v>
      </c>
      <c r="H72" s="9" t="n">
        <f aca="false">'Central pensions'!V72</f>
        <v>11298739.0718363</v>
      </c>
      <c r="I72" s="67" t="n">
        <f aca="false">'Central pensions'!M72</f>
        <v>63515.8630522578</v>
      </c>
      <c r="J72" s="9" t="n">
        <f aca="false">'Central pensions'!W72</f>
        <v>349445.538304215</v>
      </c>
      <c r="K72" s="9"/>
      <c r="L72" s="67" t="n">
        <f aca="false">'Central pensions'!N72</f>
        <v>3155775.5203575</v>
      </c>
      <c r="M72" s="67"/>
      <c r="N72" s="67" t="n">
        <f aca="false">'Central pensions'!L72</f>
        <v>1022636.00730682</v>
      </c>
      <c r="O72" s="9"/>
      <c r="P72" s="9" t="n">
        <f aca="false">'Central pensions'!X72</f>
        <v>22001575.762861</v>
      </c>
      <c r="Q72" s="67"/>
      <c r="R72" s="67" t="n">
        <f aca="false">'Central SIPA income'!G67</f>
        <v>24802512.3851443</v>
      </c>
      <c r="S72" s="67"/>
      <c r="T72" s="9" t="n">
        <f aca="false">'Central SIPA income'!J67</f>
        <v>94834555.780512</v>
      </c>
      <c r="U72" s="9"/>
      <c r="V72" s="67" t="n">
        <f aca="false">'Central SIPA income'!F67</f>
        <v>134110.32123735</v>
      </c>
      <c r="W72" s="67"/>
      <c r="X72" s="67" t="n">
        <f aca="false">'Central SIPA income'!M67</f>
        <v>336846.461869729</v>
      </c>
      <c r="Y72" s="9"/>
      <c r="Z72" s="9" t="n">
        <f aca="false">R72+V72-N72-L72-F72</f>
        <v>-2023192.49842917</v>
      </c>
      <c r="AA72" s="9"/>
      <c r="AB72" s="9" t="n">
        <f aca="false">T72-P72-D72</f>
        <v>-52503581.4132514</v>
      </c>
      <c r="AC72" s="50"/>
      <c r="AD72" s="9"/>
      <c r="AE72" s="9"/>
      <c r="AF72" s="9"/>
      <c r="AG72" s="9" t="n">
        <f aca="false">BF72/100*$AG$53</f>
        <v>6409797322.42986</v>
      </c>
      <c r="AH72" s="39" t="n">
        <f aca="false">(AG72-AG71)/AG71</f>
        <v>0.00863380064926917</v>
      </c>
      <c r="AI72" s="39"/>
      <c r="AJ72" s="39" t="n">
        <f aca="false">AB72/AG72</f>
        <v>-0.00819114533146394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13147073</v>
      </c>
      <c r="AY72" s="39" t="n">
        <f aca="false">(AW72-AW71)/AW71</f>
        <v>0.00379089869746886</v>
      </c>
      <c r="AZ72" s="38" t="n">
        <f aca="false">workers_and_wage_central!B60</f>
        <v>7056.03741941516</v>
      </c>
      <c r="BA72" s="39" t="n">
        <f aca="false">(AZ72-AZ71)/AZ71</f>
        <v>0.00482461233518308</v>
      </c>
      <c r="BB72" s="7"/>
      <c r="BC72" s="7"/>
      <c r="BD72" s="7"/>
      <c r="BE72" s="7"/>
      <c r="BF72" s="7" t="n">
        <f aca="false">BF71*(1+AY72)*(1+BA72)*(1-BE72)</f>
        <v>116.614587129023</v>
      </c>
      <c r="BG72" s="7"/>
      <c r="BH72" s="0" t="n">
        <f aca="false">BH71+1</f>
        <v>41</v>
      </c>
      <c r="BI72" s="39" t="n">
        <f aca="false">T79/AG79</f>
        <v>0.0170331458526077</v>
      </c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125246055.97409</v>
      </c>
      <c r="E73" s="9"/>
      <c r="F73" s="67" t="n">
        <f aca="false">'Central pensions'!I73</f>
        <v>22764953.2390373</v>
      </c>
      <c r="G73" s="9" t="n">
        <f aca="false">'Central pensions'!K73</f>
        <v>2136712.06197688</v>
      </c>
      <c r="H73" s="9" t="n">
        <f aca="false">'Central pensions'!V73</f>
        <v>11755559.3330174</v>
      </c>
      <c r="I73" s="67" t="n">
        <f aca="false">'Central pensions'!M73</f>
        <v>66083.8782054703</v>
      </c>
      <c r="J73" s="9" t="n">
        <f aca="false">'Central pensions'!W73</f>
        <v>363573.999990226</v>
      </c>
      <c r="K73" s="9"/>
      <c r="L73" s="67" t="n">
        <f aca="false">'Central pensions'!N73</f>
        <v>3145344.05375486</v>
      </c>
      <c r="M73" s="67"/>
      <c r="N73" s="67" t="n">
        <f aca="false">'Central pensions'!L73</f>
        <v>1023210.59728486</v>
      </c>
      <c r="O73" s="9"/>
      <c r="P73" s="9" t="n">
        <f aca="false">'Central pensions'!X73</f>
        <v>21950608.0575985</v>
      </c>
      <c r="Q73" s="67"/>
      <c r="R73" s="67" t="n">
        <f aca="false">'Central SIPA income'!G68</f>
        <v>28722670.2786386</v>
      </c>
      <c r="S73" s="67"/>
      <c r="T73" s="9" t="n">
        <f aca="false">'Central SIPA income'!J68</f>
        <v>109823619.253036</v>
      </c>
      <c r="U73" s="9"/>
      <c r="V73" s="67" t="n">
        <f aca="false">'Central SIPA income'!F68</f>
        <v>137196.918707992</v>
      </c>
      <c r="W73" s="67"/>
      <c r="X73" s="67" t="n">
        <f aca="false">'Central SIPA income'!M68</f>
        <v>344599.104825237</v>
      </c>
      <c r="Y73" s="9"/>
      <c r="Z73" s="9" t="n">
        <f aca="false">R73+V73-N73-L73-F73</f>
        <v>1926359.30726951</v>
      </c>
      <c r="AA73" s="9"/>
      <c r="AB73" s="9" t="n">
        <f aca="false">T73-P73-D73</f>
        <v>-37373044.7786519</v>
      </c>
      <c r="AC73" s="50"/>
      <c r="AD73" s="9"/>
      <c r="AE73" s="9"/>
      <c r="AF73" s="9"/>
      <c r="AG73" s="9" t="n">
        <f aca="false">BF73/100*$AG$53</f>
        <v>6480768951.69307</v>
      </c>
      <c r="AH73" s="39" t="n">
        <f aca="false">(AG73-AG72)/AG72</f>
        <v>0.0110723671425404</v>
      </c>
      <c r="AI73" s="39" t="n">
        <f aca="false">(AG73-AG69)/AG69</f>
        <v>0.0350702630055311</v>
      </c>
      <c r="AJ73" s="39" t="n">
        <f aca="false">AB73/AG73</f>
        <v>-0.00576676086699378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13191870</v>
      </c>
      <c r="AY73" s="39" t="n">
        <f aca="false">(AW73-AW72)/AW72</f>
        <v>0.00340737440189158</v>
      </c>
      <c r="AZ73" s="38" t="n">
        <f aca="false">workers_and_wage_central!B61</f>
        <v>7109.9382347543</v>
      </c>
      <c r="BA73" s="39" t="n">
        <f aca="false">(AZ73-AZ72)/AZ72</f>
        <v>0.00763896393049495</v>
      </c>
      <c r="BB73" s="7"/>
      <c r="BC73" s="7"/>
      <c r="BD73" s="7"/>
      <c r="BE73" s="7"/>
      <c r="BF73" s="7" t="n">
        <f aca="false">BF72*(1+AY73)*(1+BA73)*(1-BE73)</f>
        <v>117.905786651891</v>
      </c>
      <c r="BG73" s="73" t="e">
        <f aca="false">(BB73-BB69)/BB69</f>
        <v>#DIV/0!</v>
      </c>
      <c r="BH73" s="0" t="n">
        <f aca="false">BH72+1</f>
        <v>42</v>
      </c>
      <c r="BI73" s="39" t="n">
        <f aca="false">T80/AG80</f>
        <v>0.0148672335175297</v>
      </c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125690265.978024</v>
      </c>
      <c r="E74" s="6"/>
      <c r="F74" s="8" t="n">
        <f aca="false">'Central pensions'!I74</f>
        <v>22845693.6654663</v>
      </c>
      <c r="G74" s="6" t="n">
        <f aca="false">'Central pensions'!K74</f>
        <v>2199303.37121653</v>
      </c>
      <c r="H74" s="6" t="n">
        <f aca="false">'Central pensions'!V74</f>
        <v>12099918.2490321</v>
      </c>
      <c r="I74" s="8" t="n">
        <f aca="false">'Central pensions'!M74</f>
        <v>68019.6918932945</v>
      </c>
      <c r="J74" s="6" t="n">
        <f aca="false">'Central pensions'!W74</f>
        <v>374224.275743258</v>
      </c>
      <c r="K74" s="6"/>
      <c r="L74" s="8" t="n">
        <f aca="false">'Central pensions'!N74</f>
        <v>3753337.80300574</v>
      </c>
      <c r="M74" s="8"/>
      <c r="N74" s="8" t="n">
        <f aca="false">'Central pensions'!L74</f>
        <v>1028306.73064929</v>
      </c>
      <c r="O74" s="6"/>
      <c r="P74" s="6" t="n">
        <f aca="false">'Central pensions'!X74</f>
        <v>25133527.9349106</v>
      </c>
      <c r="Q74" s="8"/>
      <c r="R74" s="8" t="n">
        <f aca="false">'Central SIPA income'!G69</f>
        <v>25256703.1989868</v>
      </c>
      <c r="S74" s="8"/>
      <c r="T74" s="6" t="n">
        <f aca="false">'Central SIPA income'!J69</f>
        <v>96571193.7227288</v>
      </c>
      <c r="U74" s="6"/>
      <c r="V74" s="8" t="n">
        <f aca="false">'Central SIPA income'!F69</f>
        <v>136199.760997242</v>
      </c>
      <c r="W74" s="8"/>
      <c r="X74" s="8" t="n">
        <f aca="false">'Central SIPA income'!M69</f>
        <v>342094.532144378</v>
      </c>
      <c r="Y74" s="6"/>
      <c r="Z74" s="6" t="n">
        <f aca="false">R74+V74-N74-L74-F74</f>
        <v>-2234435.23913721</v>
      </c>
      <c r="AA74" s="6"/>
      <c r="AB74" s="6" t="n">
        <f aca="false">T74-P74-D74</f>
        <v>-54252600.1902063</v>
      </c>
      <c r="AC74" s="50"/>
      <c r="AD74" s="6"/>
      <c r="AE74" s="6"/>
      <c r="AF74" s="6"/>
      <c r="AG74" s="6" t="n">
        <f aca="false">BF74/100*$AG$53</f>
        <v>6501520652.65323</v>
      </c>
      <c r="AH74" s="61" t="n">
        <f aca="false">(AG74-AG73)/AG73</f>
        <v>0.0032020430160113</v>
      </c>
      <c r="AI74" s="61"/>
      <c r="AJ74" s="61" t="n">
        <f aca="false">AB74/AG74</f>
        <v>-0.00834460168454071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0.0046427190807525</v>
      </c>
      <c r="AV74" s="5"/>
      <c r="AW74" s="65" t="n">
        <f aca="false">workers_and_wage_central!C62</f>
        <v>13181981</v>
      </c>
      <c r="AX74" s="5"/>
      <c r="AY74" s="61" t="n">
        <f aca="false">(AW74-AW73)/AW73</f>
        <v>-0.000749628369594303</v>
      </c>
      <c r="AZ74" s="66" t="n">
        <f aca="false">workers_and_wage_central!B62</f>
        <v>7138.05545169349</v>
      </c>
      <c r="BA74" s="61" t="n">
        <f aca="false">(AZ74-AZ73)/AZ73</f>
        <v>0.00395463589286225</v>
      </c>
      <c r="BB74" s="5"/>
      <c r="BC74" s="5"/>
      <c r="BD74" s="5"/>
      <c r="BE74" s="5"/>
      <c r="BF74" s="5" t="n">
        <f aca="false">BF73*(1+AY74)*(1+BA74)*(1-BE74)</f>
        <v>118.283326052587</v>
      </c>
      <c r="BG74" s="5"/>
      <c r="BH74" s="5" t="n">
        <f aca="false">BH73+1</f>
        <v>43</v>
      </c>
      <c r="BI74" s="61" t="n">
        <f aca="false">T81/AG81</f>
        <v>0.0170017012152388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126383836.013568</v>
      </c>
      <c r="E75" s="9"/>
      <c r="F75" s="67" t="n">
        <f aca="false">'Central pensions'!I75</f>
        <v>22971758.2293709</v>
      </c>
      <c r="G75" s="9" t="n">
        <f aca="false">'Central pensions'!K75</f>
        <v>2248887.48157643</v>
      </c>
      <c r="H75" s="9" t="n">
        <f aca="false">'Central pensions'!V75</f>
        <v>12372715.3945545</v>
      </c>
      <c r="I75" s="67" t="n">
        <f aca="false">'Central pensions'!M75</f>
        <v>69553.2210796834</v>
      </c>
      <c r="J75" s="9" t="n">
        <f aca="false">'Central pensions'!W75</f>
        <v>382661.300862511</v>
      </c>
      <c r="K75" s="9"/>
      <c r="L75" s="67" t="n">
        <f aca="false">'Central pensions'!N75</f>
        <v>3178803.36164291</v>
      </c>
      <c r="M75" s="67"/>
      <c r="N75" s="67" t="n">
        <f aca="false">'Central pensions'!L75</f>
        <v>1034970.44640892</v>
      </c>
      <c r="O75" s="9"/>
      <c r="P75" s="9" t="n">
        <f aca="false">'Central pensions'!X75</f>
        <v>22188927.7854526</v>
      </c>
      <c r="Q75" s="67"/>
      <c r="R75" s="67" t="n">
        <f aca="false">'Central SIPA income'!G70</f>
        <v>29126044.3472917</v>
      </c>
      <c r="S75" s="67"/>
      <c r="T75" s="9" t="n">
        <f aca="false">'Central SIPA income'!J70</f>
        <v>111365954.965648</v>
      </c>
      <c r="U75" s="9"/>
      <c r="V75" s="67" t="n">
        <f aca="false">'Central SIPA income'!F70</f>
        <v>135315.05574998</v>
      </c>
      <c r="W75" s="67"/>
      <c r="X75" s="67" t="n">
        <f aca="false">'Central SIPA income'!M70</f>
        <v>339872.407630856</v>
      </c>
      <c r="Y75" s="9"/>
      <c r="Z75" s="9" t="n">
        <f aca="false">R75+V75-N75-L75-F75</f>
        <v>2075827.36561889</v>
      </c>
      <c r="AA75" s="9"/>
      <c r="AB75" s="9" t="n">
        <f aca="false">T75-P75-D75</f>
        <v>-37206808.8333734</v>
      </c>
      <c r="AC75" s="50"/>
      <c r="AD75" s="9"/>
      <c r="AE75" s="9"/>
      <c r="AF75" s="9"/>
      <c r="AG75" s="9" t="n">
        <f aca="false">BF75/100*$AG$53</f>
        <v>6549799435.95151</v>
      </c>
      <c r="AH75" s="39" t="n">
        <f aca="false">(AG75-AG74)/AG74</f>
        <v>0.00742576788994395</v>
      </c>
      <c r="AI75" s="39"/>
      <c r="AJ75" s="39" t="n">
        <f aca="false">AB75/AG75</f>
        <v>-0.0056806027722234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13277946</v>
      </c>
      <c r="AX75" s="7"/>
      <c r="AY75" s="39" t="n">
        <f aca="false">(AW75-AW74)/AW74</f>
        <v>0.00728001352755705</v>
      </c>
      <c r="AZ75" s="38" t="n">
        <f aca="false">workers_and_wage_central!B63</f>
        <v>7139.08833501002</v>
      </c>
      <c r="BA75" s="39" t="n">
        <f aca="false">(AZ75-AZ74)/AZ74</f>
        <v>0.000144700937603885</v>
      </c>
      <c r="BB75" s="7"/>
      <c r="BC75" s="7"/>
      <c r="BD75" s="7"/>
      <c r="BE75" s="7"/>
      <c r="BF75" s="7" t="n">
        <f aca="false">BF74*(1+AY75)*(1+BA75)*(1-BE75)</f>
        <v>119.161670577105</v>
      </c>
      <c r="BG75" s="7"/>
      <c r="BH75" s="7" t="n">
        <f aca="false">BH74+1</f>
        <v>44</v>
      </c>
      <c r="BI75" s="39" t="n">
        <f aca="false">T82/AG82</f>
        <v>0.0148668324176255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126606982.268054</v>
      </c>
      <c r="E76" s="9"/>
      <c r="F76" s="67" t="n">
        <f aca="false">'Central pensions'!I76</f>
        <v>23012317.7025562</v>
      </c>
      <c r="G76" s="9" t="n">
        <f aca="false">'Central pensions'!K76</f>
        <v>2292427.39405534</v>
      </c>
      <c r="H76" s="9" t="n">
        <f aca="false">'Central pensions'!V76</f>
        <v>12612259.1466624</v>
      </c>
      <c r="I76" s="67" t="n">
        <f aca="false">'Central pensions'!M76</f>
        <v>70899.8163109892</v>
      </c>
      <c r="J76" s="9" t="n">
        <f aca="false">'Central pensions'!W76</f>
        <v>390069.87051533</v>
      </c>
      <c r="K76" s="9"/>
      <c r="L76" s="67" t="n">
        <f aca="false">'Central pensions'!N76</f>
        <v>3083839.05140238</v>
      </c>
      <c r="M76" s="67"/>
      <c r="N76" s="67" t="n">
        <f aca="false">'Central pensions'!L76</f>
        <v>1037510.93398599</v>
      </c>
      <c r="O76" s="9"/>
      <c r="P76" s="9" t="n">
        <f aca="false">'Central pensions'!X76</f>
        <v>21710134.5412572</v>
      </c>
      <c r="Q76" s="67"/>
      <c r="R76" s="67" t="n">
        <f aca="false">'Central SIPA income'!G71</f>
        <v>25529216.6431032</v>
      </c>
      <c r="S76" s="67"/>
      <c r="T76" s="9" t="n">
        <f aca="false">'Central SIPA income'!J71</f>
        <v>97613172.4955113</v>
      </c>
      <c r="U76" s="9"/>
      <c r="V76" s="67" t="n">
        <f aca="false">'Central SIPA income'!F71</f>
        <v>136314.746065086</v>
      </c>
      <c r="W76" s="67"/>
      <c r="X76" s="67" t="n">
        <f aca="false">'Central SIPA income'!M71</f>
        <v>342383.341483686</v>
      </c>
      <c r="Y76" s="9"/>
      <c r="Z76" s="9" t="n">
        <f aca="false">R76+V76-N76-L76-F76</f>
        <v>-1468136.29877625</v>
      </c>
      <c r="AA76" s="9"/>
      <c r="AB76" s="9" t="n">
        <f aca="false">T76-P76-D76</f>
        <v>-50703944.3138002</v>
      </c>
      <c r="AC76" s="50"/>
      <c r="AD76" s="9"/>
      <c r="AE76" s="9"/>
      <c r="AF76" s="9"/>
      <c r="AG76" s="9" t="n">
        <f aca="false">BF76/100*$AG$53</f>
        <v>6576233878.90017</v>
      </c>
      <c r="AH76" s="39" t="n">
        <f aca="false">(AG76-AG75)/AG75</f>
        <v>0.00403591639822868</v>
      </c>
      <c r="AI76" s="39"/>
      <c r="AJ76" s="39" t="n">
        <f aca="false">AB76/AG76</f>
        <v>-0.00771017960241403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13268231</v>
      </c>
      <c r="AY76" s="39" t="n">
        <f aca="false">(AW76-AW75)/AW75</f>
        <v>-0.000731664370377768</v>
      </c>
      <c r="AZ76" s="38" t="n">
        <f aca="false">workers_and_wage_central!B64</f>
        <v>7173.14943655581</v>
      </c>
      <c r="BA76" s="39" t="n">
        <f aca="false">(AZ76-AZ75)/AZ75</f>
        <v>0.00477107159169852</v>
      </c>
      <c r="BB76" s="7"/>
      <c r="BC76" s="7"/>
      <c r="BD76" s="7"/>
      <c r="BE76" s="7"/>
      <c r="BF76" s="7" t="n">
        <f aca="false">BF75*(1+AY76)*(1+BA76)*(1-BE76)</f>
        <v>119.642597117427</v>
      </c>
      <c r="BG76" s="7"/>
      <c r="BH76" s="0" t="n">
        <f aca="false">BH75+1</f>
        <v>45</v>
      </c>
      <c r="BI76" s="39" t="n">
        <f aca="false">T83/AG83</f>
        <v>0.0170676213543959</v>
      </c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126611686.194614</v>
      </c>
      <c r="E77" s="9"/>
      <c r="F77" s="67" t="n">
        <f aca="false">'Central pensions'!I77</f>
        <v>23013172.6968898</v>
      </c>
      <c r="G77" s="9" t="n">
        <f aca="false">'Central pensions'!K77</f>
        <v>2345153.36712799</v>
      </c>
      <c r="H77" s="9" t="n">
        <f aca="false">'Central pensions'!V77</f>
        <v>12902341.8938311</v>
      </c>
      <c r="I77" s="67" t="n">
        <f aca="false">'Central pensions'!M77</f>
        <v>72530.5165091134</v>
      </c>
      <c r="J77" s="9" t="n">
        <f aca="false">'Central pensions'!W77</f>
        <v>399041.501871066</v>
      </c>
      <c r="K77" s="9"/>
      <c r="L77" s="67" t="n">
        <f aca="false">'Central pensions'!N77</f>
        <v>3057396.7790414</v>
      </c>
      <c r="M77" s="67"/>
      <c r="N77" s="67" t="n">
        <f aca="false">'Central pensions'!L77</f>
        <v>1038651.96198707</v>
      </c>
      <c r="O77" s="9"/>
      <c r="P77" s="9" t="n">
        <f aca="false">'Central pensions'!X77</f>
        <v>21579203.063679</v>
      </c>
      <c r="Q77" s="67"/>
      <c r="R77" s="67" t="n">
        <f aca="false">'Central SIPA income'!G72</f>
        <v>29385448.8014158</v>
      </c>
      <c r="S77" s="67"/>
      <c r="T77" s="9" t="n">
        <f aca="false">'Central SIPA income'!J72</f>
        <v>112357810.379016</v>
      </c>
      <c r="U77" s="9"/>
      <c r="V77" s="67" t="n">
        <f aca="false">'Central SIPA income'!F72</f>
        <v>140954.364545961</v>
      </c>
      <c r="W77" s="67"/>
      <c r="X77" s="67" t="n">
        <f aca="false">'Central SIPA income'!M72</f>
        <v>354036.725468522</v>
      </c>
      <c r="Y77" s="9"/>
      <c r="Z77" s="9" t="n">
        <f aca="false">R77+V77-N77-L77-F77</f>
        <v>2417181.72804349</v>
      </c>
      <c r="AA77" s="9"/>
      <c r="AB77" s="9" t="n">
        <f aca="false">T77-P77-D77</f>
        <v>-35833078.8792765</v>
      </c>
      <c r="AC77" s="50"/>
      <c r="AD77" s="9"/>
      <c r="AE77" s="9"/>
      <c r="AF77" s="9"/>
      <c r="AG77" s="9" t="n">
        <f aca="false">BF77/100*$AG$53</f>
        <v>6601928204.64769</v>
      </c>
      <c r="AH77" s="39" t="n">
        <f aca="false">(AG77-AG76)/AG76</f>
        <v>0.00390714901882609</v>
      </c>
      <c r="AI77" s="39" t="n">
        <f aca="false">(AG77-AG73)/AG73</f>
        <v>0.0186951971066582</v>
      </c>
      <c r="AJ77" s="39" t="n">
        <f aca="false">AB77/AG77</f>
        <v>-0.00542766867020008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13283381</v>
      </c>
      <c r="AY77" s="39" t="n">
        <f aca="false">(AW77-AW76)/AW76</f>
        <v>0.00114182516116881</v>
      </c>
      <c r="AZ77" s="38" t="n">
        <f aca="false">workers_and_wage_central!B65</f>
        <v>7192.96289432265</v>
      </c>
      <c r="BA77" s="39" t="n">
        <f aca="false">(AZ77-AZ76)/AZ76</f>
        <v>0.00276216994251761</v>
      </c>
      <c r="BB77" s="7"/>
      <c r="BC77" s="7"/>
      <c r="BD77" s="7"/>
      <c r="BE77" s="7"/>
      <c r="BF77" s="7" t="n">
        <f aca="false">BF76*(1+AY77)*(1+BA77)*(1-BE77)</f>
        <v>120.110058573364</v>
      </c>
      <c r="BG77" s="73" t="e">
        <f aca="false">(BB77-BB73)/BB73</f>
        <v>#DIV/0!</v>
      </c>
      <c r="BH77" s="0" t="n">
        <f aca="false">BH76+1</f>
        <v>46</v>
      </c>
      <c r="BI77" s="39" t="n">
        <f aca="false">T84/AG84</f>
        <v>0.0149418026307382</v>
      </c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126926028.538814</v>
      </c>
      <c r="E78" s="6"/>
      <c r="F78" s="8" t="n">
        <f aca="false">'Central pensions'!I78</f>
        <v>23070308.1388892</v>
      </c>
      <c r="G78" s="6" t="n">
        <f aca="false">'Central pensions'!K78</f>
        <v>2438155.75678073</v>
      </c>
      <c r="H78" s="6" t="n">
        <f aca="false">'Central pensions'!V78</f>
        <v>13414013.6015593</v>
      </c>
      <c r="I78" s="8" t="n">
        <f aca="false">'Central pensions'!M78</f>
        <v>75406.8790756925</v>
      </c>
      <c r="J78" s="6" t="n">
        <f aca="false">'Central pensions'!W78</f>
        <v>414866.400048225</v>
      </c>
      <c r="K78" s="6"/>
      <c r="L78" s="8" t="n">
        <f aca="false">'Central pensions'!N78</f>
        <v>3582897.21159631</v>
      </c>
      <c r="M78" s="8"/>
      <c r="N78" s="8" t="n">
        <f aca="false">'Central pensions'!L78</f>
        <v>1043943.42786105</v>
      </c>
      <c r="O78" s="6"/>
      <c r="P78" s="6" t="n">
        <f aca="false">'Central pensions'!X78</f>
        <v>24335139.3903342</v>
      </c>
      <c r="Q78" s="8"/>
      <c r="R78" s="8" t="n">
        <f aca="false">'Central SIPA income'!G73</f>
        <v>25851356.8444704</v>
      </c>
      <c r="S78" s="8"/>
      <c r="T78" s="6" t="n">
        <f aca="false">'Central SIPA income'!J73</f>
        <v>98844903.4758777</v>
      </c>
      <c r="U78" s="6"/>
      <c r="V78" s="8" t="n">
        <f aca="false">'Central SIPA income'!F73</f>
        <v>135909.921959391</v>
      </c>
      <c r="W78" s="8"/>
      <c r="X78" s="8" t="n">
        <f aca="false">'Central SIPA income'!M73</f>
        <v>341366.54004421</v>
      </c>
      <c r="Y78" s="6"/>
      <c r="Z78" s="6" t="n">
        <f aca="false">R78+V78-N78-L78-F78</f>
        <v>-1709882.01191677</v>
      </c>
      <c r="AA78" s="6"/>
      <c r="AB78" s="6" t="n">
        <f aca="false">T78-P78-D78</f>
        <v>-52416264.4532704</v>
      </c>
      <c r="AC78" s="50"/>
      <c r="AD78" s="6"/>
      <c r="AE78" s="6"/>
      <c r="AF78" s="6"/>
      <c r="AG78" s="6" t="n">
        <f aca="false">BF78/100*$AG$53</f>
        <v>6645623245.72315</v>
      </c>
      <c r="AH78" s="61" t="n">
        <f aca="false">(AG78-AG77)/AG77</f>
        <v>0.00661852715161315</v>
      </c>
      <c r="AI78" s="61"/>
      <c r="AJ78" s="61" t="n">
        <f aca="false">AB78/AG78</f>
        <v>-0.00788733614819398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0.00312692733186154</v>
      </c>
      <c r="AV78" s="5"/>
      <c r="AW78" s="65" t="n">
        <f aca="false">workers_and_wage_central!C66</f>
        <v>13305854</v>
      </c>
      <c r="AX78" s="5"/>
      <c r="AY78" s="61" t="n">
        <f aca="false">(AW78-AW77)/AW77</f>
        <v>0.0016918132514606</v>
      </c>
      <c r="AZ78" s="66" t="n">
        <f aca="false">workers_and_wage_central!B66</f>
        <v>7228.34071193675</v>
      </c>
      <c r="BA78" s="61" t="n">
        <f aca="false">(AZ78-AZ77)/AZ77</f>
        <v>0.0049183928978721</v>
      </c>
      <c r="BB78" s="5"/>
      <c r="BC78" s="5"/>
      <c r="BD78" s="5"/>
      <c r="BE78" s="5"/>
      <c r="BF78" s="5" t="n">
        <f aca="false">BF77*(1+AY78)*(1+BA78)*(1-BE78)</f>
        <v>120.905010257214</v>
      </c>
      <c r="BG78" s="5"/>
      <c r="BH78" s="5" t="n">
        <f aca="false">BH77+1</f>
        <v>47</v>
      </c>
      <c r="BI78" s="61" t="n">
        <f aca="false">T85/AG85</f>
        <v>0.0171528160046245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127098192.662921</v>
      </c>
      <c r="E79" s="9"/>
      <c r="F79" s="67" t="n">
        <f aca="false">'Central pensions'!I79</f>
        <v>23101601.0063912</v>
      </c>
      <c r="G79" s="9" t="n">
        <f aca="false">'Central pensions'!K79</f>
        <v>2475964.29626472</v>
      </c>
      <c r="H79" s="9" t="n">
        <f aca="false">'Central pensions'!V79</f>
        <v>13622025.0304776</v>
      </c>
      <c r="I79" s="67" t="n">
        <f aca="false">'Central pensions'!M79</f>
        <v>76576.2153483937</v>
      </c>
      <c r="J79" s="9" t="n">
        <f aca="false">'Central pensions'!W79</f>
        <v>421299.743210649</v>
      </c>
      <c r="K79" s="9"/>
      <c r="L79" s="67" t="n">
        <f aca="false">'Central pensions'!N79</f>
        <v>3035110.67724909</v>
      </c>
      <c r="M79" s="67"/>
      <c r="N79" s="67" t="n">
        <f aca="false">'Central pensions'!L79</f>
        <v>1046222.62635062</v>
      </c>
      <c r="O79" s="9"/>
      <c r="P79" s="9" t="n">
        <f aca="false">'Central pensions'!X79</f>
        <v>21505211.9371562</v>
      </c>
      <c r="Q79" s="67"/>
      <c r="R79" s="67" t="n">
        <f aca="false">'Central SIPA income'!G74</f>
        <v>29760962.5312701</v>
      </c>
      <c r="S79" s="67"/>
      <c r="T79" s="9" t="n">
        <f aca="false">'Central SIPA income'!J74</f>
        <v>113793619.671527</v>
      </c>
      <c r="U79" s="9"/>
      <c r="V79" s="67" t="n">
        <f aca="false">'Central SIPA income'!F74</f>
        <v>144315.038676043</v>
      </c>
      <c r="W79" s="67"/>
      <c r="X79" s="67" t="n">
        <f aca="false">'Central SIPA income'!M74</f>
        <v>362477.76997405</v>
      </c>
      <c r="Y79" s="9"/>
      <c r="Z79" s="9" t="n">
        <f aca="false">R79+V79-N79-L79-F79</f>
        <v>2722343.2599552</v>
      </c>
      <c r="AA79" s="9"/>
      <c r="AB79" s="9" t="n">
        <f aca="false">T79-P79-D79</f>
        <v>-34809784.9285501</v>
      </c>
      <c r="AC79" s="50"/>
      <c r="AD79" s="9"/>
      <c r="AE79" s="9"/>
      <c r="AF79" s="9"/>
      <c r="AG79" s="9" t="n">
        <f aca="false">BF79/100*$AG$53</f>
        <v>6680716566.17124</v>
      </c>
      <c r="AH79" s="39" t="n">
        <f aca="false">(AG79-AG78)/AG78</f>
        <v>0.0052806665606086</v>
      </c>
      <c r="AI79" s="39"/>
      <c r="AJ79" s="39" t="n">
        <f aca="false">AB79/AG79</f>
        <v>-0.00521048671707079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13322985</v>
      </c>
      <c r="AX79" s="7"/>
      <c r="AY79" s="39" t="n">
        <f aca="false">(AW79-AW78)/AW78</f>
        <v>0.00128747842866756</v>
      </c>
      <c r="AZ79" s="38" t="n">
        <f aca="false">workers_and_wage_central!B67</f>
        <v>7257.1677221275</v>
      </c>
      <c r="BA79" s="39" t="n">
        <f aca="false">(AZ79-AZ78)/AZ78</f>
        <v>0.00398805359896011</v>
      </c>
      <c r="BB79" s="7"/>
      <c r="BC79" s="7"/>
      <c r="BD79" s="7"/>
      <c r="BE79" s="7"/>
      <c r="BF79" s="7" t="n">
        <f aca="false">BF78*(1+AY79)*(1+BA79)*(1-BE79)</f>
        <v>121.543469301889</v>
      </c>
      <c r="BG79" s="7"/>
      <c r="BH79" s="7" t="n">
        <f aca="false">BH78+1</f>
        <v>48</v>
      </c>
      <c r="BI79" s="39" t="n">
        <f aca="false">T86/AG86</f>
        <v>0.014942835642388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127427053.769472</v>
      </c>
      <c r="E80" s="9"/>
      <c r="F80" s="67" t="n">
        <f aca="false">'Central pensions'!I80</f>
        <v>23161375.4053097</v>
      </c>
      <c r="G80" s="9" t="n">
        <f aca="false">'Central pensions'!K80</f>
        <v>2522392.88853012</v>
      </c>
      <c r="H80" s="9" t="n">
        <f aca="false">'Central pensions'!V80</f>
        <v>13877461.4464725</v>
      </c>
      <c r="I80" s="67" t="n">
        <f aca="false">'Central pensions'!M80</f>
        <v>78012.1511916528</v>
      </c>
      <c r="J80" s="9" t="n">
        <f aca="false">'Central pensions'!W80</f>
        <v>429199.838550692</v>
      </c>
      <c r="K80" s="9"/>
      <c r="L80" s="67" t="n">
        <f aca="false">'Central pensions'!N80</f>
        <v>3019873.59557542</v>
      </c>
      <c r="M80" s="67"/>
      <c r="N80" s="67" t="n">
        <f aca="false">'Central pensions'!L80</f>
        <v>1050087.5962279</v>
      </c>
      <c r="O80" s="9"/>
      <c r="P80" s="9" t="n">
        <f aca="false">'Central pensions'!X80</f>
        <v>21447410.5718318</v>
      </c>
      <c r="Q80" s="67"/>
      <c r="R80" s="67" t="n">
        <f aca="false">'Central SIPA income'!G75</f>
        <v>25992807.610982</v>
      </c>
      <c r="S80" s="67"/>
      <c r="T80" s="9" t="n">
        <f aca="false">'Central SIPA income'!J75</f>
        <v>99385752.741413</v>
      </c>
      <c r="U80" s="9"/>
      <c r="V80" s="67" t="n">
        <f aca="false">'Central SIPA income'!F75</f>
        <v>144430.825986647</v>
      </c>
      <c r="W80" s="67"/>
      <c r="X80" s="67" t="n">
        <f aca="false">'Central SIPA income'!M75</f>
        <v>362768.594315879</v>
      </c>
      <c r="Y80" s="9"/>
      <c r="Z80" s="9" t="n">
        <f aca="false">R80+V80-N80-L80-F80</f>
        <v>-1094098.16014441</v>
      </c>
      <c r="AA80" s="9"/>
      <c r="AB80" s="9" t="n">
        <f aca="false">T80-P80-D80</f>
        <v>-49488711.5998907</v>
      </c>
      <c r="AC80" s="50"/>
      <c r="AD80" s="9"/>
      <c r="AE80" s="9"/>
      <c r="AF80" s="9"/>
      <c r="AG80" s="9" t="n">
        <f aca="false">BF80/100*$AG$53</f>
        <v>6684885431.05407</v>
      </c>
      <c r="AH80" s="39" t="n">
        <f aca="false">(AG80-AG79)/AG79</f>
        <v>0.000624014630995218</v>
      </c>
      <c r="AI80" s="39"/>
      <c r="AJ80" s="39" t="n">
        <f aca="false">AB80/AG80</f>
        <v>-0.00740307550672373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13321636</v>
      </c>
      <c r="AY80" s="39" t="n">
        <f aca="false">(AW80-AW79)/AW79</f>
        <v>-0.000101253585438999</v>
      </c>
      <c r="AZ80" s="38" t="n">
        <f aca="false">workers_and_wage_central!B68</f>
        <v>7262.43164820908</v>
      </c>
      <c r="BA80" s="39" t="n">
        <f aca="false">(AZ80-AZ79)/AZ79</f>
        <v>0.000725341659878041</v>
      </c>
      <c r="BB80" s="7"/>
      <c r="BC80" s="7"/>
      <c r="BD80" s="7"/>
      <c r="BE80" s="7"/>
      <c r="BF80" s="7" t="n">
        <f aca="false">BF79*(1+AY80)*(1+BA80)*(1-BE80)</f>
        <v>121.619314205035</v>
      </c>
      <c r="BG80" s="7"/>
      <c r="BH80" s="0" t="n">
        <f aca="false">BH79+1</f>
        <v>49</v>
      </c>
      <c r="BI80" s="39" t="n">
        <f aca="false">T87/AG87</f>
        <v>0.0171538114960452</v>
      </c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127337444.480948</v>
      </c>
      <c r="E81" s="9"/>
      <c r="F81" s="67" t="n">
        <f aca="false">'Central pensions'!I81</f>
        <v>23145087.8563952</v>
      </c>
      <c r="G81" s="9" t="n">
        <f aca="false">'Central pensions'!K81</f>
        <v>2593185.99222402</v>
      </c>
      <c r="H81" s="9" t="n">
        <f aca="false">'Central pensions'!V81</f>
        <v>14266944.2156539</v>
      </c>
      <c r="I81" s="67" t="n">
        <f aca="false">'Central pensions'!M81</f>
        <v>80201.6286254851</v>
      </c>
      <c r="J81" s="9" t="n">
        <f aca="false">'Central pensions'!W81</f>
        <v>441245.697391357</v>
      </c>
      <c r="K81" s="9"/>
      <c r="L81" s="67" t="n">
        <f aca="false">'Central pensions'!N81</f>
        <v>2965114.47780444</v>
      </c>
      <c r="M81" s="67"/>
      <c r="N81" s="67" t="n">
        <f aca="false">'Central pensions'!L81</f>
        <v>1049963.98723441</v>
      </c>
      <c r="O81" s="9"/>
      <c r="P81" s="9" t="n">
        <f aca="false">'Central pensions'!X81</f>
        <v>21162585.1891926</v>
      </c>
      <c r="Q81" s="67"/>
      <c r="R81" s="67" t="n">
        <f aca="false">'Central SIPA income'!G76</f>
        <v>29724097.5512218</v>
      </c>
      <c r="S81" s="67"/>
      <c r="T81" s="9" t="n">
        <f aca="false">'Central SIPA income'!J76</f>
        <v>113652663.225162</v>
      </c>
      <c r="U81" s="9"/>
      <c r="V81" s="67" t="n">
        <f aca="false">'Central SIPA income'!F76</f>
        <v>148322.639374489</v>
      </c>
      <c r="W81" s="67"/>
      <c r="X81" s="67" t="n">
        <f aca="false">'Central SIPA income'!M76</f>
        <v>372543.707505203</v>
      </c>
      <c r="Y81" s="9"/>
      <c r="Z81" s="9" t="n">
        <f aca="false">R81+V81-N81-L81-F81</f>
        <v>2712253.86916222</v>
      </c>
      <c r="AA81" s="9"/>
      <c r="AB81" s="9" t="n">
        <f aca="false">T81-P81-D81</f>
        <v>-34847366.4449784</v>
      </c>
      <c r="AC81" s="50"/>
      <c r="AD81" s="9"/>
      <c r="AE81" s="9"/>
      <c r="AF81" s="9"/>
      <c r="AG81" s="9" t="n">
        <f aca="false">BF81/100*$AG$53</f>
        <v>6684781821.90934</v>
      </c>
      <c r="AH81" s="39" t="n">
        <f aca="false">(AG81-AG80)/AG80</f>
        <v>-1.5499015770813E-005</v>
      </c>
      <c r="AI81" s="39" t="n">
        <f aca="false">(AG81-AG77)/AG77</f>
        <v>0.0125499118883674</v>
      </c>
      <c r="AJ81" s="39" t="n">
        <f aca="false">AB81/AG81</f>
        <v>-0.00521293998418413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13309069</v>
      </c>
      <c r="AY81" s="39" t="n">
        <f aca="false">(AW81-AW80)/AW80</f>
        <v>-0.000943352603238821</v>
      </c>
      <c r="AZ81" s="38" t="n">
        <f aca="false">workers_and_wage_central!B69</f>
        <v>7269.17648422622</v>
      </c>
      <c r="BA81" s="39" t="n">
        <f aca="false">(AZ81-AZ80)/AZ80</f>
        <v>0.000928729707054776</v>
      </c>
      <c r="BB81" s="7"/>
      <c r="BC81" s="7"/>
      <c r="BD81" s="7"/>
      <c r="BE81" s="7"/>
      <c r="BF81" s="7" t="n">
        <f aca="false">BF80*(1+AY81)*(1+BA81)*(1-BE81)</f>
        <v>121.617429225366</v>
      </c>
      <c r="BG81" s="73" t="e">
        <f aca="false">(BB81-BB77)/BB77</f>
        <v>#DIV/0!</v>
      </c>
      <c r="BH81" s="0" t="n">
        <f aca="false">BH80+1</f>
        <v>50</v>
      </c>
      <c r="BI81" s="39" t="n">
        <f aca="false">T88/AG88</f>
        <v>0.0149897036814764</v>
      </c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127563360.564013</v>
      </c>
      <c r="E82" s="6"/>
      <c r="F82" s="8" t="n">
        <f aca="false">'Central pensions'!I82</f>
        <v>23186150.7787118</v>
      </c>
      <c r="G82" s="6" t="n">
        <f aca="false">'Central pensions'!K82</f>
        <v>2676688.87643756</v>
      </c>
      <c r="H82" s="6" t="n">
        <f aca="false">'Central pensions'!V82</f>
        <v>14726352.4472629</v>
      </c>
      <c r="I82" s="8" t="n">
        <f aca="false">'Central pensions'!M82</f>
        <v>82784.19205477</v>
      </c>
      <c r="J82" s="6" t="n">
        <f aca="false">'Central pensions'!W82</f>
        <v>455454.199399882</v>
      </c>
      <c r="K82" s="6"/>
      <c r="L82" s="8" t="n">
        <f aca="false">'Central pensions'!N82</f>
        <v>3653460.77036967</v>
      </c>
      <c r="M82" s="8"/>
      <c r="N82" s="8" t="n">
        <f aca="false">'Central pensions'!L82</f>
        <v>1053526.94567188</v>
      </c>
      <c r="O82" s="6"/>
      <c r="P82" s="6" t="n">
        <f aca="false">'Central pensions'!X82</f>
        <v>24754019.7196545</v>
      </c>
      <c r="Q82" s="8"/>
      <c r="R82" s="8" t="n">
        <f aca="false">'Central SIPA income'!G77</f>
        <v>26053429.4298933</v>
      </c>
      <c r="S82" s="8"/>
      <c r="T82" s="6" t="n">
        <f aca="false">'Central SIPA income'!J77</f>
        <v>99617545.5202167</v>
      </c>
      <c r="U82" s="6"/>
      <c r="V82" s="8" t="n">
        <f aca="false">'Central SIPA income'!F77</f>
        <v>146575.778117621</v>
      </c>
      <c r="W82" s="8"/>
      <c r="X82" s="8" t="n">
        <f aca="false">'Central SIPA income'!M77</f>
        <v>368156.095662026</v>
      </c>
      <c r="Y82" s="6"/>
      <c r="Z82" s="6" t="n">
        <f aca="false">R82+V82-N82-L82-F82</f>
        <v>-1693133.28674238</v>
      </c>
      <c r="AA82" s="6"/>
      <c r="AB82" s="6" t="n">
        <f aca="false">T82-P82-D82</f>
        <v>-52699834.7634509</v>
      </c>
      <c r="AC82" s="50"/>
      <c r="AD82" s="6"/>
      <c r="AE82" s="6"/>
      <c r="AF82" s="6"/>
      <c r="AG82" s="6" t="n">
        <f aca="false">BF82/100*$AG$53</f>
        <v>6700657054.70081</v>
      </c>
      <c r="AH82" s="61" t="n">
        <f aca="false">(AG82-AG81)/AG81</f>
        <v>0.00237483185156947</v>
      </c>
      <c r="AI82" s="61"/>
      <c r="AJ82" s="61" t="n">
        <f aca="false">AB82/AG82</f>
        <v>-0.0078648756880461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0.00500330349039474</v>
      </c>
      <c r="AV82" s="5"/>
      <c r="AW82" s="65" t="n">
        <f aca="false">workers_and_wage_central!C70</f>
        <v>13332411</v>
      </c>
      <c r="AX82" s="5"/>
      <c r="AY82" s="61" t="n">
        <f aca="false">(AW82-AW81)/AW81</f>
        <v>0.0017538416849443</v>
      </c>
      <c r="AZ82" s="66" t="n">
        <f aca="false">workers_and_wage_central!B70</f>
        <v>7273.68266820908</v>
      </c>
      <c r="BA82" s="61" t="n">
        <f aca="false">(AZ82-AZ81)/AZ81</f>
        <v>0.000619902954982026</v>
      </c>
      <c r="BB82" s="5"/>
      <c r="BC82" s="5"/>
      <c r="BD82" s="5"/>
      <c r="BE82" s="5"/>
      <c r="BF82" s="5" t="n">
        <f aca="false">BF81*(1+AY82)*(1+BA82)*(1-BE82)</f>
        <v>121.906250169997</v>
      </c>
      <c r="BG82" s="5"/>
      <c r="BH82" s="5" t="n">
        <f aca="false">BH81+1</f>
        <v>51</v>
      </c>
      <c r="BI82" s="61" t="n">
        <f aca="false">T89/AG89</f>
        <v>0.0171737191094505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127792425.240049</v>
      </c>
      <c r="E83" s="9"/>
      <c r="F83" s="67" t="n">
        <f aca="false">'Central pensions'!I83</f>
        <v>23227785.9950715</v>
      </c>
      <c r="G83" s="9" t="n">
        <f aca="false">'Central pensions'!K83</f>
        <v>2768295.28620122</v>
      </c>
      <c r="H83" s="9" t="n">
        <f aca="false">'Central pensions'!V83</f>
        <v>15230343.885522</v>
      </c>
      <c r="I83" s="67" t="n">
        <f aca="false">'Central pensions'!M83</f>
        <v>85617.3799856054</v>
      </c>
      <c r="J83" s="9" t="n">
        <f aca="false">'Central pensions'!W83</f>
        <v>471041.563469756</v>
      </c>
      <c r="K83" s="9"/>
      <c r="L83" s="67" t="n">
        <f aca="false">'Central pensions'!N83</f>
        <v>2987048.4792019</v>
      </c>
      <c r="M83" s="67"/>
      <c r="N83" s="67" t="n">
        <f aca="false">'Central pensions'!L83</f>
        <v>1057298.63280379</v>
      </c>
      <c r="O83" s="9"/>
      <c r="P83" s="9" t="n">
        <f aca="false">'Central pensions'!X83</f>
        <v>21316753.8825663</v>
      </c>
      <c r="Q83" s="67"/>
      <c r="R83" s="67" t="n">
        <f aca="false">'Central SIPA income'!G78</f>
        <v>30043149.4324848</v>
      </c>
      <c r="S83" s="67"/>
      <c r="T83" s="9" t="n">
        <f aca="false">'Central SIPA income'!J78</f>
        <v>114872585.74594</v>
      </c>
      <c r="U83" s="9"/>
      <c r="V83" s="67" t="n">
        <f aca="false">'Central SIPA income'!F78</f>
        <v>142674.363715692</v>
      </c>
      <c r="W83" s="67"/>
      <c r="X83" s="67" t="n">
        <f aca="false">'Central SIPA income'!M78</f>
        <v>358356.867493365</v>
      </c>
      <c r="Y83" s="9"/>
      <c r="Z83" s="9" t="n">
        <f aca="false">R83+V83-N83-L83-F83</f>
        <v>2913690.68912328</v>
      </c>
      <c r="AA83" s="9"/>
      <c r="AB83" s="9" t="n">
        <f aca="false">T83-P83-D83</f>
        <v>-34236593.3766756</v>
      </c>
      <c r="AC83" s="50"/>
      <c r="AD83" s="9"/>
      <c r="AE83" s="9"/>
      <c r="AF83" s="9"/>
      <c r="AG83" s="9" t="n">
        <f aca="false">BF83/100*$AG$53</f>
        <v>6730439078.80895</v>
      </c>
      <c r="AH83" s="39" t="n">
        <f aca="false">(AG83-AG82)/AG82</f>
        <v>0.00444464234850634</v>
      </c>
      <c r="AI83" s="39"/>
      <c r="AJ83" s="39" t="n">
        <f aca="false">AB83/AG83</f>
        <v>-0.0050868291022009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13332755</v>
      </c>
      <c r="AX83" s="7"/>
      <c r="AY83" s="39" t="n">
        <f aca="false">(AW83-AW82)/AW82</f>
        <v>2.58017848384662E-005</v>
      </c>
      <c r="AZ83" s="38" t="n">
        <f aca="false">workers_and_wage_central!B71</f>
        <v>7305.82308295055</v>
      </c>
      <c r="BA83" s="39" t="n">
        <f aca="false">(AZ83-AZ82)/AZ82</f>
        <v>0.00441872655263618</v>
      </c>
      <c r="BB83" s="7"/>
      <c r="BC83" s="7"/>
      <c r="BD83" s="7"/>
      <c r="BE83" s="7"/>
      <c r="BF83" s="7" t="n">
        <f aca="false">BF82*(1+AY83)*(1+BA83)*(1-BE83)</f>
        <v>122.44807985205</v>
      </c>
      <c r="BG83" s="7"/>
      <c r="BH83" s="7" t="n">
        <f aca="false">BH82+1</f>
        <v>52</v>
      </c>
      <c r="BI83" s="39" t="n">
        <f aca="false">T90/AG90</f>
        <v>0.0150438571703451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128686307.421899</v>
      </c>
      <c r="E84" s="9"/>
      <c r="F84" s="67" t="n">
        <f aca="false">'Central pensions'!I84</f>
        <v>23390259.6627071</v>
      </c>
      <c r="G84" s="9" t="n">
        <f aca="false">'Central pensions'!K84</f>
        <v>2885278.01358251</v>
      </c>
      <c r="H84" s="9" t="n">
        <f aca="false">'Central pensions'!V84</f>
        <v>15873948.3360892</v>
      </c>
      <c r="I84" s="67" t="n">
        <f aca="false">'Central pensions'!M84</f>
        <v>89235.4024819336</v>
      </c>
      <c r="J84" s="9" t="n">
        <f aca="false">'Central pensions'!W84</f>
        <v>490946.855755338</v>
      </c>
      <c r="K84" s="9"/>
      <c r="L84" s="67" t="n">
        <f aca="false">'Central pensions'!N84</f>
        <v>2974502.3355898</v>
      </c>
      <c r="M84" s="67"/>
      <c r="N84" s="67" t="n">
        <f aca="false">'Central pensions'!L84</f>
        <v>1067296.6622883</v>
      </c>
      <c r="O84" s="9"/>
      <c r="P84" s="9" t="n">
        <f aca="false">'Central pensions'!X84</f>
        <v>21306658.0920495</v>
      </c>
      <c r="Q84" s="67"/>
      <c r="R84" s="67" t="n">
        <f aca="false">'Central SIPA income'!G79</f>
        <v>26464297.5017658</v>
      </c>
      <c r="S84" s="67"/>
      <c r="T84" s="9" t="n">
        <f aca="false">'Central SIPA income'!J79</f>
        <v>101188535.203655</v>
      </c>
      <c r="U84" s="9"/>
      <c r="V84" s="67" t="n">
        <f aca="false">'Central SIPA income'!F79</f>
        <v>147173.893348181</v>
      </c>
      <c r="W84" s="67"/>
      <c r="X84" s="67" t="n">
        <f aca="false">'Central SIPA income'!M79</f>
        <v>369658.388679787</v>
      </c>
      <c r="Y84" s="9"/>
      <c r="Z84" s="9" t="n">
        <f aca="false">R84+V84-N84-L84-F84</f>
        <v>-820587.265471213</v>
      </c>
      <c r="AA84" s="9"/>
      <c r="AB84" s="9" t="n">
        <f aca="false">T84-P84-D84</f>
        <v>-48804430.3102927</v>
      </c>
      <c r="AC84" s="50"/>
      <c r="AD84" s="9"/>
      <c r="AE84" s="9"/>
      <c r="AF84" s="9"/>
      <c r="AG84" s="9" t="n">
        <f aca="false">BF84/100*$AG$53</f>
        <v>6772177206.75085</v>
      </c>
      <c r="AH84" s="39" t="n">
        <f aca="false">(AG84-AG83)/AG83</f>
        <v>0.00620139747989401</v>
      </c>
      <c r="AI84" s="39"/>
      <c r="AJ84" s="39" t="n">
        <f aca="false">AB84/AG84</f>
        <v>-0.00720660857215047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13361878</v>
      </c>
      <c r="AY84" s="39" t="n">
        <f aca="false">(AW84-AW83)/AW83</f>
        <v>0.00218431974486893</v>
      </c>
      <c r="AZ84" s="38" t="n">
        <f aca="false">workers_and_wage_central!B72</f>
        <v>7335.10717636963</v>
      </c>
      <c r="BA84" s="39" t="n">
        <f aca="false">(AZ84-AZ83)/AZ83</f>
        <v>0.00400832227753049</v>
      </c>
      <c r="BB84" s="7"/>
      <c r="BC84" s="7"/>
      <c r="BD84" s="7"/>
      <c r="BE84" s="7"/>
      <c r="BF84" s="7" t="n">
        <f aca="false">BF83*(1+AY84)*(1+BA84)*(1-BE84)</f>
        <v>123.207429065862</v>
      </c>
      <c r="BG84" s="7"/>
      <c r="BH84" s="0" t="n">
        <f aca="false">BH83+1</f>
        <v>53</v>
      </c>
      <c r="BI84" s="39" t="n">
        <f aca="false">T91/AG91</f>
        <v>0.0172049428073982</v>
      </c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129145887.499803</v>
      </c>
      <c r="E85" s="9"/>
      <c r="F85" s="67" t="n">
        <f aca="false">'Central pensions'!I85</f>
        <v>23473793.782019</v>
      </c>
      <c r="G85" s="9" t="n">
        <f aca="false">'Central pensions'!K85</f>
        <v>2968397.16115921</v>
      </c>
      <c r="H85" s="9" t="n">
        <f aca="false">'Central pensions'!V85</f>
        <v>16331245.3619429</v>
      </c>
      <c r="I85" s="67" t="n">
        <f aca="false">'Central pensions'!M85</f>
        <v>91806.0977678108</v>
      </c>
      <c r="J85" s="9" t="n">
        <f aca="false">'Central pensions'!W85</f>
        <v>505090.062740503</v>
      </c>
      <c r="K85" s="9"/>
      <c r="L85" s="67" t="n">
        <f aca="false">'Central pensions'!N85</f>
        <v>2924703.85060746</v>
      </c>
      <c r="M85" s="67"/>
      <c r="N85" s="67" t="n">
        <f aca="false">'Central pensions'!L85</f>
        <v>1072965.79123034</v>
      </c>
      <c r="O85" s="9"/>
      <c r="P85" s="9" t="n">
        <f aca="false">'Central pensions'!X85</f>
        <v>21079443.3915197</v>
      </c>
      <c r="Q85" s="67"/>
      <c r="R85" s="67" t="n">
        <f aca="false">'Central SIPA income'!G80</f>
        <v>30592781.9750343</v>
      </c>
      <c r="S85" s="67"/>
      <c r="T85" s="9" t="n">
        <f aca="false">'Central SIPA income'!J80</f>
        <v>116974153.409965</v>
      </c>
      <c r="U85" s="9"/>
      <c r="V85" s="67" t="n">
        <f aca="false">'Central SIPA income'!F80</f>
        <v>144654.323681981</v>
      </c>
      <c r="W85" s="67"/>
      <c r="X85" s="67" t="n">
        <f aca="false">'Central SIPA income'!M80</f>
        <v>363329.956090384</v>
      </c>
      <c r="Y85" s="9"/>
      <c r="Z85" s="9" t="n">
        <f aca="false">R85+V85-N85-L85-F85</f>
        <v>3265972.8748595</v>
      </c>
      <c r="AA85" s="9"/>
      <c r="AB85" s="9" t="n">
        <f aca="false">T85-P85-D85</f>
        <v>-33251177.4813573</v>
      </c>
      <c r="AC85" s="50"/>
      <c r="AD85" s="9"/>
      <c r="AE85" s="9"/>
      <c r="AF85" s="9"/>
      <c r="AG85" s="9" t="n">
        <f aca="false">BF85/100*$AG$53</f>
        <v>6819530587.77217</v>
      </c>
      <c r="AH85" s="39" t="n">
        <f aca="false">(AG85-AG84)/AG84</f>
        <v>0.00699234228160914</v>
      </c>
      <c r="AI85" s="39" t="n">
        <f aca="false">(AG85-AG81)/AG81</f>
        <v>0.0201575413308457</v>
      </c>
      <c r="AJ85" s="39" t="n">
        <f aca="false">AB85/AG85</f>
        <v>-0.00487587482061869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13425844</v>
      </c>
      <c r="AY85" s="39" t="n">
        <f aca="false">(AW85-AW84)/AW84</f>
        <v>0.00478720132005396</v>
      </c>
      <c r="AZ85" s="38" t="n">
        <f aca="false">workers_and_wage_central!B73</f>
        <v>7351.20505786211</v>
      </c>
      <c r="BA85" s="39" t="n">
        <f aca="false">(AZ85-AZ84)/AZ84</f>
        <v>0.00219463480292957</v>
      </c>
      <c r="BB85" s="7"/>
      <c r="BC85" s="7"/>
      <c r="BD85" s="7"/>
      <c r="BE85" s="7"/>
      <c r="BF85" s="7" t="n">
        <f aca="false">BF84*(1+AY85)*(1+BA85)*(1-BE85)</f>
        <v>124.068937581528</v>
      </c>
      <c r="BG85" s="73" t="e">
        <f aca="false">(BB85-BB81)/BB81</f>
        <v>#DIV/0!</v>
      </c>
      <c r="BH85" s="0" t="n">
        <f aca="false">BH84+1</f>
        <v>54</v>
      </c>
      <c r="BI85" s="39" t="n">
        <f aca="false">T92/AG92</f>
        <v>0.0150514661862214</v>
      </c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128889887.331723</v>
      </c>
      <c r="E86" s="6"/>
      <c r="F86" s="8" t="n">
        <f aca="false">'Central pensions'!I86</f>
        <v>23427262.721139</v>
      </c>
      <c r="G86" s="6" t="n">
        <f aca="false">'Central pensions'!K86</f>
        <v>3037973.66692501</v>
      </c>
      <c r="H86" s="6" t="n">
        <f aca="false">'Central pensions'!V86</f>
        <v>16714034.7682783</v>
      </c>
      <c r="I86" s="8" t="n">
        <f aca="false">'Central pensions'!M86</f>
        <v>93957.9484615983</v>
      </c>
      <c r="J86" s="6" t="n">
        <f aca="false">'Central pensions'!W86</f>
        <v>516928.910359123</v>
      </c>
      <c r="K86" s="6"/>
      <c r="L86" s="8" t="n">
        <f aca="false">'Central pensions'!N86</f>
        <v>3551951.98218662</v>
      </c>
      <c r="M86" s="8"/>
      <c r="N86" s="8" t="n">
        <f aca="false">'Central pensions'!L86</f>
        <v>1071594.26528217</v>
      </c>
      <c r="O86" s="6"/>
      <c r="P86" s="6" t="n">
        <f aca="false">'Central pensions'!X86</f>
        <v>24326691.1969948</v>
      </c>
      <c r="Q86" s="8"/>
      <c r="R86" s="8" t="n">
        <f aca="false">'Central SIPA income'!G81</f>
        <v>26750153.4692357</v>
      </c>
      <c r="S86" s="8"/>
      <c r="T86" s="6" t="n">
        <f aca="false">'Central SIPA income'!J81</f>
        <v>102281530.270899</v>
      </c>
      <c r="U86" s="6"/>
      <c r="V86" s="8" t="n">
        <f aca="false">'Central SIPA income'!F81</f>
        <v>145426.658225478</v>
      </c>
      <c r="W86" s="8"/>
      <c r="X86" s="8" t="n">
        <f aca="false">'Central SIPA income'!M81</f>
        <v>365269.837793422</v>
      </c>
      <c r="Y86" s="6"/>
      <c r="Z86" s="6" t="n">
        <f aca="false">R86+V86-N86-L86-F86</f>
        <v>-1155228.84114655</v>
      </c>
      <c r="AA86" s="6"/>
      <c r="AB86" s="6" t="n">
        <f aca="false">T86-P86-D86</f>
        <v>-50935048.2578191</v>
      </c>
      <c r="AC86" s="50"/>
      <c r="AD86" s="6"/>
      <c r="AE86" s="6"/>
      <c r="AF86" s="6"/>
      <c r="AG86" s="6" t="n">
        <f aca="false">BF86/100*$AG$53</f>
        <v>6844854130.68182</v>
      </c>
      <c r="AH86" s="61" t="n">
        <f aca="false">(AG86-AG85)/AG85</f>
        <v>0.00371338504662704</v>
      </c>
      <c r="AI86" s="61"/>
      <c r="AJ86" s="61" t="n">
        <f aca="false">AB86/AG86</f>
        <v>-0.00744136358282707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0.00592782087838914</v>
      </c>
      <c r="AV86" s="5"/>
      <c r="AW86" s="65" t="n">
        <f aca="false">workers_and_wage_central!C74</f>
        <v>13413248</v>
      </c>
      <c r="AX86" s="5"/>
      <c r="AY86" s="61" t="n">
        <f aca="false">(AW86-AW85)/AW85</f>
        <v>-0.000938190552489661</v>
      </c>
      <c r="AZ86" s="66" t="n">
        <f aca="false">workers_and_wage_central!B74</f>
        <v>7385.43185519127</v>
      </c>
      <c r="BA86" s="61" t="n">
        <f aca="false">(AZ86-AZ85)/AZ85</f>
        <v>0.00465594376156686</v>
      </c>
      <c r="BB86" s="5"/>
      <c r="BC86" s="5"/>
      <c r="BD86" s="5"/>
      <c r="BE86" s="5"/>
      <c r="BF86" s="5" t="n">
        <f aca="false">BF85*(1+AY86)*(1+BA86)*(1-BE86)</f>
        <v>124.529653319094</v>
      </c>
      <c r="BG86" s="5"/>
      <c r="BH86" s="5" t="n">
        <f aca="false">BH85+1</f>
        <v>55</v>
      </c>
      <c r="BI86" s="61" t="n">
        <f aca="false">T93/AG93</f>
        <v>0.0172669553542439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128903970.688667</v>
      </c>
      <c r="E87" s="9"/>
      <c r="F87" s="67" t="n">
        <f aca="false">'Central pensions'!I87</f>
        <v>23429822.5379713</v>
      </c>
      <c r="G87" s="9" t="n">
        <f aca="false">'Central pensions'!K87</f>
        <v>3131218.69625227</v>
      </c>
      <c r="H87" s="9" t="n">
        <f aca="false">'Central pensions'!V87</f>
        <v>17227041.4079055</v>
      </c>
      <c r="I87" s="67" t="n">
        <f aca="false">'Central pensions'!M87</f>
        <v>96841.8153480087</v>
      </c>
      <c r="J87" s="9" t="n">
        <f aca="false">'Central pensions'!W87</f>
        <v>532795.095089861</v>
      </c>
      <c r="K87" s="9"/>
      <c r="L87" s="67" t="n">
        <f aca="false">'Central pensions'!N87</f>
        <v>2914000.02629454</v>
      </c>
      <c r="M87" s="67"/>
      <c r="N87" s="67" t="n">
        <f aca="false">'Central pensions'!L87</f>
        <v>1072724.43190923</v>
      </c>
      <c r="O87" s="9"/>
      <c r="P87" s="9" t="n">
        <f aca="false">'Central pensions'!X87</f>
        <v>21022573.3085039</v>
      </c>
      <c r="Q87" s="67"/>
      <c r="R87" s="67" t="n">
        <f aca="false">'Central SIPA income'!G82</f>
        <v>30946921.5223572</v>
      </c>
      <c r="S87" s="67"/>
      <c r="T87" s="9" t="n">
        <f aca="false">'Central SIPA income'!J82</f>
        <v>118328236.663031</v>
      </c>
      <c r="U87" s="9"/>
      <c r="V87" s="67" t="n">
        <f aca="false">'Central SIPA income'!F82</f>
        <v>142267.888536913</v>
      </c>
      <c r="W87" s="67"/>
      <c r="X87" s="67" t="n">
        <f aca="false">'Central SIPA income'!M82</f>
        <v>357335.919034316</v>
      </c>
      <c r="Y87" s="9"/>
      <c r="Z87" s="9" t="n">
        <f aca="false">R87+V87-N87-L87-F87</f>
        <v>3672642.41471908</v>
      </c>
      <c r="AA87" s="9"/>
      <c r="AB87" s="9" t="n">
        <f aca="false">T87-P87-D87</f>
        <v>-31598307.3341397</v>
      </c>
      <c r="AC87" s="50"/>
      <c r="AD87" s="9"/>
      <c r="AE87" s="9"/>
      <c r="AF87" s="9"/>
      <c r="AG87" s="9" t="n">
        <f aca="false">BF87/100*$AG$53</f>
        <v>6898072576.48316</v>
      </c>
      <c r="AH87" s="39" t="n">
        <f aca="false">(AG87-AG86)/AG86</f>
        <v>0.00777495689247695</v>
      </c>
      <c r="AI87" s="39"/>
      <c r="AJ87" s="39" t="n">
        <f aca="false">AB87/AG87</f>
        <v>-0.00458074440124976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13466067</v>
      </c>
      <c r="AX87" s="7"/>
      <c r="AY87" s="39" t="n">
        <f aca="false">(AW87-AW86)/AW86</f>
        <v>0.00393782326249392</v>
      </c>
      <c r="AZ87" s="38" t="n">
        <f aca="false">workers_and_wage_central!B75</f>
        <v>7413.65958831064</v>
      </c>
      <c r="BA87" s="39" t="n">
        <f aca="false">(AZ87-AZ86)/AZ86</f>
        <v>0.00382208294285956</v>
      </c>
      <c r="BB87" s="7"/>
      <c r="BC87" s="7"/>
      <c r="BD87" s="7"/>
      <c r="BE87" s="7"/>
      <c r="BF87" s="7" t="n">
        <f aca="false">BF86*(1+AY87)*(1+BA87)*(1-BE87)</f>
        <v>125.497866005485</v>
      </c>
      <c r="BG87" s="7"/>
      <c r="BH87" s="7" t="n">
        <f aca="false">BH86+1</f>
        <v>56</v>
      </c>
      <c r="BI87" s="39" t="n">
        <f aca="false">T94/AG94</f>
        <v>0.0150751369356666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129397743.475847</v>
      </c>
      <c r="E88" s="9"/>
      <c r="F88" s="67" t="n">
        <f aca="false">'Central pensions'!I88</f>
        <v>23519571.586941</v>
      </c>
      <c r="G88" s="9" t="n">
        <f aca="false">'Central pensions'!K88</f>
        <v>3208043.07375282</v>
      </c>
      <c r="H88" s="9" t="n">
        <f aca="false">'Central pensions'!V88</f>
        <v>17649706.4660576</v>
      </c>
      <c r="I88" s="67" t="n">
        <f aca="false">'Central pensions'!M88</f>
        <v>99217.8270232827</v>
      </c>
      <c r="J88" s="9" t="n">
        <f aca="false">'Central pensions'!W88</f>
        <v>545867.210290439</v>
      </c>
      <c r="K88" s="9"/>
      <c r="L88" s="67" t="n">
        <f aca="false">'Central pensions'!N88</f>
        <v>2864178.75516598</v>
      </c>
      <c r="M88" s="67"/>
      <c r="N88" s="67" t="n">
        <f aca="false">'Central pensions'!L88</f>
        <v>1077771.41535405</v>
      </c>
      <c r="O88" s="9"/>
      <c r="P88" s="9" t="n">
        <f aca="false">'Central pensions'!X88</f>
        <v>20791817.50959</v>
      </c>
      <c r="Q88" s="67"/>
      <c r="R88" s="67" t="n">
        <f aca="false">'Central SIPA income'!G83</f>
        <v>27225522.2537497</v>
      </c>
      <c r="S88" s="67"/>
      <c r="T88" s="9" t="n">
        <f aca="false">'Central SIPA income'!J83</f>
        <v>104099144.019509</v>
      </c>
      <c r="U88" s="9"/>
      <c r="V88" s="67" t="n">
        <f aca="false">'Central SIPA income'!F83</f>
        <v>145731.490793901</v>
      </c>
      <c r="W88" s="67"/>
      <c r="X88" s="67" t="n">
        <f aca="false">'Central SIPA income'!M83</f>
        <v>366035.489319632</v>
      </c>
      <c r="Y88" s="9"/>
      <c r="Z88" s="9" t="n">
        <f aca="false">R88+V88-N88-L88-F88</f>
        <v>-90268.0129173808</v>
      </c>
      <c r="AA88" s="9"/>
      <c r="AB88" s="9" t="n">
        <f aca="false">T88-P88-D88</f>
        <v>-46090416.9659283</v>
      </c>
      <c r="AC88" s="50"/>
      <c r="AD88" s="9"/>
      <c r="AE88" s="9"/>
      <c r="AF88" s="9"/>
      <c r="AG88" s="9" t="n">
        <f aca="false">BF88/100*$AG$53</f>
        <v>6944709931.00085</v>
      </c>
      <c r="AH88" s="39" t="n">
        <f aca="false">(AG88-AG87)/AG87</f>
        <v>0.00676092546151026</v>
      </c>
      <c r="AI88" s="39"/>
      <c r="AJ88" s="39" t="n">
        <f aca="false">AB88/AG88</f>
        <v>-0.00663676631909173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13536868</v>
      </c>
      <c r="AY88" s="39" t="n">
        <f aca="false">(AW88-AW87)/AW87</f>
        <v>0.0052577341253389</v>
      </c>
      <c r="AZ88" s="38" t="n">
        <f aca="false">workers_and_wage_central!B76</f>
        <v>7424.74545065635</v>
      </c>
      <c r="BA88" s="39" t="n">
        <f aca="false">(AZ88-AZ87)/AZ87</f>
        <v>0.00149532929232267</v>
      </c>
      <c r="BB88" s="7"/>
      <c r="BC88" s="7"/>
      <c r="BD88" s="7"/>
      <c r="BE88" s="7"/>
      <c r="BF88" s="7" t="n">
        <f aca="false">BF87*(1+AY88)*(1+BA88)*(1-BE88)</f>
        <v>126.346347723127</v>
      </c>
      <c r="BG88" s="7"/>
      <c r="BH88" s="0" t="n">
        <f aca="false">BH87+1</f>
        <v>57</v>
      </c>
      <c r="BI88" s="39" t="n">
        <f aca="false">T95/AG95</f>
        <v>0.017291052650521</v>
      </c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129603538.277667</v>
      </c>
      <c r="E89" s="9"/>
      <c r="F89" s="67" t="n">
        <f aca="false">'Central pensions'!I89</f>
        <v>23556977.228211</v>
      </c>
      <c r="G89" s="9" t="n">
        <f aca="false">'Central pensions'!K89</f>
        <v>3286209.65666816</v>
      </c>
      <c r="H89" s="9" t="n">
        <f aca="false">'Central pensions'!V89</f>
        <v>18079755.9423873</v>
      </c>
      <c r="I89" s="67" t="n">
        <f aca="false">'Central pensions'!M89</f>
        <v>101635.350206233</v>
      </c>
      <c r="J89" s="9" t="n">
        <f aca="false">'Central pensions'!W89</f>
        <v>559167.709558375</v>
      </c>
      <c r="K89" s="9"/>
      <c r="L89" s="67" t="n">
        <f aca="false">'Central pensions'!N89</f>
        <v>2885903.50343328</v>
      </c>
      <c r="M89" s="67"/>
      <c r="N89" s="67" t="n">
        <f aca="false">'Central pensions'!L89</f>
        <v>1081347.63118505</v>
      </c>
      <c r="O89" s="9"/>
      <c r="P89" s="9" t="n">
        <f aca="false">'Central pensions'!X89</f>
        <v>20924222.615972</v>
      </c>
      <c r="Q89" s="67"/>
      <c r="R89" s="67" t="n">
        <f aca="false">'Central SIPA income'!G84</f>
        <v>31362682.0783458</v>
      </c>
      <c r="S89" s="67"/>
      <c r="T89" s="9" t="n">
        <f aca="false">'Central SIPA income'!J84</f>
        <v>119917933.183527</v>
      </c>
      <c r="U89" s="9"/>
      <c r="V89" s="67" t="n">
        <f aca="false">'Central SIPA income'!F84</f>
        <v>147769.670137935</v>
      </c>
      <c r="W89" s="67"/>
      <c r="X89" s="67" t="n">
        <f aca="false">'Central SIPA income'!M84</f>
        <v>371154.808208435</v>
      </c>
      <c r="Y89" s="9"/>
      <c r="Z89" s="9" t="n">
        <f aca="false">R89+V89-N89-L89-F89</f>
        <v>3986223.38565441</v>
      </c>
      <c r="AA89" s="9"/>
      <c r="AB89" s="9" t="n">
        <f aca="false">T89-P89-D89</f>
        <v>-30609827.7101112</v>
      </c>
      <c r="AC89" s="50"/>
      <c r="AD89" s="9"/>
      <c r="AE89" s="9"/>
      <c r="AF89" s="9"/>
      <c r="AG89" s="9" t="n">
        <f aca="false">BF89/100*$AG$53</f>
        <v>6982642048.54369</v>
      </c>
      <c r="AH89" s="39" t="n">
        <f aca="false">(AG89-AG88)/AG88</f>
        <v>0.00546201611294231</v>
      </c>
      <c r="AI89" s="39" t="n">
        <f aca="false">(AG89-AG85)/AG85</f>
        <v>0.0239182827428019</v>
      </c>
      <c r="AJ89" s="39" t="n">
        <f aca="false">AB89/AG89</f>
        <v>-0.00438370283014798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13549292</v>
      </c>
      <c r="AY89" s="39" t="n">
        <f aca="false">(AW89-AW88)/AW88</f>
        <v>0.00091778984621849</v>
      </c>
      <c r="AZ89" s="38" t="n">
        <f aca="false">workers_and_wage_central!B77</f>
        <v>7458.4542363757</v>
      </c>
      <c r="BA89" s="39" t="n">
        <f aca="false">(AZ89-AZ88)/AZ88</f>
        <v>0.00454005944626269</v>
      </c>
      <c r="BB89" s="7"/>
      <c r="BC89" s="7"/>
      <c r="BD89" s="7"/>
      <c r="BE89" s="7"/>
      <c r="BF89" s="7" t="n">
        <f aca="false">BF88*(1+AY89)*(1+BA89)*(1-BE89)</f>
        <v>127.036453510202</v>
      </c>
      <c r="BG89" s="73" t="e">
        <f aca="false">(BB89-BB85)/BB85</f>
        <v>#DIV/0!</v>
      </c>
      <c r="BH89" s="0" t="n">
        <f aca="false">BH88+1</f>
        <v>58</v>
      </c>
      <c r="BI89" s="39" t="n">
        <f aca="false">T96/AG96</f>
        <v>0.0151164128711656</v>
      </c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130018278.378459</v>
      </c>
      <c r="E90" s="6"/>
      <c r="F90" s="8" t="n">
        <f aca="false">'Central pensions'!I90</f>
        <v>23632361.1509018</v>
      </c>
      <c r="G90" s="6" t="n">
        <f aca="false">'Central pensions'!K90</f>
        <v>3339348.06691696</v>
      </c>
      <c r="H90" s="6" t="n">
        <f aca="false">'Central pensions'!V90</f>
        <v>18372107.7972105</v>
      </c>
      <c r="I90" s="8" t="n">
        <f aca="false">'Central pensions'!M90</f>
        <v>103278.806193307</v>
      </c>
      <c r="J90" s="6" t="n">
        <f aca="false">'Central pensions'!W90</f>
        <v>568209.519501347</v>
      </c>
      <c r="K90" s="6"/>
      <c r="L90" s="8" t="n">
        <f aca="false">'Central pensions'!N90</f>
        <v>3491127.830399</v>
      </c>
      <c r="M90" s="8"/>
      <c r="N90" s="8" t="n">
        <f aca="false">'Central pensions'!L90</f>
        <v>1085740.89048464</v>
      </c>
      <c r="O90" s="6"/>
      <c r="P90" s="6" t="n">
        <f aca="false">'Central pensions'!X90</f>
        <v>24088904.9421579</v>
      </c>
      <c r="Q90" s="8"/>
      <c r="R90" s="8" t="n">
        <f aca="false">'Central SIPA income'!G85</f>
        <v>27730210.2377036</v>
      </c>
      <c r="S90" s="8"/>
      <c r="T90" s="6" t="n">
        <f aca="false">'Central SIPA income'!J85</f>
        <v>106028862.268322</v>
      </c>
      <c r="U90" s="6"/>
      <c r="V90" s="8" t="n">
        <f aca="false">'Central SIPA income'!F85</f>
        <v>143974.715725438</v>
      </c>
      <c r="W90" s="8"/>
      <c r="X90" s="8" t="n">
        <f aca="false">'Central SIPA income'!M85</f>
        <v>361622.97683996</v>
      </c>
      <c r="Y90" s="6"/>
      <c r="Z90" s="6" t="n">
        <f aca="false">R90+V90-N90-L90-F90</f>
        <v>-335044.918356445</v>
      </c>
      <c r="AA90" s="6"/>
      <c r="AB90" s="6" t="n">
        <f aca="false">T90-P90-D90</f>
        <v>-48078321.0522942</v>
      </c>
      <c r="AC90" s="50"/>
      <c r="AD90" s="6"/>
      <c r="AE90" s="6"/>
      <c r="AF90" s="6"/>
      <c r="AG90" s="6" t="n">
        <f aca="false">BF90/100*$AG$53</f>
        <v>7047983842.68959</v>
      </c>
      <c r="AH90" s="61" t="n">
        <f aca="false">(AG90-AG89)/AG89</f>
        <v>0.00935774649361064</v>
      </c>
      <c r="AI90" s="61"/>
      <c r="AJ90" s="61" t="n">
        <f aca="false">AB90/AG90</f>
        <v>-0.00682157083861121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0.00479188583655455</v>
      </c>
      <c r="AV90" s="5"/>
      <c r="AW90" s="65" t="n">
        <f aca="false">workers_and_wage_central!C78</f>
        <v>13592369</v>
      </c>
      <c r="AX90" s="5"/>
      <c r="AY90" s="61" t="n">
        <f aca="false">(AW90-AW89)/AW89</f>
        <v>0.00317928051148355</v>
      </c>
      <c r="AZ90" s="66" t="n">
        <f aca="false">workers_and_wage_central!B78</f>
        <v>7504.38999947799</v>
      </c>
      <c r="BA90" s="61" t="n">
        <f aca="false">(AZ90-AZ89)/AZ89</f>
        <v>0.00615888515856985</v>
      </c>
      <c r="BB90" s="5"/>
      <c r="BC90" s="5"/>
      <c r="BD90" s="5"/>
      <c r="BE90" s="5"/>
      <c r="BF90" s="5" t="n">
        <f aca="false">BF89*(1+AY90)*(1+BA90)*(1-BE90)</f>
        <v>128.225228437598</v>
      </c>
      <c r="BG90" s="5"/>
      <c r="BH90" s="5" t="n">
        <f aca="false">BH89+1</f>
        <v>59</v>
      </c>
      <c r="BI90" s="61" t="n">
        <f aca="false">T97/AG97</f>
        <v>0.0173855695066182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130481640.588818</v>
      </c>
      <c r="E91" s="9"/>
      <c r="F91" s="67" t="n">
        <f aca="false">'Central pensions'!I91</f>
        <v>23716582.7175573</v>
      </c>
      <c r="G91" s="9" t="n">
        <f aca="false">'Central pensions'!K91</f>
        <v>3419580.8598055</v>
      </c>
      <c r="H91" s="9" t="n">
        <f aca="false">'Central pensions'!V91</f>
        <v>18813524.9511822</v>
      </c>
      <c r="I91" s="67" t="n">
        <f aca="false">'Central pensions'!M91</f>
        <v>105760.23277749</v>
      </c>
      <c r="J91" s="9" t="n">
        <f aca="false">'Central pensions'!W91</f>
        <v>581861.596428317</v>
      </c>
      <c r="K91" s="9"/>
      <c r="L91" s="67" t="n">
        <f aca="false">'Central pensions'!N91</f>
        <v>2898648.30168436</v>
      </c>
      <c r="M91" s="67"/>
      <c r="N91" s="67" t="n">
        <f aca="false">'Central pensions'!L91</f>
        <v>1089432.84997181</v>
      </c>
      <c r="O91" s="9"/>
      <c r="P91" s="9" t="n">
        <f aca="false">'Central pensions'!X91</f>
        <v>21034837.9229227</v>
      </c>
      <c r="Q91" s="67"/>
      <c r="R91" s="67" t="n">
        <f aca="false">'Central SIPA income'!G86</f>
        <v>31661034.5455035</v>
      </c>
      <c r="S91" s="67"/>
      <c r="T91" s="9" t="n">
        <f aca="false">'Central SIPA income'!J86</f>
        <v>121058709.700421</v>
      </c>
      <c r="U91" s="9"/>
      <c r="V91" s="67" t="n">
        <f aca="false">'Central SIPA income'!F86</f>
        <v>149055.306661848</v>
      </c>
      <c r="W91" s="67"/>
      <c r="X91" s="67" t="n">
        <f aca="false">'Central SIPA income'!M86</f>
        <v>374383.956497208</v>
      </c>
      <c r="Y91" s="9"/>
      <c r="Z91" s="9" t="n">
        <f aca="false">R91+V91-N91-L91-F91</f>
        <v>4105425.98295185</v>
      </c>
      <c r="AA91" s="9"/>
      <c r="AB91" s="9" t="n">
        <f aca="false">T91-P91-D91</f>
        <v>-30457768.81132</v>
      </c>
      <c r="AC91" s="50"/>
      <c r="AD91" s="9"/>
      <c r="AE91" s="9"/>
      <c r="AF91" s="9"/>
      <c r="AG91" s="9" t="n">
        <f aca="false">BF91/100*$AG$53</f>
        <v>7036275043.49301</v>
      </c>
      <c r="AH91" s="39" t="n">
        <f aca="false">(AG91-AG90)/AG90</f>
        <v>-0.00166129767858647</v>
      </c>
      <c r="AI91" s="39"/>
      <c r="AJ91" s="39" t="n">
        <f aca="false">AB91/AG91</f>
        <v>-0.00432867797564091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13586011</v>
      </c>
      <c r="AX91" s="7"/>
      <c r="AY91" s="39" t="n">
        <f aca="false">(AW91-AW90)/AW90</f>
        <v>-0.000467762462893702</v>
      </c>
      <c r="AZ91" s="38" t="n">
        <f aca="false">workers_and_wage_central!B79</f>
        <v>7495.42905414746</v>
      </c>
      <c r="BA91" s="39" t="n">
        <f aca="false">(AZ91-AZ90)/AZ90</f>
        <v>-0.00119409376793461</v>
      </c>
      <c r="BB91" s="7"/>
      <c r="BC91" s="7"/>
      <c r="BD91" s="7"/>
      <c r="BE91" s="7"/>
      <c r="BF91" s="7" t="n">
        <f aca="false">BF90*(1+AY91)*(1+BA91)*(1-BE91)</f>
        <v>128.012208163258</v>
      </c>
      <c r="BG91" s="7"/>
      <c r="BH91" s="7" t="n">
        <f aca="false">BH90+1</f>
        <v>60</v>
      </c>
      <c r="BI91" s="39" t="n">
        <f aca="false">T98/AG98</f>
        <v>0.0151881163103543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131017486.974054</v>
      </c>
      <c r="E92" s="9"/>
      <c r="F92" s="67" t="n">
        <f aca="false">'Central pensions'!I92</f>
        <v>23813979.1410082</v>
      </c>
      <c r="G92" s="9" t="n">
        <f aca="false">'Central pensions'!K92</f>
        <v>3426256.18598675</v>
      </c>
      <c r="H92" s="9" t="n">
        <f aca="false">'Central pensions'!V92</f>
        <v>18850250.6262918</v>
      </c>
      <c r="I92" s="67" t="n">
        <f aca="false">'Central pensions'!M92</f>
        <v>105966.686164538</v>
      </c>
      <c r="J92" s="9" t="n">
        <f aca="false">'Central pensions'!W92</f>
        <v>582997.442050261</v>
      </c>
      <c r="K92" s="9"/>
      <c r="L92" s="67" t="n">
        <f aca="false">'Central pensions'!N92</f>
        <v>2881072.78824861</v>
      </c>
      <c r="M92" s="67"/>
      <c r="N92" s="67" t="n">
        <f aca="false">'Central pensions'!L92</f>
        <v>1094205.02133976</v>
      </c>
      <c r="O92" s="9"/>
      <c r="P92" s="9" t="n">
        <f aca="false">'Central pensions'!X92</f>
        <v>20969893.5790023</v>
      </c>
      <c r="Q92" s="67"/>
      <c r="R92" s="67" t="n">
        <f aca="false">'Central SIPA income'!G87</f>
        <v>27863604.1799215</v>
      </c>
      <c r="S92" s="67"/>
      <c r="T92" s="9" t="n">
        <f aca="false">'Central SIPA income'!J87</f>
        <v>106538905.567872</v>
      </c>
      <c r="U92" s="9"/>
      <c r="V92" s="67" t="n">
        <f aca="false">'Central SIPA income'!F87</f>
        <v>150488.79268368</v>
      </c>
      <c r="W92" s="67"/>
      <c r="X92" s="67" t="n">
        <f aca="false">'Central SIPA income'!M87</f>
        <v>377984.460098562</v>
      </c>
      <c r="Y92" s="9"/>
      <c r="Z92" s="9" t="n">
        <f aca="false">R92+V92-N92-L92-F92</f>
        <v>224836.022008549</v>
      </c>
      <c r="AA92" s="9"/>
      <c r="AB92" s="9" t="n">
        <f aca="false">T92-P92-D92</f>
        <v>-45448474.9851841</v>
      </c>
      <c r="AC92" s="50"/>
      <c r="AD92" s="9"/>
      <c r="AE92" s="9"/>
      <c r="AF92" s="9"/>
      <c r="AG92" s="9" t="n">
        <f aca="false">BF92/100*$AG$53</f>
        <v>7078307471.8263</v>
      </c>
      <c r="AH92" s="39" t="n">
        <f aca="false">(AG92-AG91)/AG91</f>
        <v>0.00597367613879135</v>
      </c>
      <c r="AI92" s="39"/>
      <c r="AJ92" s="39" t="n">
        <f aca="false">AB92/AG92</f>
        <v>-0.00642081107186741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13638247</v>
      </c>
      <c r="AY92" s="39" t="n">
        <f aca="false">(AW92-AW91)/AW91</f>
        <v>0.00384483716375616</v>
      </c>
      <c r="AZ92" s="38" t="n">
        <f aca="false">workers_and_wage_central!B80</f>
        <v>7511.32450025063</v>
      </c>
      <c r="BA92" s="39" t="n">
        <f aca="false">(AZ92-AZ91)/AZ91</f>
        <v>0.0021206852854372</v>
      </c>
      <c r="BB92" s="7"/>
      <c r="BC92" s="7"/>
      <c r="BD92" s="7"/>
      <c r="BE92" s="7"/>
      <c r="BF92" s="7" t="n">
        <f aca="false">BF91*(1+AY92)*(1+BA92)*(1-BE92)</f>
        <v>128.776911636637</v>
      </c>
      <c r="BG92" s="7"/>
      <c r="BH92" s="0" t="n">
        <f aca="false">BH91+1</f>
        <v>61</v>
      </c>
      <c r="BI92" s="39" t="n">
        <f aca="false">T99/AG99</f>
        <v>0.0174282423454794</v>
      </c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131408792.88331</v>
      </c>
      <c r="E93" s="9"/>
      <c r="F93" s="67" t="n">
        <f aca="false">'Central pensions'!I93</f>
        <v>23885103.6219916</v>
      </c>
      <c r="G93" s="9" t="n">
        <f aca="false">'Central pensions'!K93</f>
        <v>3501438.97555773</v>
      </c>
      <c r="H93" s="9" t="n">
        <f aca="false">'Central pensions'!V93</f>
        <v>19263884.1520022</v>
      </c>
      <c r="I93" s="67" t="n">
        <f aca="false">'Central pensions'!M93</f>
        <v>108291.927079105</v>
      </c>
      <c r="J93" s="9" t="n">
        <f aca="false">'Central pensions'!W93</f>
        <v>595790.231505221</v>
      </c>
      <c r="K93" s="9"/>
      <c r="L93" s="67" t="n">
        <f aca="false">'Central pensions'!N93</f>
        <v>2889382.78137179</v>
      </c>
      <c r="M93" s="67"/>
      <c r="N93" s="67" t="n">
        <f aca="false">'Central pensions'!L93</f>
        <v>1098825.78135819</v>
      </c>
      <c r="O93" s="9"/>
      <c r="P93" s="9" t="n">
        <f aca="false">'Central pensions'!X93</f>
        <v>21038436.2310994</v>
      </c>
      <c r="Q93" s="67"/>
      <c r="R93" s="67" t="n">
        <f aca="false">'Central SIPA income'!G88</f>
        <v>32140691.0919714</v>
      </c>
      <c r="S93" s="67"/>
      <c r="T93" s="9" t="n">
        <f aca="false">'Central SIPA income'!J88</f>
        <v>122892718.078489</v>
      </c>
      <c r="U93" s="9"/>
      <c r="V93" s="67" t="n">
        <f aca="false">'Central SIPA income'!F88</f>
        <v>152357.68432783</v>
      </c>
      <c r="W93" s="67"/>
      <c r="X93" s="67" t="n">
        <f aca="false">'Central SIPA income'!M88</f>
        <v>382678.577092256</v>
      </c>
      <c r="Y93" s="9"/>
      <c r="Z93" s="9" t="n">
        <f aca="false">R93+V93-N93-L93-F93</f>
        <v>4419736.5915776</v>
      </c>
      <c r="AA93" s="9"/>
      <c r="AB93" s="9" t="n">
        <f aca="false">T93-P93-D93</f>
        <v>-29554511.0359207</v>
      </c>
      <c r="AC93" s="50"/>
      <c r="AD93" s="9"/>
      <c r="AE93" s="9"/>
      <c r="AF93" s="9"/>
      <c r="AG93" s="9" t="n">
        <f aca="false">BF93/100*$AG$53</f>
        <v>7117219889.509</v>
      </c>
      <c r="AH93" s="39" t="n">
        <f aca="false">(AG93-AG92)/AG92</f>
        <v>0.00549741839240268</v>
      </c>
      <c r="AI93" s="39" t="n">
        <f aca="false">(AG93-AG89)/AG89</f>
        <v>0.019273197742304</v>
      </c>
      <c r="AJ93" s="39" t="n">
        <f aca="false">AB93/AG93</f>
        <v>-0.00415253589108368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13663581</v>
      </c>
      <c r="AY93" s="39" t="n">
        <f aca="false">(AW93-AW92)/AW92</f>
        <v>0.00185757011146667</v>
      </c>
      <c r="AZ93" s="38" t="n">
        <f aca="false">workers_and_wage_central!B81</f>
        <v>7538.61388986591</v>
      </c>
      <c r="BA93" s="39" t="n">
        <f aca="false">(AZ93-AZ92)/AZ92</f>
        <v>0.00363309954381141</v>
      </c>
      <c r="BB93" s="7"/>
      <c r="BC93" s="7"/>
      <c r="BD93" s="7"/>
      <c r="BE93" s="7"/>
      <c r="BF93" s="7" t="n">
        <f aca="false">BF92*(1+AY93)*(1+BA93)*(1-BE93)</f>
        <v>129.484852199185</v>
      </c>
      <c r="BG93" s="73" t="e">
        <f aca="false">(BB93-BB89)/BB89</f>
        <v>#DIV/0!</v>
      </c>
      <c r="BH93" s="0" t="n">
        <f aca="false">BH92+1</f>
        <v>62</v>
      </c>
      <c r="BI93" s="39" t="n">
        <f aca="false">T100/AG100</f>
        <v>0.015217555379846</v>
      </c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131982770.535232</v>
      </c>
      <c r="E94" s="6"/>
      <c r="F94" s="8" t="n">
        <f aca="false">'Central pensions'!I94</f>
        <v>23989430.8545311</v>
      </c>
      <c r="G94" s="6" t="n">
        <f aca="false">'Central pensions'!K94</f>
        <v>3583088.80103516</v>
      </c>
      <c r="H94" s="6" t="n">
        <f aca="false">'Central pensions'!V94</f>
        <v>19713097.4011858</v>
      </c>
      <c r="I94" s="8" t="n">
        <f aca="false">'Central pensions'!M94</f>
        <v>110817.179413459</v>
      </c>
      <c r="J94" s="6" t="n">
        <f aca="false">'Central pensions'!W94</f>
        <v>609683.424778944</v>
      </c>
      <c r="K94" s="6"/>
      <c r="L94" s="8" t="n">
        <f aca="false">'Central pensions'!N94</f>
        <v>3455845.8195102</v>
      </c>
      <c r="M94" s="8"/>
      <c r="N94" s="8" t="n">
        <f aca="false">'Central pensions'!L94</f>
        <v>1103834.29457806</v>
      </c>
      <c r="O94" s="6"/>
      <c r="P94" s="6" t="n">
        <f aca="false">'Central pensions'!X94</f>
        <v>24005370.990837</v>
      </c>
      <c r="Q94" s="8"/>
      <c r="R94" s="8" t="n">
        <f aca="false">'Central SIPA income'!G89</f>
        <v>28019239.8196003</v>
      </c>
      <c r="S94" s="8"/>
      <c r="T94" s="6" t="n">
        <f aca="false">'Central SIPA income'!J89</f>
        <v>107133991.92539</v>
      </c>
      <c r="U94" s="6"/>
      <c r="V94" s="8" t="n">
        <f aca="false">'Central SIPA income'!F89</f>
        <v>151394.263535068</v>
      </c>
      <c r="W94" s="8"/>
      <c r="X94" s="8" t="n">
        <f aca="false">'Central SIPA income'!M89</f>
        <v>380258.741822759</v>
      </c>
      <c r="Y94" s="6"/>
      <c r="Z94" s="6" t="n">
        <f aca="false">R94+V94-N94-L94-F94</f>
        <v>-378476.885484021</v>
      </c>
      <c r="AA94" s="6"/>
      <c r="AB94" s="6" t="n">
        <f aca="false">T94-P94-D94</f>
        <v>-48854149.6006796</v>
      </c>
      <c r="AC94" s="50"/>
      <c r="AD94" s="6"/>
      <c r="AE94" s="6"/>
      <c r="AF94" s="6"/>
      <c r="AG94" s="6" t="n">
        <f aca="false">BF94/100*$AG$53</f>
        <v>7106667911.71356</v>
      </c>
      <c r="AH94" s="61" t="n">
        <f aca="false">(AG94-AG93)/AG93</f>
        <v>-0.0014825982559559</v>
      </c>
      <c r="AI94" s="61"/>
      <c r="AJ94" s="61" t="n">
        <f aca="false">AB94/AG94</f>
        <v>-0.00687441009029785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0.00500908671392043</v>
      </c>
      <c r="AV94" s="5"/>
      <c r="AW94" s="65" t="n">
        <f aca="false">workers_and_wage_central!C82</f>
        <v>13649619</v>
      </c>
      <c r="AX94" s="5"/>
      <c r="AY94" s="61" t="n">
        <f aca="false">(AW94-AW93)/AW93</f>
        <v>-0.00102184046773683</v>
      </c>
      <c r="AZ94" s="66" t="n">
        <f aca="false">workers_and_wage_central!B82</f>
        <v>7535.13686183583</v>
      </c>
      <c r="BA94" s="61" t="n">
        <f aca="false">(AZ94-AZ93)/AZ93</f>
        <v>-0.00046122909076905</v>
      </c>
      <c r="BB94" s="5"/>
      <c r="BC94" s="5"/>
      <c r="BD94" s="5"/>
      <c r="BE94" s="5"/>
      <c r="BF94" s="5" t="n">
        <f aca="false">BF93*(1+AY94)*(1+BA94)*(1-BE94)</f>
        <v>129.292878183142</v>
      </c>
      <c r="BG94" s="5"/>
      <c r="BH94" s="5" t="n">
        <f aca="false">BH93+1</f>
        <v>63</v>
      </c>
      <c r="BI94" s="61" t="n">
        <f aca="false">T101/AG101</f>
        <v>0.0174802104691193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132119123.646421</v>
      </c>
      <c r="E95" s="9"/>
      <c r="F95" s="67" t="n">
        <f aca="false">'Central pensions'!I95</f>
        <v>24014214.6465322</v>
      </c>
      <c r="G95" s="9" t="n">
        <f aca="false">'Central pensions'!K95</f>
        <v>3680165.07188495</v>
      </c>
      <c r="H95" s="9" t="n">
        <f aca="false">'Central pensions'!V95</f>
        <v>20247182.4012709</v>
      </c>
      <c r="I95" s="67" t="n">
        <f aca="false">'Central pensions'!M95</f>
        <v>113819.538305719</v>
      </c>
      <c r="J95" s="9" t="n">
        <f aca="false">'Central pensions'!W95</f>
        <v>626201.517565076</v>
      </c>
      <c r="K95" s="9"/>
      <c r="L95" s="67" t="n">
        <f aca="false">'Central pensions'!N95</f>
        <v>2879236.52795421</v>
      </c>
      <c r="M95" s="67"/>
      <c r="N95" s="67" t="n">
        <f aca="false">'Central pensions'!L95</f>
        <v>1105749.93950599</v>
      </c>
      <c r="O95" s="9"/>
      <c r="P95" s="9" t="n">
        <f aca="false">'Central pensions'!X95</f>
        <v>21023881.9490545</v>
      </c>
      <c r="Q95" s="67"/>
      <c r="R95" s="67" t="n">
        <f aca="false">'Central SIPA income'!G90</f>
        <v>32180285.7143261</v>
      </c>
      <c r="S95" s="67"/>
      <c r="T95" s="9" t="n">
        <f aca="false">'Central SIPA income'!J90</f>
        <v>123044111.548795</v>
      </c>
      <c r="U95" s="9"/>
      <c r="V95" s="67" t="n">
        <f aca="false">'Central SIPA income'!F90</f>
        <v>152646.352107541</v>
      </c>
      <c r="W95" s="67"/>
      <c r="X95" s="67" t="n">
        <f aca="false">'Central SIPA income'!M90</f>
        <v>383403.62732966</v>
      </c>
      <c r="Y95" s="9"/>
      <c r="Z95" s="9" t="n">
        <f aca="false">R95+V95-N95-L95-F95</f>
        <v>4333730.95244127</v>
      </c>
      <c r="AA95" s="9"/>
      <c r="AB95" s="9" t="n">
        <f aca="false">T95-P95-D95</f>
        <v>-30098894.0466806</v>
      </c>
      <c r="AC95" s="50"/>
      <c r="AD95" s="9"/>
      <c r="AE95" s="9"/>
      <c r="AF95" s="9"/>
      <c r="AG95" s="9" t="n">
        <f aca="false">BF95/100*$AG$53</f>
        <v>7116056728.04934</v>
      </c>
      <c r="AH95" s="39" t="n">
        <f aca="false">(AG95-AG94)/AG94</f>
        <v>0.00132112777076747</v>
      </c>
      <c r="AI95" s="39"/>
      <c r="AJ95" s="39" t="n">
        <f aca="false">AB95/AG95</f>
        <v>-0.00422971530398849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13652884</v>
      </c>
      <c r="AX95" s="7"/>
      <c r="AY95" s="39" t="n">
        <f aca="false">(AW95-AW94)/AW94</f>
        <v>0.000239200815788338</v>
      </c>
      <c r="AZ95" s="38" t="n">
        <f aca="false">workers_and_wage_central!B83</f>
        <v>7543.28737990553</v>
      </c>
      <c r="BA95" s="39" t="n">
        <f aca="false">(AZ95-AZ94)/AZ94</f>
        <v>0.00108166821905863</v>
      </c>
      <c r="BB95" s="7"/>
      <c r="BC95" s="7"/>
      <c r="BD95" s="7"/>
      <c r="BE95" s="7"/>
      <c r="BF95" s="7" t="n">
        <f aca="false">BF94*(1+AY95)*(1+BA95)*(1-BE95)</f>
        <v>129.463690595072</v>
      </c>
      <c r="BG95" s="7"/>
      <c r="BH95" s="7" t="n">
        <f aca="false">BH94+1</f>
        <v>64</v>
      </c>
      <c r="BI95" s="39" t="n">
        <f aca="false">T102/AG102</f>
        <v>0.0152887243502935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132025590.217794</v>
      </c>
      <c r="E96" s="9"/>
      <c r="F96" s="67" t="n">
        <f aca="false">'Central pensions'!I96</f>
        <v>23997213.838703</v>
      </c>
      <c r="G96" s="9" t="n">
        <f aca="false">'Central pensions'!K96</f>
        <v>3739646.98496808</v>
      </c>
      <c r="H96" s="9" t="n">
        <f aca="false">'Central pensions'!V96</f>
        <v>20574434.3370526</v>
      </c>
      <c r="I96" s="67" t="n">
        <f aca="false">'Central pensions'!M96</f>
        <v>115659.185102106</v>
      </c>
      <c r="J96" s="9" t="n">
        <f aca="false">'Central pensions'!W96</f>
        <v>636322.711455239</v>
      </c>
      <c r="K96" s="9"/>
      <c r="L96" s="67" t="n">
        <f aca="false">'Central pensions'!N96</f>
        <v>2820379.23335856</v>
      </c>
      <c r="M96" s="67"/>
      <c r="N96" s="67" t="n">
        <f aca="false">'Central pensions'!L96</f>
        <v>1105298.14073</v>
      </c>
      <c r="O96" s="9"/>
      <c r="P96" s="9" t="n">
        <f aca="false">'Central pensions'!X96</f>
        <v>20715985.5040386</v>
      </c>
      <c r="Q96" s="67"/>
      <c r="R96" s="67" t="n">
        <f aca="false">'Central SIPA income'!G91</f>
        <v>28372472.3084431</v>
      </c>
      <c r="S96" s="67"/>
      <c r="T96" s="9" t="n">
        <f aca="false">'Central SIPA income'!J91</f>
        <v>108484606.96174</v>
      </c>
      <c r="U96" s="9"/>
      <c r="V96" s="67" t="n">
        <f aca="false">'Central SIPA income'!F91</f>
        <v>153069.779350067</v>
      </c>
      <c r="W96" s="67"/>
      <c r="X96" s="67" t="n">
        <f aca="false">'Central SIPA income'!M91</f>
        <v>384467.154485423</v>
      </c>
      <c r="Y96" s="9"/>
      <c r="Z96" s="9" t="n">
        <f aca="false">R96+V96-N96-L96-F96</f>
        <v>602650.875001665</v>
      </c>
      <c r="AA96" s="9"/>
      <c r="AB96" s="9" t="n">
        <f aca="false">T96-P96-D96</f>
        <v>-44256968.7600923</v>
      </c>
      <c r="AC96" s="50"/>
      <c r="AD96" s="9"/>
      <c r="AE96" s="9"/>
      <c r="AF96" s="9"/>
      <c r="AG96" s="9" t="n">
        <f aca="false">BF96/100*$AG$53</f>
        <v>7176610475.40412</v>
      </c>
      <c r="AH96" s="39" t="n">
        <f aca="false">(AG96-AG95)/AG95</f>
        <v>0.00850945258995697</v>
      </c>
      <c r="AI96" s="39"/>
      <c r="AJ96" s="39" t="n">
        <f aca="false">AB96/AG96</f>
        <v>-0.00616683445642912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13703598</v>
      </c>
      <c r="AY96" s="39" t="n">
        <f aca="false">(AW96-AW95)/AW95</f>
        <v>0.00371452654252391</v>
      </c>
      <c r="AZ96" s="38" t="n">
        <f aca="false">workers_and_wage_central!B84</f>
        <v>7579.32302966919</v>
      </c>
      <c r="BA96" s="39" t="n">
        <f aca="false">(AZ96-AZ95)/AZ95</f>
        <v>0.00477718108150732</v>
      </c>
      <c r="BB96" s="7"/>
      <c r="BC96" s="7"/>
      <c r="BD96" s="7"/>
      <c r="BE96" s="7"/>
      <c r="BF96" s="7" t="n">
        <f aca="false">BF95*(1+AY96)*(1+BA96)*(1-BE96)</f>
        <v>130.565355732312</v>
      </c>
      <c r="BG96" s="7"/>
      <c r="BH96" s="0" t="n">
        <f aca="false">BH95+1</f>
        <v>65</v>
      </c>
      <c r="BI96" s="39" t="n">
        <f aca="false">T103/AG103</f>
        <v>0.0175085835814645</v>
      </c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132070883.603101</v>
      </c>
      <c r="E97" s="9"/>
      <c r="F97" s="67" t="n">
        <f aca="false">'Central pensions'!I97</f>
        <v>24005446.4476304</v>
      </c>
      <c r="G97" s="9" t="n">
        <f aca="false">'Central pensions'!K97</f>
        <v>3798115.21932535</v>
      </c>
      <c r="H97" s="9" t="n">
        <f aca="false">'Central pensions'!V97</f>
        <v>20896109.3115683</v>
      </c>
      <c r="I97" s="67" t="n">
        <f aca="false">'Central pensions'!M97</f>
        <v>117467.481010063</v>
      </c>
      <c r="J97" s="9" t="n">
        <f aca="false">'Central pensions'!W97</f>
        <v>646271.422007268</v>
      </c>
      <c r="K97" s="9"/>
      <c r="L97" s="67" t="n">
        <f aca="false">'Central pensions'!N97</f>
        <v>2897702.17908943</v>
      </c>
      <c r="M97" s="67"/>
      <c r="N97" s="67" t="n">
        <f aca="false">'Central pensions'!L97</f>
        <v>1107062.72154203</v>
      </c>
      <c r="O97" s="9"/>
      <c r="P97" s="9" t="n">
        <f aca="false">'Central pensions'!X97</f>
        <v>21126922.8400062</v>
      </c>
      <c r="Q97" s="67"/>
      <c r="R97" s="67" t="n">
        <f aca="false">'Central SIPA income'!G92</f>
        <v>33012933.1544679</v>
      </c>
      <c r="S97" s="67"/>
      <c r="T97" s="9" t="n">
        <f aca="false">'Central SIPA income'!J92</f>
        <v>126227811.203147</v>
      </c>
      <c r="U97" s="9"/>
      <c r="V97" s="67" t="n">
        <f aca="false">'Central SIPA income'!F92</f>
        <v>156226.460426966</v>
      </c>
      <c r="W97" s="67"/>
      <c r="X97" s="67" t="n">
        <f aca="false">'Central SIPA income'!M92</f>
        <v>392395.827254186</v>
      </c>
      <c r="Y97" s="9"/>
      <c r="Z97" s="9" t="n">
        <f aca="false">R97+V97-N97-L97-F97</f>
        <v>5158948.26663302</v>
      </c>
      <c r="AA97" s="9"/>
      <c r="AB97" s="9" t="n">
        <f aca="false">T97-P97-D97</f>
        <v>-26969995.2399602</v>
      </c>
      <c r="AC97" s="50"/>
      <c r="AD97" s="9"/>
      <c r="AE97" s="9"/>
      <c r="AF97" s="9"/>
      <c r="AG97" s="9" t="n">
        <f aca="false">BF97/100*$AG$53</f>
        <v>7260493316.31587</v>
      </c>
      <c r="AH97" s="39" t="n">
        <f aca="false">(AG97-AG96)/AG96</f>
        <v>0.0116883647509132</v>
      </c>
      <c r="AI97" s="39" t="n">
        <f aca="false">(AG97-AG93)/AG93</f>
        <v>0.0201305325718633</v>
      </c>
      <c r="AJ97" s="39" t="n">
        <f aca="false">AB97/AG97</f>
        <v>-0.00371462296912428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13724918</v>
      </c>
      <c r="AY97" s="39" t="n">
        <f aca="false">(AW97-AW96)/AW96</f>
        <v>0.00155579578443559</v>
      </c>
      <c r="AZ97" s="38" t="n">
        <f aca="false">workers_and_wage_central!B85</f>
        <v>7656.00174656203</v>
      </c>
      <c r="BA97" s="39" t="n">
        <f aca="false">(AZ97-AZ96)/AZ96</f>
        <v>0.0101168292461846</v>
      </c>
      <c r="BB97" s="7"/>
      <c r="BC97" s="7"/>
      <c r="BD97" s="7"/>
      <c r="BE97" s="7"/>
      <c r="BF97" s="7" t="n">
        <f aca="false">BF96*(1+AY97)*(1+BA97)*(1-BE97)</f>
        <v>132.091451233944</v>
      </c>
      <c r="BG97" s="73" t="e">
        <f aca="false">(BB97-BB93)/BB93</f>
        <v>#DIV/0!</v>
      </c>
      <c r="BH97" s="0" t="n">
        <f aca="false">BH96+1</f>
        <v>66</v>
      </c>
      <c r="BI97" s="39" t="n">
        <f aca="false">T104/AG104</f>
        <v>0.0152701152780223</v>
      </c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132390476.109758</v>
      </c>
      <c r="E98" s="6"/>
      <c r="F98" s="8" t="n">
        <f aca="false">'Central pensions'!I98</f>
        <v>24063536.1688038</v>
      </c>
      <c r="G98" s="6" t="n">
        <f aca="false">'Central pensions'!K98</f>
        <v>3870258.07929113</v>
      </c>
      <c r="H98" s="6" t="n">
        <f aca="false">'Central pensions'!V98</f>
        <v>21293018.0415151</v>
      </c>
      <c r="I98" s="8" t="n">
        <f aca="false">'Central pensions'!M98</f>
        <v>119698.703483231</v>
      </c>
      <c r="J98" s="6" t="n">
        <f aca="false">'Central pensions'!W98</f>
        <v>658546.949737583</v>
      </c>
      <c r="K98" s="6"/>
      <c r="L98" s="8" t="n">
        <f aca="false">'Central pensions'!N98</f>
        <v>3561862.65919275</v>
      </c>
      <c r="M98" s="8"/>
      <c r="N98" s="8" t="n">
        <f aca="false">'Central pensions'!L98</f>
        <v>1110547.65174755</v>
      </c>
      <c r="O98" s="6"/>
      <c r="P98" s="6" t="n">
        <f aca="false">'Central pensions'!X98</f>
        <v>24592427.7863186</v>
      </c>
      <c r="Q98" s="8"/>
      <c r="R98" s="8" t="n">
        <f aca="false">'Central SIPA income'!G93</f>
        <v>28964458.9060557</v>
      </c>
      <c r="S98" s="8"/>
      <c r="T98" s="6" t="n">
        <f aca="false">'Central SIPA income'!J93</f>
        <v>110748119.026197</v>
      </c>
      <c r="U98" s="6"/>
      <c r="V98" s="8" t="n">
        <f aca="false">'Central SIPA income'!F93</f>
        <v>157295.362136342</v>
      </c>
      <c r="W98" s="8"/>
      <c r="X98" s="8" t="n">
        <f aca="false">'Central SIPA income'!M93</f>
        <v>395080.600175224</v>
      </c>
      <c r="Y98" s="6"/>
      <c r="Z98" s="6" t="n">
        <f aca="false">R98+V98-N98-L98-F98</f>
        <v>385807.788447965</v>
      </c>
      <c r="AA98" s="6"/>
      <c r="AB98" s="6" t="n">
        <f aca="false">T98-P98-D98</f>
        <v>-46234784.8698795</v>
      </c>
      <c r="AC98" s="50"/>
      <c r="AD98" s="6"/>
      <c r="AE98" s="6"/>
      <c r="AF98" s="6"/>
      <c r="AG98" s="6" t="n">
        <f aca="false">BF98/100*$AG$53</f>
        <v>7291761319.38733</v>
      </c>
      <c r="AH98" s="61" t="n">
        <f aca="false">(AG98-AG97)/AG97</f>
        <v>0.00430659484269368</v>
      </c>
      <c r="AI98" s="61"/>
      <c r="AJ98" s="61" t="n">
        <f aca="false">AB98/AG98</f>
        <v>-0.00634068818831885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0.00533092526015075</v>
      </c>
      <c r="AV98" s="5"/>
      <c r="AW98" s="65" t="n">
        <f aca="false">workers_and_wage_central!C86</f>
        <v>13736232</v>
      </c>
      <c r="AX98" s="5"/>
      <c r="AY98" s="61" t="n">
        <f aca="false">(AW98-AW97)/AW97</f>
        <v>0.000824340079846014</v>
      </c>
      <c r="AZ98" s="66" t="n">
        <f aca="false">workers_and_wage_central!B86</f>
        <v>7682.63993618101</v>
      </c>
      <c r="BA98" s="61" t="n">
        <f aca="false">(AZ98-AZ97)/AZ97</f>
        <v>0.00347938656504876</v>
      </c>
      <c r="BB98" s="5"/>
      <c r="BC98" s="5"/>
      <c r="BD98" s="5"/>
      <c r="BE98" s="5"/>
      <c r="BF98" s="5" t="n">
        <f aca="false">BF97*(1+AY98)*(1+BA98)*(1-BE98)</f>
        <v>132.660315596592</v>
      </c>
      <c r="BG98" s="5"/>
      <c r="BH98" s="5" t="n">
        <f aca="false">BH97+1</f>
        <v>67</v>
      </c>
      <c r="BI98" s="61" t="n">
        <f aca="false">T105/AG105</f>
        <v>0.0174807568848021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132586126.889557</v>
      </c>
      <c r="E99" s="9"/>
      <c r="F99" s="67" t="n">
        <f aca="false">'Central pensions'!I99</f>
        <v>24099098.0139946</v>
      </c>
      <c r="G99" s="9" t="n">
        <f aca="false">'Central pensions'!K99</f>
        <v>3972961.63393435</v>
      </c>
      <c r="H99" s="9" t="n">
        <f aca="false">'Central pensions'!V99</f>
        <v>21858062.6967145</v>
      </c>
      <c r="I99" s="67" t="n">
        <f aca="false">'Central pensions'!M99</f>
        <v>122875.102080444</v>
      </c>
      <c r="J99" s="9" t="n">
        <f aca="false">'Central pensions'!W99</f>
        <v>676022.557630346</v>
      </c>
      <c r="K99" s="9"/>
      <c r="L99" s="67" t="n">
        <f aca="false">'Central pensions'!N99</f>
        <v>2872476.94269619</v>
      </c>
      <c r="M99" s="67"/>
      <c r="N99" s="67" t="n">
        <f aca="false">'Central pensions'!L99</f>
        <v>1113766.04795717</v>
      </c>
      <c r="O99" s="9"/>
      <c r="P99" s="9" t="n">
        <f aca="false">'Central pensions'!X99</f>
        <v>21032908.692581</v>
      </c>
      <c r="Q99" s="67"/>
      <c r="R99" s="67" t="n">
        <f aca="false">'Central SIPA income'!G94</f>
        <v>33404859.2647349</v>
      </c>
      <c r="S99" s="67"/>
      <c r="T99" s="9" t="n">
        <f aca="false">'Central SIPA income'!J94</f>
        <v>127726374.654655</v>
      </c>
      <c r="U99" s="9"/>
      <c r="V99" s="67" t="n">
        <f aca="false">'Central SIPA income'!F94</f>
        <v>154293.216940506</v>
      </c>
      <c r="W99" s="67"/>
      <c r="X99" s="67" t="n">
        <f aca="false">'Central SIPA income'!M94</f>
        <v>387540.07698576</v>
      </c>
      <c r="Y99" s="9"/>
      <c r="Z99" s="9" t="n">
        <f aca="false">R99+V99-N99-L99-F99</f>
        <v>5473811.47702741</v>
      </c>
      <c r="AA99" s="9"/>
      <c r="AB99" s="9" t="n">
        <f aca="false">T99-P99-D99</f>
        <v>-25892660.9274837</v>
      </c>
      <c r="AC99" s="50"/>
      <c r="AD99" s="9"/>
      <c r="AE99" s="9"/>
      <c r="AF99" s="9"/>
      <c r="AG99" s="9" t="n">
        <f aca="false">BF99/100*$AG$53</f>
        <v>7328700859.3718</v>
      </c>
      <c r="AH99" s="39" t="n">
        <f aca="false">(AG99-AG98)/AG98</f>
        <v>0.00506592829447894</v>
      </c>
      <c r="AI99" s="39"/>
      <c r="AJ99" s="39" t="n">
        <f aca="false">AB99/AG99</f>
        <v>-0.00353304922991538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13759747</v>
      </c>
      <c r="AX99" s="7"/>
      <c r="AY99" s="39" t="n">
        <f aca="false">(AW99-AW98)/AW98</f>
        <v>0.00171189595516441</v>
      </c>
      <c r="AZ99" s="38" t="n">
        <f aca="false">workers_and_wage_central!B87</f>
        <v>7708.36372253246</v>
      </c>
      <c r="BA99" s="39" t="n">
        <f aca="false">(AZ99-AZ98)/AZ98</f>
        <v>0.00334830039740729</v>
      </c>
      <c r="BB99" s="7"/>
      <c r="BC99" s="7"/>
      <c r="BD99" s="7"/>
      <c r="BE99" s="7"/>
      <c r="BF99" s="7" t="n">
        <f aca="false">BF98*(1+AY99)*(1+BA99)*(1-BE99)</f>
        <v>133.332363242927</v>
      </c>
      <c r="BG99" s="7"/>
      <c r="BH99" s="7" t="n">
        <f aca="false">BH98+1</f>
        <v>68</v>
      </c>
      <c r="BI99" s="39" t="n">
        <f aca="false">T106/AG106</f>
        <v>0.0153067674790776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133202842.135509</v>
      </c>
      <c r="E100" s="9"/>
      <c r="F100" s="67" t="n">
        <f aca="false">'Central pensions'!I100</f>
        <v>24211193.3101435</v>
      </c>
      <c r="G100" s="9" t="n">
        <f aca="false">'Central pensions'!K100</f>
        <v>4045447.12087378</v>
      </c>
      <c r="H100" s="9" t="n">
        <f aca="false">'Central pensions'!V100</f>
        <v>22256856.459179</v>
      </c>
      <c r="I100" s="67" t="n">
        <f aca="false">'Central pensions'!M100</f>
        <v>125116.921264138</v>
      </c>
      <c r="J100" s="9" t="n">
        <f aca="false">'Central pensions'!W100</f>
        <v>688356.385335438</v>
      </c>
      <c r="K100" s="9"/>
      <c r="L100" s="67" t="n">
        <f aca="false">'Central pensions'!N100</f>
        <v>2896442.40077709</v>
      </c>
      <c r="M100" s="67"/>
      <c r="N100" s="67" t="n">
        <f aca="false">'Central pensions'!L100</f>
        <v>1119905.42973586</v>
      </c>
      <c r="O100" s="9"/>
      <c r="P100" s="9" t="n">
        <f aca="false">'Central pensions'!X100</f>
        <v>21191042.6356256</v>
      </c>
      <c r="Q100" s="67"/>
      <c r="R100" s="67" t="n">
        <f aca="false">'Central SIPA income'!G95</f>
        <v>29199345.5270677</v>
      </c>
      <c r="S100" s="67"/>
      <c r="T100" s="9" t="n">
        <f aca="false">'Central SIPA income'!J95</f>
        <v>111646228.379659</v>
      </c>
      <c r="U100" s="9"/>
      <c r="V100" s="67" t="n">
        <f aca="false">'Central SIPA income'!F95</f>
        <v>152369.761986987</v>
      </c>
      <c r="W100" s="67"/>
      <c r="X100" s="67" t="n">
        <f aca="false">'Central SIPA income'!M95</f>
        <v>382708.912689973</v>
      </c>
      <c r="Y100" s="9"/>
      <c r="Z100" s="9" t="n">
        <f aca="false">R100+V100-N100-L100-F100</f>
        <v>1124174.14839821</v>
      </c>
      <c r="AA100" s="9"/>
      <c r="AB100" s="9" t="n">
        <f aca="false">T100-P100-D100</f>
        <v>-42747656.3914758</v>
      </c>
      <c r="AC100" s="50"/>
      <c r="AD100" s="9"/>
      <c r="AE100" s="9"/>
      <c r="AF100" s="9"/>
      <c r="AG100" s="9" t="n">
        <f aca="false">BF100/100*$AG$53</f>
        <v>7336673045.89032</v>
      </c>
      <c r="AH100" s="39" t="n">
        <f aca="false">(AG100-AG99)/AG99</f>
        <v>0.00108780350999408</v>
      </c>
      <c r="AI100" s="39"/>
      <c r="AJ100" s="39" t="n">
        <f aca="false">AB100/AG100</f>
        <v>-0.00582657236108145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13749338</v>
      </c>
      <c r="AY100" s="39" t="n">
        <f aca="false">(AW100-AW99)/AW99</f>
        <v>-0.000756481932407623</v>
      </c>
      <c r="AZ100" s="38" t="n">
        <f aca="false">workers_and_wage_central!B88</f>
        <v>7722.59090813952</v>
      </c>
      <c r="BA100" s="39" t="n">
        <f aca="false">(AZ100-AZ99)/AZ99</f>
        <v>0.00184568166723582</v>
      </c>
      <c r="BB100" s="7"/>
      <c r="BC100" s="7"/>
      <c r="BD100" s="7"/>
      <c r="BE100" s="7"/>
      <c r="BF100" s="7" t="n">
        <f aca="false">BF99*(1+AY100)*(1+BA100)*(1-BE100)</f>
        <v>133.477402655659</v>
      </c>
      <c r="BG100" s="7"/>
      <c r="BH100" s="0" t="n">
        <f aca="false">BH99+1</f>
        <v>69</v>
      </c>
      <c r="BI100" s="39" t="n">
        <f aca="false">T107/AG107</f>
        <v>0.0175046483306511</v>
      </c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133747332.515654</v>
      </c>
      <c r="E101" s="9"/>
      <c r="F101" s="67" t="n">
        <f aca="false">'Central pensions'!I101</f>
        <v>24310160.8819899</v>
      </c>
      <c r="G101" s="9" t="n">
        <f aca="false">'Central pensions'!K101</f>
        <v>4077339.69594137</v>
      </c>
      <c r="H101" s="9" t="n">
        <f aca="false">'Central pensions'!V101</f>
        <v>22432319.99737</v>
      </c>
      <c r="I101" s="67" t="n">
        <f aca="false">'Central pensions'!M101</f>
        <v>126103.289565198</v>
      </c>
      <c r="J101" s="9" t="n">
        <f aca="false">'Central pensions'!W101</f>
        <v>693783.092702169</v>
      </c>
      <c r="K101" s="9"/>
      <c r="L101" s="67" t="n">
        <f aca="false">'Central pensions'!N101</f>
        <v>2861161.8882654</v>
      </c>
      <c r="M101" s="67"/>
      <c r="N101" s="67" t="n">
        <f aca="false">'Central pensions'!L101</f>
        <v>1124491.28104821</v>
      </c>
      <c r="O101" s="9"/>
      <c r="P101" s="9" t="n">
        <f aca="false">'Central pensions'!X101</f>
        <v>21033201.8893617</v>
      </c>
      <c r="Q101" s="67"/>
      <c r="R101" s="67" t="n">
        <f aca="false">'Central SIPA income'!G96</f>
        <v>33905280.7814258</v>
      </c>
      <c r="S101" s="67"/>
      <c r="T101" s="9" t="n">
        <f aca="false">'Central SIPA income'!J96</f>
        <v>129639779.696106</v>
      </c>
      <c r="U101" s="9"/>
      <c r="V101" s="67" t="n">
        <f aca="false">'Central SIPA income'!F96</f>
        <v>152280.137816768</v>
      </c>
      <c r="W101" s="67"/>
      <c r="X101" s="67" t="n">
        <f aca="false">'Central SIPA income'!M96</f>
        <v>382483.802613748</v>
      </c>
      <c r="Y101" s="9"/>
      <c r="Z101" s="9" t="n">
        <f aca="false">R101+V101-N101-L101-F101</f>
        <v>5761746.86793906</v>
      </c>
      <c r="AA101" s="9"/>
      <c r="AB101" s="9" t="n">
        <f aca="false">T101-P101-D101</f>
        <v>-25140754.7089094</v>
      </c>
      <c r="AC101" s="50"/>
      <c r="AD101" s="9"/>
      <c r="AE101" s="9"/>
      <c r="AF101" s="9"/>
      <c r="AG101" s="9" t="n">
        <f aca="false">BF101/100*$AG$53</f>
        <v>7416374071.99006</v>
      </c>
      <c r="AH101" s="39" t="n">
        <f aca="false">(AG101-AG100)/AG100</f>
        <v>0.0108633743934363</v>
      </c>
      <c r="AI101" s="39" t="n">
        <f aca="false">(AG101-AG97)/AG97</f>
        <v>0.0214697196020954</v>
      </c>
      <c r="AJ101" s="39" t="n">
        <f aca="false">AB101/AG101</f>
        <v>-0.00338989841462558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13816206</v>
      </c>
      <c r="AY101" s="39" t="n">
        <f aca="false">(AW101-AW100)/AW100</f>
        <v>0.00486336142147353</v>
      </c>
      <c r="AZ101" s="38" t="n">
        <f aca="false">workers_and_wage_central!B89</f>
        <v>7768.70229741383</v>
      </c>
      <c r="BA101" s="39" t="n">
        <f aca="false">(AZ101-AZ100)/AZ100</f>
        <v>0.00597097396752072</v>
      </c>
      <c r="BB101" s="7"/>
      <c r="BC101" s="7"/>
      <c r="BD101" s="7"/>
      <c r="BE101" s="7"/>
      <c r="BF101" s="7" t="n">
        <f aca="false">BF100*(1+AY101)*(1+BA101)*(1-BE101)</f>
        <v>134.92741765377</v>
      </c>
      <c r="BG101" s="73" t="e">
        <f aca="false">(BB101-BB97)/BB97</f>
        <v>#DIV/0!</v>
      </c>
      <c r="BH101" s="0" t="n">
        <f aca="false">BH100+1</f>
        <v>70</v>
      </c>
      <c r="BI101" s="39" t="n">
        <f aca="false">T108/AG108</f>
        <v>0.0153406428179139</v>
      </c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133583619.600734</v>
      </c>
      <c r="E102" s="6"/>
      <c r="F102" s="8" t="n">
        <f aca="false">'Central pensions'!I102</f>
        <v>24280404.1217967</v>
      </c>
      <c r="G102" s="6" t="n">
        <f aca="false">'Central pensions'!K102</f>
        <v>4168124.71319342</v>
      </c>
      <c r="H102" s="6" t="n">
        <f aca="false">'Central pensions'!V102</f>
        <v>22931792.3763803</v>
      </c>
      <c r="I102" s="8" t="n">
        <f aca="false">'Central pensions'!M102</f>
        <v>128911.073603921</v>
      </c>
      <c r="J102" s="6" t="n">
        <f aca="false">'Central pensions'!W102</f>
        <v>709230.692053</v>
      </c>
      <c r="K102" s="6"/>
      <c r="L102" s="8" t="n">
        <f aca="false">'Central pensions'!N102</f>
        <v>3525826.5947133</v>
      </c>
      <c r="M102" s="8"/>
      <c r="N102" s="8" t="n">
        <f aca="false">'Central pensions'!L102</f>
        <v>1123223.41498227</v>
      </c>
      <c r="O102" s="6"/>
      <c r="P102" s="6" t="n">
        <f aca="false">'Central pensions'!X102</f>
        <v>24475174.785789</v>
      </c>
      <c r="Q102" s="8"/>
      <c r="R102" s="8" t="n">
        <f aca="false">'Central SIPA income'!G97</f>
        <v>29768744.6686768</v>
      </c>
      <c r="S102" s="8"/>
      <c r="T102" s="6" t="n">
        <f aca="false">'Central SIPA income'!J97</f>
        <v>113823375.348393</v>
      </c>
      <c r="U102" s="6"/>
      <c r="V102" s="8" t="n">
        <f aca="false">'Central SIPA income'!F97</f>
        <v>151305.230881105</v>
      </c>
      <c r="W102" s="8"/>
      <c r="X102" s="8" t="n">
        <f aca="false">'Central SIPA income'!M97</f>
        <v>380035.117464832</v>
      </c>
      <c r="Y102" s="6"/>
      <c r="Z102" s="6" t="n">
        <f aca="false">R102+V102-N102-L102-F102</f>
        <v>990595.768065672</v>
      </c>
      <c r="AA102" s="6"/>
      <c r="AB102" s="6" t="n">
        <f aca="false">T102-P102-D102</f>
        <v>-44235419.03813</v>
      </c>
      <c r="AC102" s="50"/>
      <c r="AD102" s="6"/>
      <c r="AE102" s="6"/>
      <c r="AF102" s="6"/>
      <c r="AG102" s="6" t="n">
        <f aca="false">BF102/100*$AG$53</f>
        <v>7444922986.41043</v>
      </c>
      <c r="AH102" s="61" t="n">
        <f aca="false">(AG102-AG101)/AG101</f>
        <v>0.00384944369623906</v>
      </c>
      <c r="AI102" s="61"/>
      <c r="AJ102" s="61" t="n">
        <f aca="false">AB102/AG102</f>
        <v>-0.00594168927185345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0.00298049138467116</v>
      </c>
      <c r="AV102" s="5"/>
      <c r="AW102" s="65" t="n">
        <f aca="false">workers_and_wage_central!C90</f>
        <v>13802809</v>
      </c>
      <c r="AX102" s="5"/>
      <c r="AY102" s="61" t="n">
        <f aca="false">(AW102-AW101)/AW101</f>
        <v>-0.00096965838523253</v>
      </c>
      <c r="AZ102" s="66" t="n">
        <f aca="false">workers_and_wage_central!B90</f>
        <v>7806.17680429547</v>
      </c>
      <c r="BA102" s="61" t="n">
        <f aca="false">(AZ102-AZ101)/AZ101</f>
        <v>0.00482377949971208</v>
      </c>
      <c r="BB102" s="5"/>
      <c r="BC102" s="5"/>
      <c r="BD102" s="5"/>
      <c r="BE102" s="5"/>
      <c r="BF102" s="5" t="n">
        <f aca="false">BF101*(1+AY102)*(1+BA102)*(1-BE102)</f>
        <v>135.446813151108</v>
      </c>
      <c r="BG102" s="5"/>
      <c r="BH102" s="5" t="n">
        <f aca="false">BH101+1</f>
        <v>71</v>
      </c>
      <c r="BI102" s="61" t="n">
        <f aca="false">T109/AG109</f>
        <v>0.0175586824107461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134263315.550051</v>
      </c>
      <c r="E103" s="9"/>
      <c r="F103" s="67" t="n">
        <f aca="false">'Central pensions'!I103</f>
        <v>24403946.9062988</v>
      </c>
      <c r="G103" s="9" t="n">
        <f aca="false">'Central pensions'!K103</f>
        <v>4217709.09366033</v>
      </c>
      <c r="H103" s="9" t="n">
        <f aca="false">'Central pensions'!V103</f>
        <v>23204591.0079518</v>
      </c>
      <c r="I103" s="67" t="n">
        <f aca="false">'Central pensions'!M103</f>
        <v>130444.611144134</v>
      </c>
      <c r="J103" s="9" t="n">
        <f aca="false">'Central pensions'!W103</f>
        <v>717667.763132529</v>
      </c>
      <c r="K103" s="9"/>
      <c r="L103" s="67" t="n">
        <f aca="false">'Central pensions'!N103</f>
        <v>2819847.43140485</v>
      </c>
      <c r="M103" s="67"/>
      <c r="N103" s="67" t="n">
        <f aca="false">'Central pensions'!L103</f>
        <v>1130418.79046911</v>
      </c>
      <c r="O103" s="9"/>
      <c r="P103" s="9" t="n">
        <f aca="false">'Central pensions'!X103</f>
        <v>20851432.3842473</v>
      </c>
      <c r="Q103" s="67"/>
      <c r="R103" s="67" t="n">
        <f aca="false">'Central SIPA income'!G98</f>
        <v>34279537.9143983</v>
      </c>
      <c r="S103" s="67"/>
      <c r="T103" s="9" t="n">
        <f aca="false">'Central SIPA income'!J98</f>
        <v>131070784.281528</v>
      </c>
      <c r="U103" s="9"/>
      <c r="V103" s="67" t="n">
        <f aca="false">'Central SIPA income'!F98</f>
        <v>148866.69425418</v>
      </c>
      <c r="W103" s="67"/>
      <c r="X103" s="67" t="n">
        <f aca="false">'Central SIPA income'!M98</f>
        <v>373910.216507613</v>
      </c>
      <c r="Y103" s="9"/>
      <c r="Z103" s="9" t="n">
        <f aca="false">R103+V103-N103-L103-F103</f>
        <v>6074191.4804797</v>
      </c>
      <c r="AA103" s="9"/>
      <c r="AB103" s="9" t="n">
        <f aca="false">T103-P103-D103</f>
        <v>-24043963.6527697</v>
      </c>
      <c r="AC103" s="50"/>
      <c r="AD103" s="9"/>
      <c r="AE103" s="9"/>
      <c r="AF103" s="9"/>
      <c r="AG103" s="9" t="n">
        <f aca="false">BF103/100*$AG$53</f>
        <v>7486087248.10193</v>
      </c>
      <c r="AH103" s="39" t="n">
        <f aca="false">(AG103-AG102)/AG102</f>
        <v>0.00552917226499617</v>
      </c>
      <c r="AI103" s="39"/>
      <c r="AJ103" s="39" t="n">
        <f aca="false">AB103/AG103</f>
        <v>-0.00321181985407209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13863811</v>
      </c>
      <c r="AX103" s="7"/>
      <c r="AY103" s="39" t="n">
        <f aca="false">(AW103-AW102)/AW102</f>
        <v>0.00441953518301963</v>
      </c>
      <c r="AZ103" s="38" t="n">
        <f aca="false">workers_and_wage_central!B91</f>
        <v>7814.80071387418</v>
      </c>
      <c r="BA103" s="39" t="n">
        <f aca="false">(AZ103-AZ102)/AZ102</f>
        <v>0.00110475458024082</v>
      </c>
      <c r="BB103" s="7"/>
      <c r="BC103" s="7"/>
      <c r="BD103" s="7"/>
      <c r="BE103" s="7"/>
      <c r="BF103" s="7" t="n">
        <f aca="false">BF102*(1+AY103)*(1+BA103)*(1-BE103)</f>
        <v>136.195721913765</v>
      </c>
      <c r="BG103" s="7"/>
      <c r="BH103" s="7" t="n">
        <f aca="false">BH102+1</f>
        <v>72</v>
      </c>
      <c r="BI103" s="39" t="n">
        <f aca="false">T110/AG110</f>
        <v>0.0152833191388055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133991180.109381</v>
      </c>
      <c r="E104" s="9"/>
      <c r="F104" s="67" t="n">
        <f aca="false">'Central pensions'!I104</f>
        <v>24354483.0686286</v>
      </c>
      <c r="G104" s="9" t="n">
        <f aca="false">'Central pensions'!K104</f>
        <v>4351609.22216457</v>
      </c>
      <c r="H104" s="9" t="n">
        <f aca="false">'Central pensions'!V104</f>
        <v>23941270.0080572</v>
      </c>
      <c r="I104" s="67" t="n">
        <f aca="false">'Central pensions'!M104</f>
        <v>134585.852231894</v>
      </c>
      <c r="J104" s="9" t="n">
        <f aca="false">'Central pensions'!W104</f>
        <v>740451.649733726</v>
      </c>
      <c r="K104" s="9"/>
      <c r="L104" s="67" t="n">
        <f aca="false">'Central pensions'!N104</f>
        <v>2824552.10798442</v>
      </c>
      <c r="M104" s="67"/>
      <c r="N104" s="67" t="n">
        <f aca="false">'Central pensions'!L104</f>
        <v>1128530.77520243</v>
      </c>
      <c r="O104" s="9"/>
      <c r="P104" s="9" t="n">
        <f aca="false">'Central pensions'!X104</f>
        <v>20865457.6704411</v>
      </c>
      <c r="Q104" s="67"/>
      <c r="R104" s="67" t="n">
        <f aca="false">'Central SIPA income'!G99</f>
        <v>29955452.5273397</v>
      </c>
      <c r="S104" s="67"/>
      <c r="T104" s="9" t="n">
        <f aca="false">'Central SIPA income'!J99</f>
        <v>114537269.028278</v>
      </c>
      <c r="U104" s="9"/>
      <c r="V104" s="67" t="n">
        <f aca="false">'Central SIPA income'!F99</f>
        <v>153672.177161847</v>
      </c>
      <c r="W104" s="67"/>
      <c r="X104" s="67" t="n">
        <f aca="false">'Central SIPA income'!M99</f>
        <v>385980.204112507</v>
      </c>
      <c r="Y104" s="9"/>
      <c r="Z104" s="9" t="n">
        <f aca="false">R104+V104-N104-L104-F104</f>
        <v>1801558.7526861</v>
      </c>
      <c r="AA104" s="9"/>
      <c r="AB104" s="9" t="n">
        <f aca="false">T104-P104-D104</f>
        <v>-40319368.7515435</v>
      </c>
      <c r="AC104" s="50"/>
      <c r="AD104" s="9"/>
      <c r="AE104" s="9"/>
      <c r="AF104" s="9"/>
      <c r="AG104" s="9" t="n">
        <f aca="false">BF104/100*$AG$53</f>
        <v>7500746847.2178</v>
      </c>
      <c r="AH104" s="39" t="n">
        <f aca="false">(AG104-AG103)/AG103</f>
        <v>0.00195824582722961</v>
      </c>
      <c r="AI104" s="39"/>
      <c r="AJ104" s="39" t="n">
        <f aca="false">AB104/AG104</f>
        <v>-0.0053753805551375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13881064</v>
      </c>
      <c r="AY104" s="39" t="n">
        <f aca="false">(AW104-AW103)/AW103</f>
        <v>0.00124446301237084</v>
      </c>
      <c r="AZ104" s="38" t="n">
        <f aca="false">workers_and_wage_central!B92</f>
        <v>7820.37185125089</v>
      </c>
      <c r="BA104" s="39" t="n">
        <f aca="false">(AZ104-AZ103)/AZ103</f>
        <v>0.000712895642599624</v>
      </c>
      <c r="BB104" s="7"/>
      <c r="BC104" s="7"/>
      <c r="BD104" s="7"/>
      <c r="BE104" s="7"/>
      <c r="BF104" s="7" t="n">
        <f aca="false">BF103*(1+AY104)*(1+BA104)*(1-BE104)</f>
        <v>136.462426617889</v>
      </c>
      <c r="BG104" s="7"/>
      <c r="BH104" s="0" t="n">
        <f aca="false">BH103+1</f>
        <v>73</v>
      </c>
      <c r="BI104" s="39" t="n">
        <f aca="false">T111/AG111</f>
        <v>0.0176008352403169</v>
      </c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134346281.847378</v>
      </c>
      <c r="E105" s="9"/>
      <c r="F105" s="67" t="n">
        <f aca="false">'Central pensions'!I105</f>
        <v>24419027.0129289</v>
      </c>
      <c r="G105" s="9" t="n">
        <f aca="false">'Central pensions'!K105</f>
        <v>4446593.72794821</v>
      </c>
      <c r="H105" s="9" t="n">
        <f aca="false">'Central pensions'!V105</f>
        <v>24463846.7339188</v>
      </c>
      <c r="I105" s="67" t="n">
        <f aca="false">'Central pensions'!M105</f>
        <v>137523.517359223</v>
      </c>
      <c r="J105" s="9" t="n">
        <f aca="false">'Central pensions'!W105</f>
        <v>756613.816512953</v>
      </c>
      <c r="K105" s="9"/>
      <c r="L105" s="67" t="n">
        <f aca="false">'Central pensions'!N105</f>
        <v>2871083.70757793</v>
      </c>
      <c r="M105" s="67"/>
      <c r="N105" s="67" t="n">
        <f aca="false">'Central pensions'!L105</f>
        <v>1132214.04902635</v>
      </c>
      <c r="O105" s="9"/>
      <c r="P105" s="9" t="n">
        <f aca="false">'Central pensions'!X105</f>
        <v>21127174.6477715</v>
      </c>
      <c r="Q105" s="67"/>
      <c r="R105" s="67" t="n">
        <f aca="false">'Central SIPA income'!G100</f>
        <v>34312142.3462333</v>
      </c>
      <c r="S105" s="67"/>
      <c r="T105" s="9" t="n">
        <f aca="false">'Central SIPA income'!J100</f>
        <v>131195450.152531</v>
      </c>
      <c r="U105" s="9"/>
      <c r="V105" s="67" t="n">
        <f aca="false">'Central SIPA income'!F100</f>
        <v>152539.750561266</v>
      </c>
      <c r="W105" s="67"/>
      <c r="X105" s="67" t="n">
        <f aca="false">'Central SIPA income'!M100</f>
        <v>383135.874979496</v>
      </c>
      <c r="Y105" s="9"/>
      <c r="Z105" s="9" t="n">
        <f aca="false">R105+V105-N105-L105-F105</f>
        <v>6042357.32726143</v>
      </c>
      <c r="AA105" s="9"/>
      <c r="AB105" s="9" t="n">
        <f aca="false">T105-P105-D105</f>
        <v>-24278006.3426189</v>
      </c>
      <c r="AC105" s="50"/>
      <c r="AD105" s="9"/>
      <c r="AE105" s="9"/>
      <c r="AF105" s="9"/>
      <c r="AG105" s="9" t="n">
        <f aca="false">BF105/100*$AG$53</f>
        <v>7505135562.32755</v>
      </c>
      <c r="AH105" s="39" t="n">
        <f aca="false">(AG105-AG104)/AG104</f>
        <v>0.000585103750219799</v>
      </c>
      <c r="AI105" s="39" t="n">
        <f aca="false">(AG105-AG101)/AG101</f>
        <v>0.0119683135553702</v>
      </c>
      <c r="AJ105" s="39" t="n">
        <f aca="false">AB105/AG105</f>
        <v>-0.00323485247414899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13880488</v>
      </c>
      <c r="AY105" s="39" t="n">
        <f aca="false">(AW105-AW104)/AW104</f>
        <v>-4.14953781640946E-005</v>
      </c>
      <c r="AZ105" s="38" t="n">
        <f aca="false">workers_and_wage_central!B93</f>
        <v>7825.27229278219</v>
      </c>
      <c r="BA105" s="39" t="n">
        <f aca="false">(AZ105-AZ104)/AZ104</f>
        <v>0.000626625130430456</v>
      </c>
      <c r="BB105" s="7"/>
      <c r="BC105" s="7"/>
      <c r="BD105" s="7"/>
      <c r="BE105" s="7"/>
      <c r="BF105" s="7" t="n">
        <f aca="false">BF104*(1+AY105)*(1+BA105)*(1-BE105)</f>
        <v>136.542271295467</v>
      </c>
      <c r="BG105" s="73" t="e">
        <f aca="false">(BB105-BB101)/BB101</f>
        <v>#DIV/0!</v>
      </c>
      <c r="BH105" s="0" t="n">
        <f aca="false">BH104+1</f>
        <v>74</v>
      </c>
      <c r="BI105" s="39" t="n">
        <f aca="false">T112/AG112</f>
        <v>0.0153839766654491</v>
      </c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134744358.103971</v>
      </c>
      <c r="E106" s="6"/>
      <c r="F106" s="8" t="n">
        <f aca="false">'Central pensions'!I106</f>
        <v>24491382.0846828</v>
      </c>
      <c r="G106" s="6" t="n">
        <f aca="false">'Central pensions'!K106</f>
        <v>4522922.40947713</v>
      </c>
      <c r="H106" s="6" t="n">
        <f aca="false">'Central pensions'!V106</f>
        <v>24883784.619089</v>
      </c>
      <c r="I106" s="8" t="n">
        <f aca="false">'Central pensions'!M106</f>
        <v>139884.198231254</v>
      </c>
      <c r="J106" s="6" t="n">
        <f aca="false">'Central pensions'!W106</f>
        <v>769601.586157404</v>
      </c>
      <c r="K106" s="6"/>
      <c r="L106" s="8" t="n">
        <f aca="false">'Central pensions'!N106</f>
        <v>3522383.41142825</v>
      </c>
      <c r="M106" s="8"/>
      <c r="N106" s="8" t="n">
        <f aca="false">'Central pensions'!L106</f>
        <v>1136663.19371777</v>
      </c>
      <c r="O106" s="6"/>
      <c r="P106" s="6" t="n">
        <f aca="false">'Central pensions'!X106</f>
        <v>24531249.7885817</v>
      </c>
      <c r="Q106" s="8"/>
      <c r="R106" s="8" t="n">
        <f aca="false">'Central SIPA income'!G101</f>
        <v>30158853.5898552</v>
      </c>
      <c r="S106" s="8"/>
      <c r="T106" s="6" t="n">
        <f aca="false">'Central SIPA income'!J101</f>
        <v>115314990.619922</v>
      </c>
      <c r="U106" s="6"/>
      <c r="V106" s="8" t="n">
        <f aca="false">'Central SIPA income'!F101</f>
        <v>153181.61190173</v>
      </c>
      <c r="W106" s="8"/>
      <c r="X106" s="8" t="n">
        <f aca="false">'Central SIPA income'!M101</f>
        <v>384748.045612982</v>
      </c>
      <c r="Y106" s="6"/>
      <c r="Z106" s="6" t="n">
        <f aca="false">R106+V106-N106-L106-F106</f>
        <v>1161606.5119281</v>
      </c>
      <c r="AA106" s="6"/>
      <c r="AB106" s="6" t="n">
        <f aca="false">T106-P106-D106</f>
        <v>-43960617.2726305</v>
      </c>
      <c r="AC106" s="50"/>
      <c r="AD106" s="6"/>
      <c r="AE106" s="6"/>
      <c r="AF106" s="6"/>
      <c r="AG106" s="6" t="n">
        <f aca="false">BF106/100*$AG$53</f>
        <v>7533595239.98406</v>
      </c>
      <c r="AH106" s="61" t="n">
        <f aca="false">(AG106-AG105)/AG105</f>
        <v>0.00379202712864439</v>
      </c>
      <c r="AI106" s="61"/>
      <c r="AJ106" s="61" t="n">
        <f aca="false">AB106/AG106</f>
        <v>-0.00583527729752621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0.00435355149856452</v>
      </c>
      <c r="AV106" s="5"/>
      <c r="AW106" s="65" t="n">
        <f aca="false">workers_and_wage_central!C94</f>
        <v>13897694</v>
      </c>
      <c r="AX106" s="5"/>
      <c r="AY106" s="61" t="n">
        <f aca="false">(AW106-AW105)/AW105</f>
        <v>0.00123958177839281</v>
      </c>
      <c r="AZ106" s="66" t="n">
        <f aca="false">workers_and_wage_central!B94</f>
        <v>7845.22114442736</v>
      </c>
      <c r="BA106" s="61" t="n">
        <f aca="false">(AZ106-AZ105)/AZ105</f>
        <v>0.00254928530264255</v>
      </c>
      <c r="BB106" s="5"/>
      <c r="BC106" s="5"/>
      <c r="BD106" s="5"/>
      <c r="BE106" s="5"/>
      <c r="BF106" s="5" t="n">
        <f aca="false">BF105*(1+AY106)*(1+BA106)*(1-BE106)</f>
        <v>137.060043292426</v>
      </c>
      <c r="BG106" s="5"/>
      <c r="BH106" s="5" t="n">
        <f aca="false">BH105+1</f>
        <v>75</v>
      </c>
      <c r="BI106" s="61" t="n">
        <f aca="false">T113/AG113</f>
        <v>0.0176129704159148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135352850.957852</v>
      </c>
      <c r="E107" s="9"/>
      <c r="F107" s="67" t="n">
        <f aca="false">'Central pensions'!I107</f>
        <v>24601982.8637424</v>
      </c>
      <c r="G107" s="9" t="n">
        <f aca="false">'Central pensions'!K107</f>
        <v>4559877.11945174</v>
      </c>
      <c r="H107" s="9" t="n">
        <f aca="false">'Central pensions'!V107</f>
        <v>25087098.5299671</v>
      </c>
      <c r="I107" s="67" t="n">
        <f aca="false">'Central pensions'!M107</f>
        <v>141027.127405725</v>
      </c>
      <c r="J107" s="9" t="n">
        <f aca="false">'Central pensions'!W107</f>
        <v>775889.645256723</v>
      </c>
      <c r="K107" s="9"/>
      <c r="L107" s="67" t="n">
        <f aca="false">'Central pensions'!N107</f>
        <v>2782190.82668277</v>
      </c>
      <c r="M107" s="67"/>
      <c r="N107" s="67" t="n">
        <f aca="false">'Central pensions'!L107</f>
        <v>1141198.05040099</v>
      </c>
      <c r="O107" s="9"/>
      <c r="P107" s="9" t="n">
        <f aca="false">'Central pensions'!X107</f>
        <v>20715336.3910819</v>
      </c>
      <c r="Q107" s="67"/>
      <c r="R107" s="67" t="n">
        <f aca="false">'Central SIPA income'!G102</f>
        <v>34534869.0372623</v>
      </c>
      <c r="S107" s="67"/>
      <c r="T107" s="9" t="n">
        <f aca="false">'Central SIPA income'!J102</f>
        <v>132047064.959781</v>
      </c>
      <c r="U107" s="9"/>
      <c r="V107" s="67" t="n">
        <f aca="false">'Central SIPA income'!F102</f>
        <v>157261.475881523</v>
      </c>
      <c r="W107" s="67"/>
      <c r="X107" s="67" t="n">
        <f aca="false">'Central SIPA income'!M102</f>
        <v>394995.487672798</v>
      </c>
      <c r="Y107" s="9"/>
      <c r="Z107" s="9" t="n">
        <f aca="false">R107+V107-N107-L107-F107</f>
        <v>6166758.77231761</v>
      </c>
      <c r="AA107" s="9"/>
      <c r="AB107" s="9" t="n">
        <f aca="false">T107-P107-D107</f>
        <v>-24021122.3891523</v>
      </c>
      <c r="AC107" s="50"/>
      <c r="AD107" s="9"/>
      <c r="AE107" s="9"/>
      <c r="AF107" s="9"/>
      <c r="AG107" s="9" t="n">
        <f aca="false">BF107/100*$AG$53</f>
        <v>7543542861.61598</v>
      </c>
      <c r="AH107" s="39" t="n">
        <f aca="false">(AG107-AG106)/AG106</f>
        <v>0.00132043484087508</v>
      </c>
      <c r="AI107" s="39"/>
      <c r="AJ107" s="39" t="n">
        <f aca="false">AB107/AG107</f>
        <v>-0.00318432901221781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13906849</v>
      </c>
      <c r="AX107" s="7"/>
      <c r="AY107" s="39" t="n">
        <f aca="false">(AW107-AW106)/AW106</f>
        <v>0.000658742378411843</v>
      </c>
      <c r="AZ107" s="38" t="n">
        <f aca="false">workers_and_wage_central!B95</f>
        <v>7850.40885076297</v>
      </c>
      <c r="BA107" s="39" t="n">
        <f aca="false">(AZ107-AZ106)/AZ106</f>
        <v>0.00066125686454347</v>
      </c>
      <c r="BB107" s="7"/>
      <c r="BC107" s="7"/>
      <c r="BD107" s="7"/>
      <c r="BE107" s="7"/>
      <c r="BF107" s="7" t="n">
        <f aca="false">BF106*(1+AY107)*(1+BA107)*(1-BE107)</f>
        <v>137.241022148881</v>
      </c>
      <c r="BG107" s="7"/>
      <c r="BH107" s="7" t="n">
        <f aca="false">BH106+1</f>
        <v>76</v>
      </c>
      <c r="BI107" s="39" t="n">
        <f aca="false">T114/AG114</f>
        <v>0.0153565727689512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135626398.36511</v>
      </c>
      <c r="E108" s="9"/>
      <c r="F108" s="67" t="n">
        <f aca="false">'Central pensions'!I108</f>
        <v>24651703.3430539</v>
      </c>
      <c r="G108" s="9" t="n">
        <f aca="false">'Central pensions'!K108</f>
        <v>4633546.44732067</v>
      </c>
      <c r="H108" s="9" t="n">
        <f aca="false">'Central pensions'!V108</f>
        <v>25492405.4359362</v>
      </c>
      <c r="I108" s="67" t="n">
        <f aca="false">'Central pensions'!M108</f>
        <v>143305.560226414</v>
      </c>
      <c r="J108" s="9" t="n">
        <f aca="false">'Central pensions'!W108</f>
        <v>788424.91038979</v>
      </c>
      <c r="K108" s="9"/>
      <c r="L108" s="67" t="n">
        <f aca="false">'Central pensions'!N108</f>
        <v>2739762.65438689</v>
      </c>
      <c r="M108" s="67"/>
      <c r="N108" s="67" t="n">
        <f aca="false">'Central pensions'!L108</f>
        <v>1144751.03678993</v>
      </c>
      <c r="O108" s="9"/>
      <c r="P108" s="9" t="n">
        <f aca="false">'Central pensions'!X108</f>
        <v>20514723.886155</v>
      </c>
      <c r="Q108" s="67"/>
      <c r="R108" s="67" t="n">
        <f aca="false">'Central SIPA income'!G103</f>
        <v>30457965.0109015</v>
      </c>
      <c r="S108" s="67"/>
      <c r="T108" s="9" t="n">
        <f aca="false">'Central SIPA income'!J103</f>
        <v>116458669.062788</v>
      </c>
      <c r="U108" s="9"/>
      <c r="V108" s="67" t="n">
        <f aca="false">'Central SIPA income'!F103</f>
        <v>152913.199957766</v>
      </c>
      <c r="W108" s="67"/>
      <c r="X108" s="67" t="n">
        <f aca="false">'Central SIPA income'!M103</f>
        <v>384073.872195054</v>
      </c>
      <c r="Y108" s="9"/>
      <c r="Z108" s="9" t="n">
        <f aca="false">R108+V108-N108-L108-F108</f>
        <v>2074661.17662853</v>
      </c>
      <c r="AA108" s="9"/>
      <c r="AB108" s="9" t="n">
        <f aca="false">T108-P108-D108</f>
        <v>-39682453.1884772</v>
      </c>
      <c r="AC108" s="50"/>
      <c r="AD108" s="9"/>
      <c r="AE108" s="9"/>
      <c r="AF108" s="9"/>
      <c r="AG108" s="9" t="n">
        <f aca="false">BF108/100*$AG$53</f>
        <v>7591511675.55991</v>
      </c>
      <c r="AH108" s="39" t="n">
        <f aca="false">(AG108-AG107)/AG107</f>
        <v>0.00635892376087827</v>
      </c>
      <c r="AI108" s="39"/>
      <c r="AJ108" s="39" t="n">
        <f aca="false">AB108/AG108</f>
        <v>-0.00522721361494191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13909357</v>
      </c>
      <c r="AY108" s="39" t="n">
        <f aca="false">(AW108-AW107)/AW107</f>
        <v>0.000180342793683889</v>
      </c>
      <c r="AZ108" s="38" t="n">
        <f aca="false">workers_and_wage_central!B96</f>
        <v>7898.90449163363</v>
      </c>
      <c r="BA108" s="39" t="n">
        <f aca="false">(AZ108-AZ107)/AZ107</f>
        <v>0.00617746690555472</v>
      </c>
      <c r="BB108" s="7"/>
      <c r="BC108" s="7"/>
      <c r="BD108" s="7"/>
      <c r="BE108" s="7"/>
      <c r="BF108" s="7" t="n">
        <f aca="false">BF107*(1+AY108)*(1+BA108)*(1-BE108)</f>
        <v>138.113727345591</v>
      </c>
      <c r="BG108" s="7"/>
      <c r="BH108" s="0" t="n">
        <f aca="false">BH107+1</f>
        <v>77</v>
      </c>
      <c r="BI108" s="39" t="n">
        <f aca="false">T115/AG115</f>
        <v>0.0176237534648324</v>
      </c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136408300.907608</v>
      </c>
      <c r="E109" s="9"/>
      <c r="F109" s="67" t="n">
        <f aca="false">'Central pensions'!I109</f>
        <v>24793823.3857091</v>
      </c>
      <c r="G109" s="9" t="n">
        <f aca="false">'Central pensions'!K109</f>
        <v>4663443.12960278</v>
      </c>
      <c r="H109" s="9" t="n">
        <f aca="false">'Central pensions'!V109</f>
        <v>25656888.160905</v>
      </c>
      <c r="I109" s="67" t="n">
        <f aca="false">'Central pensions'!M109</f>
        <v>144230.199884623</v>
      </c>
      <c r="J109" s="9" t="n">
        <f aca="false">'Central pensions'!W109</f>
        <v>793512.004976451</v>
      </c>
      <c r="K109" s="9"/>
      <c r="L109" s="67" t="n">
        <f aca="false">'Central pensions'!N109</f>
        <v>2826518.3633598</v>
      </c>
      <c r="M109" s="67"/>
      <c r="N109" s="67" t="n">
        <f aca="false">'Central pensions'!L109</f>
        <v>1151004.85910428</v>
      </c>
      <c r="O109" s="9"/>
      <c r="P109" s="9" t="n">
        <f aca="false">'Central pensions'!X109</f>
        <v>20999306.3576324</v>
      </c>
      <c r="Q109" s="67"/>
      <c r="R109" s="67" t="n">
        <f aca="false">'Central SIPA income'!G104</f>
        <v>35068932.3436155</v>
      </c>
      <c r="S109" s="67"/>
      <c r="T109" s="9" t="n">
        <f aca="false">'Central SIPA income'!J104</f>
        <v>134089102.299797</v>
      </c>
      <c r="U109" s="9"/>
      <c r="V109" s="67" t="n">
        <f aca="false">'Central SIPA income'!F104</f>
        <v>154074.282905631</v>
      </c>
      <c r="W109" s="67"/>
      <c r="X109" s="67" t="n">
        <f aca="false">'Central SIPA income'!M104</f>
        <v>386990.177810589</v>
      </c>
      <c r="Y109" s="9"/>
      <c r="Z109" s="9" t="n">
        <f aca="false">R109+V109-N109-L109-F109</f>
        <v>6451660.01834796</v>
      </c>
      <c r="AA109" s="9"/>
      <c r="AB109" s="9" t="n">
        <f aca="false">T109-P109-D109</f>
        <v>-23318504.9654424</v>
      </c>
      <c r="AC109" s="50"/>
      <c r="AD109" s="9"/>
      <c r="AE109" s="9"/>
      <c r="AF109" s="9"/>
      <c r="AG109" s="9" t="n">
        <f aca="false">BF109/100*$AG$53</f>
        <v>7636626664.97876</v>
      </c>
      <c r="AH109" s="39" t="n">
        <f aca="false">(AG109-AG108)/AG108</f>
        <v>0.00594282026386036</v>
      </c>
      <c r="AI109" s="39" t="n">
        <f aca="false">(AG109-AG105)/AG105</f>
        <v>0.0175201502436859</v>
      </c>
      <c r="AJ109" s="39" t="n">
        <f aca="false">AB109/AG109</f>
        <v>-0.00305350856974325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13944127</v>
      </c>
      <c r="AY109" s="39" t="n">
        <f aca="false">(AW109-AW108)/AW108</f>
        <v>0.00249975609943723</v>
      </c>
      <c r="AZ109" s="38" t="n">
        <f aca="false">workers_and_wage_central!B97</f>
        <v>7926.03311169351</v>
      </c>
      <c r="BA109" s="39" t="n">
        <f aca="false">(AZ109-AZ108)/AZ108</f>
        <v>0.00343447880508174</v>
      </c>
      <c r="BB109" s="7"/>
      <c r="BC109" s="7"/>
      <c r="BD109" s="7"/>
      <c r="BE109" s="7"/>
      <c r="BF109" s="7" t="n">
        <f aca="false">BF108*(1+AY109)*(1+BA109)*(1-BE109)</f>
        <v>138.934512403178</v>
      </c>
      <c r="BG109" s="73" t="e">
        <f aca="false">(BB109-BB105)/BB105</f>
        <v>#DIV/0!</v>
      </c>
      <c r="BH109" s="0" t="n">
        <f aca="false">BH108+1</f>
        <v>78</v>
      </c>
      <c r="BI109" s="39" t="n">
        <f aca="false">T116/AG116</f>
        <v>0.0154175038422374</v>
      </c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137167509.03099</v>
      </c>
      <c r="E110" s="6"/>
      <c r="F110" s="8" t="n">
        <f aca="false">'Central pensions'!I110</f>
        <v>24931818.4490512</v>
      </c>
      <c r="G110" s="6" t="n">
        <f aca="false">'Central pensions'!K110</f>
        <v>4754921.90771742</v>
      </c>
      <c r="H110" s="6" t="n">
        <f aca="false">'Central pensions'!V110</f>
        <v>26160177.4074887</v>
      </c>
      <c r="I110" s="8" t="n">
        <f aca="false">'Central pensions'!M110</f>
        <v>147059.440444869</v>
      </c>
      <c r="J110" s="6" t="n">
        <f aca="false">'Central pensions'!W110</f>
        <v>809077.651778003</v>
      </c>
      <c r="K110" s="6"/>
      <c r="L110" s="8" t="n">
        <f aca="false">'Central pensions'!N110</f>
        <v>3402125.1226928</v>
      </c>
      <c r="M110" s="8"/>
      <c r="N110" s="8" t="n">
        <f aca="false">'Central pensions'!L110</f>
        <v>1158526.97250813</v>
      </c>
      <c r="O110" s="6"/>
      <c r="P110" s="6" t="n">
        <f aca="false">'Central pensions'!X110</f>
        <v>24027517.0166965</v>
      </c>
      <c r="Q110" s="8"/>
      <c r="R110" s="8" t="n">
        <f aca="false">'Central SIPA income'!G105</f>
        <v>30646594.4836991</v>
      </c>
      <c r="S110" s="8"/>
      <c r="T110" s="6" t="n">
        <f aca="false">'Central SIPA income'!J105</f>
        <v>117179910.200867</v>
      </c>
      <c r="U110" s="6"/>
      <c r="V110" s="8" t="n">
        <f aca="false">'Central SIPA income'!F105</f>
        <v>155059.12298768</v>
      </c>
      <c r="W110" s="8"/>
      <c r="X110" s="8" t="n">
        <f aca="false">'Central SIPA income'!M105</f>
        <v>389463.812159423</v>
      </c>
      <c r="Y110" s="6"/>
      <c r="Z110" s="6" t="n">
        <f aca="false">R110+V110-N110-L110-F110</f>
        <v>1309183.0624346</v>
      </c>
      <c r="AA110" s="6"/>
      <c r="AB110" s="6" t="n">
        <f aca="false">T110-P110-D110</f>
        <v>-44015115.8468196</v>
      </c>
      <c r="AC110" s="50"/>
      <c r="AD110" s="6"/>
      <c r="AE110" s="6"/>
      <c r="AF110" s="6"/>
      <c r="AG110" s="6" t="n">
        <f aca="false">BF110/100*$AG$53</f>
        <v>7667176817.85089</v>
      </c>
      <c r="AH110" s="61" t="n">
        <f aca="false">(AG110-AG109)/AG109</f>
        <v>0.00400047746372469</v>
      </c>
      <c r="AI110" s="61"/>
      <c r="AJ110" s="61" t="n">
        <f aca="false">AB110/AG110</f>
        <v>-0.00574072007108831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0.00494180719165948</v>
      </c>
      <c r="AV110" s="5"/>
      <c r="AW110" s="65" t="n">
        <f aca="false">workers_and_wage_central!C98</f>
        <v>13969613</v>
      </c>
      <c r="AX110" s="5"/>
      <c r="AY110" s="61" t="n">
        <f aca="false">(AW110-AW109)/AW109</f>
        <v>0.0018277228829026</v>
      </c>
      <c r="AZ110" s="66" t="n">
        <f aca="false">workers_and_wage_central!B98</f>
        <v>7943.22301805947</v>
      </c>
      <c r="BA110" s="61" t="n">
        <f aca="false">(AZ110-AZ109)/AZ109</f>
        <v>0.0021687906325546</v>
      </c>
      <c r="BB110" s="5"/>
      <c r="BC110" s="5"/>
      <c r="BD110" s="5"/>
      <c r="BE110" s="5"/>
      <c r="BF110" s="5" t="n">
        <f aca="false">BF109*(1+AY110)*(1+BA110)*(1-BE110)</f>
        <v>139.49031678898</v>
      </c>
      <c r="BG110" s="5"/>
      <c r="BH110" s="5" t="n">
        <f aca="false">BH109+1</f>
        <v>79</v>
      </c>
      <c r="BI110" s="61" t="n">
        <f aca="false">T117/AG117</f>
        <v>0.0176572393421032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137473848.017249</v>
      </c>
      <c r="E111" s="9"/>
      <c r="F111" s="67" t="n">
        <f aca="false">'Central pensions'!I111</f>
        <v>24987499.1860074</v>
      </c>
      <c r="G111" s="9" t="n">
        <f aca="false">'Central pensions'!K111</f>
        <v>4872565.83794378</v>
      </c>
      <c r="H111" s="9" t="n">
        <f aca="false">'Central pensions'!V111</f>
        <v>26807419.6010231</v>
      </c>
      <c r="I111" s="67" t="n">
        <f aca="false">'Central pensions'!M111</f>
        <v>150697.912513725</v>
      </c>
      <c r="J111" s="9" t="n">
        <f aca="false">'Central pensions'!W111</f>
        <v>829095.45157803</v>
      </c>
      <c r="K111" s="9"/>
      <c r="L111" s="67" t="n">
        <f aca="false">'Central pensions'!N111</f>
        <v>2808290.72881029</v>
      </c>
      <c r="M111" s="67"/>
      <c r="N111" s="67" t="n">
        <f aca="false">'Central pensions'!L111</f>
        <v>1162708.19635995</v>
      </c>
      <c r="O111" s="9"/>
      <c r="P111" s="9" t="n">
        <f aca="false">'Central pensions'!X111</f>
        <v>20969111.3838424</v>
      </c>
      <c r="Q111" s="67"/>
      <c r="R111" s="67" t="n">
        <f aca="false">'Central SIPA income'!G106</f>
        <v>35435266.9734068</v>
      </c>
      <c r="S111" s="67"/>
      <c r="T111" s="9" t="n">
        <f aca="false">'Central SIPA income'!J106</f>
        <v>135489814.50765</v>
      </c>
      <c r="U111" s="9"/>
      <c r="V111" s="67" t="n">
        <f aca="false">'Central SIPA income'!F106</f>
        <v>154683.405782687</v>
      </c>
      <c r="W111" s="67"/>
      <c r="X111" s="67" t="n">
        <f aca="false">'Central SIPA income'!M106</f>
        <v>388520.118862755</v>
      </c>
      <c r="Y111" s="9"/>
      <c r="Z111" s="9" t="n">
        <f aca="false">R111+V111-N111-L111-F111</f>
        <v>6631452.26801182</v>
      </c>
      <c r="AA111" s="9"/>
      <c r="AB111" s="9" t="n">
        <f aca="false">T111-P111-D111</f>
        <v>-22953144.8934422</v>
      </c>
      <c r="AC111" s="50"/>
      <c r="AD111" s="9"/>
      <c r="AE111" s="9"/>
      <c r="AF111" s="9"/>
      <c r="AG111" s="9" t="n">
        <f aca="false">BF111/100*$AG$53</f>
        <v>7697919596.29809</v>
      </c>
      <c r="AH111" s="39" t="n">
        <f aca="false">(AG111-AG110)/AG110</f>
        <v>0.00400966081486747</v>
      </c>
      <c r="AI111" s="39"/>
      <c r="AJ111" s="39" t="n">
        <f aca="false">AB111/AG111</f>
        <v>-0.0029817335198565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13972965</v>
      </c>
      <c r="AX111" s="7"/>
      <c r="AY111" s="39" t="n">
        <f aca="false">(AW111-AW110)/AW110</f>
        <v>0.00023994938156125</v>
      </c>
      <c r="AZ111" s="38" t="n">
        <f aca="false">workers_and_wage_central!B99</f>
        <v>7973.1594934492</v>
      </c>
      <c r="BA111" s="39" t="n">
        <f aca="false">(AZ111-AZ110)/AZ110</f>
        <v>0.00376880711037079</v>
      </c>
      <c r="BB111" s="7"/>
      <c r="BC111" s="7"/>
      <c r="BD111" s="7"/>
      <c r="BE111" s="7"/>
      <c r="BF111" s="7" t="n">
        <f aca="false">BF110*(1+AY111)*(1+BA111)*(1-BE111)</f>
        <v>140.049625646263</v>
      </c>
      <c r="BG111" s="7"/>
      <c r="BH111" s="7" t="n">
        <f aca="false">BH110+1</f>
        <v>80</v>
      </c>
      <c r="BI111" s="39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137686808.390307</v>
      </c>
      <c r="E112" s="9"/>
      <c r="F112" s="67" t="n">
        <f aca="false">'Central pensions'!I112</f>
        <v>25026207.2546704</v>
      </c>
      <c r="G112" s="9" t="n">
        <f aca="false">'Central pensions'!K112</f>
        <v>4913851.99180006</v>
      </c>
      <c r="H112" s="9" t="n">
        <f aca="false">'Central pensions'!V112</f>
        <v>27034563.8381556</v>
      </c>
      <c r="I112" s="67" t="n">
        <f aca="false">'Central pensions'!M112</f>
        <v>151974.803870103</v>
      </c>
      <c r="J112" s="9" t="n">
        <f aca="false">'Central pensions'!W112</f>
        <v>836120.531076969</v>
      </c>
      <c r="K112" s="9"/>
      <c r="L112" s="67" t="n">
        <f aca="false">'Central pensions'!N112</f>
        <v>2791940.11082609</v>
      </c>
      <c r="M112" s="67"/>
      <c r="N112" s="67" t="n">
        <f aca="false">'Central pensions'!L112</f>
        <v>1165203.66075377</v>
      </c>
      <c r="O112" s="9"/>
      <c r="P112" s="9" t="n">
        <f aca="false">'Central pensions'!X112</f>
        <v>20897997.2582086</v>
      </c>
      <c r="Q112" s="67"/>
      <c r="R112" s="67" t="n">
        <f aca="false">'Central SIPA income'!G107</f>
        <v>31124378.7480855</v>
      </c>
      <c r="S112" s="67"/>
      <c r="T112" s="9" t="n">
        <f aca="false">'Central SIPA income'!J107</f>
        <v>119006759.746122</v>
      </c>
      <c r="U112" s="9"/>
      <c r="V112" s="67" t="n">
        <f aca="false">'Central SIPA income'!F107</f>
        <v>152336.481846496</v>
      </c>
      <c r="W112" s="67"/>
      <c r="X112" s="67" t="n">
        <f aca="false">'Central SIPA income'!M107</f>
        <v>382625.32257199</v>
      </c>
      <c r="Y112" s="9"/>
      <c r="Z112" s="9" t="n">
        <f aca="false">R112+V112-N112-L112-F112</f>
        <v>2293364.20368167</v>
      </c>
      <c r="AA112" s="9"/>
      <c r="AB112" s="9" t="n">
        <f aca="false">T112-P112-D112</f>
        <v>-39578045.9023927</v>
      </c>
      <c r="AC112" s="50"/>
      <c r="AD112" s="9"/>
      <c r="AE112" s="9"/>
      <c r="AF112" s="9"/>
      <c r="AG112" s="9" t="n">
        <f aca="false">BF112/100*$AG$53</f>
        <v>7735760547.1022</v>
      </c>
      <c r="AH112" s="39" t="n">
        <f aca="false">(AG112-AG111)/AG111</f>
        <v>0.0049157373405556</v>
      </c>
      <c r="AI112" s="39"/>
      <c r="AJ112" s="39" t="n">
        <f aca="false">AB112/AG112</f>
        <v>-0.00511624495890305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14031520</v>
      </c>
      <c r="AY112" s="39" t="n">
        <f aca="false">(AW112-AW111)/AW111</f>
        <v>0.00419059233312329</v>
      </c>
      <c r="AZ112" s="38" t="n">
        <f aca="false">workers_and_wage_central!B100</f>
        <v>7978.91706262409</v>
      </c>
      <c r="BA112" s="39" t="n">
        <f aca="false">(AZ112-AZ111)/AZ111</f>
        <v>0.000722118901500178</v>
      </c>
      <c r="BB112" s="7"/>
      <c r="BC112" s="7"/>
      <c r="BD112" s="7"/>
      <c r="BE112" s="7"/>
      <c r="BF112" s="7" t="n">
        <f aca="false">BF111*(1+AY112)*(1+BA112)*(1-BE112)</f>
        <v>140.738072820583</v>
      </c>
      <c r="BG112" s="7"/>
      <c r="BH112" s="0" t="n">
        <f aca="false">BH111+1</f>
        <v>81</v>
      </c>
      <c r="BI112" s="39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138078753.859749</v>
      </c>
      <c r="E113" s="9"/>
      <c r="F113" s="67" t="n">
        <f aca="false">'Central pensions'!I113</f>
        <v>25097447.9832884</v>
      </c>
      <c r="G113" s="9" t="n">
        <f aca="false">'Central pensions'!K113</f>
        <v>4996319.87839091</v>
      </c>
      <c r="H113" s="9" t="n">
        <f aca="false">'Central pensions'!V113</f>
        <v>27488277.8182182</v>
      </c>
      <c r="I113" s="67" t="n">
        <f aca="false">'Central pensions'!M113</f>
        <v>154525.357063636</v>
      </c>
      <c r="J113" s="9" t="n">
        <f aca="false">'Central pensions'!W113</f>
        <v>850152.922212933</v>
      </c>
      <c r="K113" s="9"/>
      <c r="L113" s="67" t="n">
        <f aca="false">'Central pensions'!N113</f>
        <v>2736761.67344912</v>
      </c>
      <c r="M113" s="67"/>
      <c r="N113" s="67" t="n">
        <f aca="false">'Central pensions'!L113</f>
        <v>1168620.48136274</v>
      </c>
      <c r="O113" s="9"/>
      <c r="P113" s="9" t="n">
        <f aca="false">'Central pensions'!X113</f>
        <v>20630474.4232178</v>
      </c>
      <c r="Q113" s="67"/>
      <c r="R113" s="67" t="n">
        <f aca="false">'Central SIPA income'!G108</f>
        <v>35877793.7840881</v>
      </c>
      <c r="S113" s="67"/>
      <c r="T113" s="9" t="n">
        <f aca="false">'Central SIPA income'!J108</f>
        <v>137181854.12284</v>
      </c>
      <c r="U113" s="9"/>
      <c r="V113" s="67" t="n">
        <f aca="false">'Central SIPA income'!F108</f>
        <v>152860.01943954</v>
      </c>
      <c r="W113" s="67"/>
      <c r="X113" s="67" t="n">
        <f aca="false">'Central SIPA income'!M108</f>
        <v>383940.29806564</v>
      </c>
      <c r="Y113" s="9"/>
      <c r="Z113" s="9" t="n">
        <f aca="false">R113+V113-N113-L113-F113</f>
        <v>7027823.66542742</v>
      </c>
      <c r="AA113" s="9"/>
      <c r="AB113" s="9" t="n">
        <f aca="false">T113-P113-D113</f>
        <v>-21527374.1601265</v>
      </c>
      <c r="AC113" s="50"/>
      <c r="AD113" s="9"/>
      <c r="AE113" s="9"/>
      <c r="AF113" s="9"/>
      <c r="AG113" s="9" t="n">
        <f aca="false">BF113/100*$AG$53</f>
        <v>7788683616.86935</v>
      </c>
      <c r="AH113" s="39" t="n">
        <f aca="false">(AG113-AG112)/AG112</f>
        <v>0.00684135314749018</v>
      </c>
      <c r="AI113" s="39" t="n">
        <f aca="false">(AG113-AG109)/AG109</f>
        <v>0.0199115340531069</v>
      </c>
      <c r="AJ113" s="39" t="n">
        <f aca="false">AB113/AG113</f>
        <v>-0.00276392972408082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14013076</v>
      </c>
      <c r="AY113" s="39" t="n">
        <f aca="false">(AW113-AW112)/AW112</f>
        <v>-0.00131446913805489</v>
      </c>
      <c r="AZ113" s="38" t="n">
        <f aca="false">workers_and_wage_central!B101</f>
        <v>8044.07734339606</v>
      </c>
      <c r="BA113" s="39" t="n">
        <f aca="false">(AZ113-AZ112)/AZ112</f>
        <v>0.00816655697264959</v>
      </c>
      <c r="BB113" s="7"/>
      <c r="BC113" s="7"/>
      <c r="BD113" s="7"/>
      <c r="BE113" s="7"/>
      <c r="BF113" s="7" t="n">
        <f aca="false">BF112*(1+AY113)*(1+BA113)*(1-BE113)</f>
        <v>141.700911678046</v>
      </c>
      <c r="BG113" s="73" t="e">
        <f aca="false">(BB113-BB109)/BB109</f>
        <v>#DIV/0!</v>
      </c>
      <c r="BH113" s="0" t="n">
        <f aca="false">BH112+1</f>
        <v>82</v>
      </c>
      <c r="BI113" s="39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138902439.661017</v>
      </c>
      <c r="E114" s="6"/>
      <c r="F114" s="8" t="n">
        <f aca="false">'Central pensions'!I114</f>
        <v>25247162.6278229</v>
      </c>
      <c r="G114" s="6" t="n">
        <f aca="false">'Central pensions'!K114</f>
        <v>5044592.19917791</v>
      </c>
      <c r="H114" s="6" t="n">
        <f aca="false">'Central pensions'!V114</f>
        <v>27753857.8845511</v>
      </c>
      <c r="I114" s="8" t="n">
        <f aca="false">'Central pensions'!M114</f>
        <v>156018.315438492</v>
      </c>
      <c r="J114" s="6" t="n">
        <f aca="false">'Central pensions'!W114</f>
        <v>858366.738697456</v>
      </c>
      <c r="K114" s="6"/>
      <c r="L114" s="8" t="n">
        <f aca="false">'Central pensions'!N114</f>
        <v>3341741.3077904</v>
      </c>
      <c r="M114" s="8"/>
      <c r="N114" s="8" t="n">
        <f aca="false">'Central pensions'!L114</f>
        <v>1176375.18079183</v>
      </c>
      <c r="O114" s="6"/>
      <c r="P114" s="6" t="n">
        <f aca="false">'Central pensions'!X114</f>
        <v>23812380.6900195</v>
      </c>
      <c r="Q114" s="8"/>
      <c r="R114" s="8" t="n">
        <f aca="false">'Central SIPA income'!G109</f>
        <v>31481542.9660639</v>
      </c>
      <c r="S114" s="8"/>
      <c r="T114" s="6" t="n">
        <f aca="false">'Central SIPA income'!J109</f>
        <v>120372408.089593</v>
      </c>
      <c r="U114" s="6"/>
      <c r="V114" s="8" t="n">
        <f aca="false">'Central SIPA income'!F109</f>
        <v>152575.88386463</v>
      </c>
      <c r="W114" s="8"/>
      <c r="X114" s="8" t="n">
        <f aca="false">'Central SIPA income'!M109</f>
        <v>383226.631420025</v>
      </c>
      <c r="Y114" s="6"/>
      <c r="Z114" s="6" t="n">
        <f aca="false">R114+V114-N114-L114-F114</f>
        <v>1868839.73352337</v>
      </c>
      <c r="AA114" s="6"/>
      <c r="AB114" s="6" t="n">
        <f aca="false">T114-P114-D114</f>
        <v>-42342412.2614435</v>
      </c>
      <c r="AC114" s="50"/>
      <c r="AD114" s="6"/>
      <c r="AE114" s="6"/>
      <c r="AF114" s="6"/>
      <c r="AG114" s="6" t="n">
        <f aca="false">BF114/100*$AG$53</f>
        <v>7838494298.21795</v>
      </c>
      <c r="AH114" s="61" t="n">
        <f aca="false">(AG114-AG113)/AG113</f>
        <v>0.00639526315341869</v>
      </c>
      <c r="AI114" s="61"/>
      <c r="AJ114" s="61" t="n">
        <f aca="false">AB114/AG114</f>
        <v>-0.00540185533732796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0.00367891233039766</v>
      </c>
      <c r="AV114" s="5"/>
      <c r="AW114" s="65" t="n">
        <f aca="false">workers_and_wage_central!C102</f>
        <v>14089507</v>
      </c>
      <c r="AX114" s="5"/>
      <c r="AY114" s="61" t="n">
        <f aca="false">(AW114-AW113)/AW113</f>
        <v>0.00545426286134465</v>
      </c>
      <c r="AZ114" s="66" t="n">
        <f aca="false">workers_and_wage_central!B102</f>
        <v>8051.60576055952</v>
      </c>
      <c r="BA114" s="61" t="n">
        <f aca="false">(AZ114-AZ113)/AZ113</f>
        <v>0.000935895671073167</v>
      </c>
      <c r="BB114" s="5"/>
      <c r="BC114" s="5"/>
      <c r="BD114" s="5"/>
      <c r="BE114" s="5"/>
      <c r="BF114" s="5" t="n">
        <f aca="false">BF113*(1+AY114)*(1+BA114)*(1-BE114)</f>
        <v>142.607126297306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138792992.543556</v>
      </c>
      <c r="E115" s="9"/>
      <c r="F115" s="67" t="n">
        <f aca="false">'Central pensions'!I115</f>
        <v>25227269.3186742</v>
      </c>
      <c r="G115" s="9" t="n">
        <f aca="false">'Central pensions'!K115</f>
        <v>5094982.22837407</v>
      </c>
      <c r="H115" s="9" t="n">
        <f aca="false">'Central pensions'!V115</f>
        <v>28031088.9577261</v>
      </c>
      <c r="I115" s="67" t="n">
        <f aca="false">'Central pensions'!M115</f>
        <v>157576.769949714</v>
      </c>
      <c r="J115" s="9" t="n">
        <f aca="false">'Central pensions'!W115</f>
        <v>866940.895599778</v>
      </c>
      <c r="K115" s="9"/>
      <c r="L115" s="67" t="n">
        <f aca="false">'Central pensions'!N115</f>
        <v>2661265.45558985</v>
      </c>
      <c r="M115" s="67"/>
      <c r="N115" s="67" t="n">
        <f aca="false">'Central pensions'!L115</f>
        <v>1175692.09893501</v>
      </c>
      <c r="O115" s="9"/>
      <c r="P115" s="9" t="n">
        <f aca="false">'Central pensions'!X115</f>
        <v>20277630.1432702</v>
      </c>
      <c r="Q115" s="67"/>
      <c r="R115" s="67" t="n">
        <f aca="false">'Central SIPA income'!G110</f>
        <v>36122423.7828401</v>
      </c>
      <c r="S115" s="67"/>
      <c r="T115" s="9" t="n">
        <f aca="false">'Central SIPA income'!J110</f>
        <v>138117218.125567</v>
      </c>
      <c r="U115" s="9"/>
      <c r="V115" s="67" t="n">
        <f aca="false">'Central SIPA income'!F110</f>
        <v>153610.41261174</v>
      </c>
      <c r="W115" s="67"/>
      <c r="X115" s="67" t="n">
        <f aca="false">'Central SIPA income'!M110</f>
        <v>385825.069369852</v>
      </c>
      <c r="Y115" s="9"/>
      <c r="Z115" s="9" t="n">
        <f aca="false">R115+V115-N115-L115-F115</f>
        <v>7211807.3222528</v>
      </c>
      <c r="AA115" s="9"/>
      <c r="AB115" s="9" t="n">
        <f aca="false">T115-P115-D115</f>
        <v>-20953404.5612593</v>
      </c>
      <c r="AC115" s="50"/>
      <c r="AD115" s="9"/>
      <c r="AE115" s="9"/>
      <c r="AF115" s="9"/>
      <c r="AG115" s="9" t="n">
        <f aca="false">BF115/100*$AG$53</f>
        <v>7836992182.23718</v>
      </c>
      <c r="AH115" s="39" t="n">
        <f aca="false">(AG115-AG114)/AG114</f>
        <v>-0.000191633230009274</v>
      </c>
      <c r="AI115" s="39"/>
      <c r="AJ115" s="39" t="n">
        <f aca="false">AB115/AG115</f>
        <v>-0.0026736538807262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14087903</v>
      </c>
      <c r="AX115" s="7"/>
      <c r="AY115" s="39" t="n">
        <f aca="false">(AW115-AW114)/AW114</f>
        <v>-0.000113843585868547</v>
      </c>
      <c r="AZ115" s="38" t="n">
        <f aca="false">workers_and_wage_central!B103</f>
        <v>8050.97935770069</v>
      </c>
      <c r="BA115" s="39" t="n">
        <f aca="false">(AZ115-AZ114)/AZ114</f>
        <v>-7.77985010012803E-005</v>
      </c>
      <c r="BB115" s="7"/>
      <c r="BC115" s="7"/>
      <c r="BD115" s="7"/>
      <c r="BE115" s="7"/>
      <c r="BF115" s="7" t="n">
        <f aca="false">BF114*(1+AY115)*(1+BA115)*(1-BE115)</f>
        <v>142.579798033071</v>
      </c>
      <c r="BG115" s="7"/>
      <c r="BH115" s="7" t="n">
        <f aca="false">BH114+1</f>
        <v>84</v>
      </c>
      <c r="BI115" s="39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138724755.141194</v>
      </c>
      <c r="E116" s="9"/>
      <c r="F116" s="67" t="n">
        <f aca="false">'Central pensions'!I116</f>
        <v>25214866.3630535</v>
      </c>
      <c r="G116" s="9" t="n">
        <f aca="false">'Central pensions'!K116</f>
        <v>5185529.59432683</v>
      </c>
      <c r="H116" s="9" t="n">
        <f aca="false">'Central pensions'!V116</f>
        <v>28529253.8494061</v>
      </c>
      <c r="I116" s="67" t="n">
        <f aca="false">'Central pensions'!M116</f>
        <v>160377.203948252</v>
      </c>
      <c r="J116" s="9" t="n">
        <f aca="false">'Central pensions'!W116</f>
        <v>882348.057198125</v>
      </c>
      <c r="K116" s="9"/>
      <c r="L116" s="67" t="n">
        <f aca="false">'Central pensions'!N116</f>
        <v>2697767.87579116</v>
      </c>
      <c r="M116" s="67"/>
      <c r="N116" s="67" t="n">
        <f aca="false">'Central pensions'!L116</f>
        <v>1175549.58398052</v>
      </c>
      <c r="O116" s="9"/>
      <c r="P116" s="9" t="n">
        <f aca="false">'Central pensions'!X116</f>
        <v>20466257.2999891</v>
      </c>
      <c r="Q116" s="67"/>
      <c r="R116" s="67" t="n">
        <f aca="false">'Central SIPA income'!G111</f>
        <v>31742604.1753948</v>
      </c>
      <c r="S116" s="67"/>
      <c r="T116" s="9" t="n">
        <f aca="false">'Central SIPA income'!J111</f>
        <v>121370598.250089</v>
      </c>
      <c r="U116" s="9"/>
      <c r="V116" s="67" t="n">
        <f aca="false">'Central SIPA income'!F111</f>
        <v>154192.502444802</v>
      </c>
      <c r="W116" s="67"/>
      <c r="X116" s="67" t="n">
        <f aca="false">'Central SIPA income'!M111</f>
        <v>387287.111209347</v>
      </c>
      <c r="Y116" s="9"/>
      <c r="Z116" s="9" t="n">
        <f aca="false">R116+V116-N116-L116-F116</f>
        <v>2808612.85501441</v>
      </c>
      <c r="AA116" s="9"/>
      <c r="AB116" s="9" t="n">
        <f aca="false">T116-P116-D116</f>
        <v>-37820414.191095</v>
      </c>
      <c r="AC116" s="50"/>
      <c r="AD116" s="9"/>
      <c r="AE116" s="9"/>
      <c r="AF116" s="9"/>
      <c r="AG116" s="9" t="n">
        <f aca="false">BF116/100*$AG$53</f>
        <v>7872259964.52066</v>
      </c>
      <c r="AH116" s="39" t="n">
        <f aca="false">(AG116-AG115)/AG115</f>
        <v>0.00450016810829751</v>
      </c>
      <c r="AI116" s="39"/>
      <c r="AJ116" s="39" t="n">
        <f aca="false">AB116/AG116</f>
        <v>-0.00480426387867615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14113652</v>
      </c>
      <c r="AY116" s="39" t="n">
        <f aca="false">(AW116-AW115)/AW115</f>
        <v>0.00182773830853321</v>
      </c>
      <c r="AZ116" s="38" t="n">
        <f aca="false">workers_and_wage_central!B104</f>
        <v>8072.45578157086</v>
      </c>
      <c r="BA116" s="39" t="n">
        <f aca="false">(AZ116-AZ115)/AZ115</f>
        <v>0.00266755420874693</v>
      </c>
      <c r="BB116" s="7"/>
      <c r="BC116" s="7"/>
      <c r="BD116" s="7"/>
      <c r="BE116" s="7"/>
      <c r="BF116" s="7" t="n">
        <f aca="false">BF115*(1+AY116)*(1+BA116)*(1-BE116)</f>
        <v>143.221431093067</v>
      </c>
      <c r="BG116" s="7"/>
      <c r="BH116" s="0" t="n">
        <f aca="false">BH115+1</f>
        <v>85</v>
      </c>
      <c r="BI116" s="39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140166826.02574</v>
      </c>
      <c r="E117" s="9"/>
      <c r="F117" s="67" t="n">
        <f aca="false">'Central pensions'!I117</f>
        <v>25476979.8164372</v>
      </c>
      <c r="G117" s="9" t="n">
        <f aca="false">'Central pensions'!K117</f>
        <v>5296649.62368852</v>
      </c>
      <c r="H117" s="9" t="n">
        <f aca="false">'Central pensions'!V117</f>
        <v>29140603.4652451</v>
      </c>
      <c r="I117" s="67" t="n">
        <f aca="false">'Central pensions'!M117</f>
        <v>163813.905887273</v>
      </c>
      <c r="J117" s="9" t="n">
        <f aca="false">'Central pensions'!W117</f>
        <v>901255.777275617</v>
      </c>
      <c r="K117" s="9"/>
      <c r="L117" s="67" t="n">
        <f aca="false">'Central pensions'!N117</f>
        <v>2663820.44747655</v>
      </c>
      <c r="M117" s="67"/>
      <c r="N117" s="67" t="n">
        <f aca="false">'Central pensions'!L117</f>
        <v>1189845.80226502</v>
      </c>
      <c r="O117" s="9"/>
      <c r="P117" s="9" t="n">
        <f aca="false">'Central pensions'!X117</f>
        <v>20368757.5080203</v>
      </c>
      <c r="Q117" s="67"/>
      <c r="R117" s="67" t="n">
        <f aca="false">'Central SIPA income'!G112</f>
        <v>36499770.296996</v>
      </c>
      <c r="S117" s="67"/>
      <c r="T117" s="9" t="n">
        <f aca="false">'Central SIPA income'!J112</f>
        <v>139560035.227705</v>
      </c>
      <c r="U117" s="9"/>
      <c r="V117" s="67" t="n">
        <f aca="false">'Central SIPA income'!F112</f>
        <v>155026.590085558</v>
      </c>
      <c r="W117" s="67"/>
      <c r="X117" s="67" t="n">
        <f aca="false">'Central SIPA income'!M112</f>
        <v>389382.098888787</v>
      </c>
      <c r="Y117" s="9"/>
      <c r="Z117" s="9" t="n">
        <f aca="false">R117+V117-N117-L117-F117</f>
        <v>7324150.82090277</v>
      </c>
      <c r="AA117" s="9"/>
      <c r="AB117" s="9" t="n">
        <f aca="false">T117-P117-D117</f>
        <v>-20975548.3060546</v>
      </c>
      <c r="AC117" s="50"/>
      <c r="AD117" s="9"/>
      <c r="AE117" s="9"/>
      <c r="AF117" s="9"/>
      <c r="AG117" s="9" t="n">
        <f aca="false">BF117/100*$AG$53</f>
        <v>7903842300.81362</v>
      </c>
      <c r="AH117" s="39" t="n">
        <f aca="false">(AG117-AG116)/AG116</f>
        <v>0.00401185128988371</v>
      </c>
      <c r="AI117" s="39" t="n">
        <f aca="false">(AG117-AG113)/AG113</f>
        <v>0.0147853847465118</v>
      </c>
      <c r="AJ117" s="39" t="n">
        <f aca="false">AB117/AG117</f>
        <v>-0.00265384195531019</v>
      </c>
      <c r="AK117" s="73"/>
      <c r="AL117" s="78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14136095</v>
      </c>
      <c r="AY117" s="39" t="n">
        <f aca="false">(AW117-AW116)/AW116</f>
        <v>0.00159016248948182</v>
      </c>
      <c r="AZ117" s="38" t="n">
        <f aca="false">workers_and_wage_central!B105</f>
        <v>8091.97372063426</v>
      </c>
      <c r="BA117" s="39" t="n">
        <f aca="false">(AZ117-AZ116)/AZ116</f>
        <v>0.00241784403551113</v>
      </c>
      <c r="BB117" s="7"/>
      <c r="BC117" s="7"/>
      <c r="BD117" s="7"/>
      <c r="BE117" s="7"/>
      <c r="BF117" s="7" t="n">
        <f aca="false">BF116*(1+AY117)*(1+BA117)*(1-BE117)</f>
        <v>143.796014176137</v>
      </c>
      <c r="BG117" s="73" t="e">
        <f aca="false">(BB117-BB113)/BB113</f>
        <v>#DIV/0!</v>
      </c>
      <c r="BH117" s="0" t="n">
        <f aca="false">BH116+1</f>
        <v>86</v>
      </c>
      <c r="BI117" s="39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1" t="n">
        <f aca="false">AVERAGE(AI29:AI117)</f>
        <v>0.0217205806787972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1"/>
    </row>
    <row r="121" customFormat="false" ht="12.8" hidden="false" customHeight="false" outlineLevel="0" collapsed="false">
      <c r="AK121" s="73"/>
      <c r="BF121" s="31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104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4908764962.12201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5773307281.03367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5240988327.43582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5134460463.63523</v>
      </c>
      <c r="AH130" s="31"/>
      <c r="AI130" s="31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4944534766.46636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5550523456.04538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5066609175.78067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5057788161.49449</v>
      </c>
      <c r="AJ134" s="31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4972208293.2784</v>
      </c>
      <c r="AH135" s="31"/>
      <c r="AI135" s="31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5679661013.81294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5261704462.58878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5287041758.04225</v>
      </c>
      <c r="AJ138" s="31" t="n">
        <f aca="false">(AG138-AG134)/AG134</f>
        <v>0.045326848264047</v>
      </c>
      <c r="AK138" s="31" t="n">
        <f aca="false">AVERAGE(AJ138:AJ230)</f>
        <v>0.0192291268712898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5160359434.5937</v>
      </c>
      <c r="AH139" s="31"/>
      <c r="AI139" s="31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5453601637.88744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5081850101.88732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4960933964.98063</v>
      </c>
      <c r="AJ142" s="31" t="n">
        <f aca="false">(AG142-AG138)/AG138</f>
        <v>-0.0616805782866314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4855658150.41326</v>
      </c>
      <c r="AH143" s="31"/>
      <c r="AI143" s="31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5473914129.94675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4989339116.60385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4906517833.56213</v>
      </c>
      <c r="AJ146" s="31" t="n">
        <f aca="false">(AG146-AG142)/AG142</f>
        <v>-0.0109689287949877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4592447932.43736</v>
      </c>
      <c r="AH147" s="31"/>
      <c r="AI147" s="31"/>
      <c r="AK147" s="0" t="n">
        <f aca="false">100*AK144*AL144*AU144*AV144</f>
        <v>100.596883177987</v>
      </c>
      <c r="AL147" s="31" t="n">
        <f aca="false">(AK147-100)/100</f>
        <v>0.00596883177987451</v>
      </c>
      <c r="AM147" s="31"/>
      <c r="AN147" s="31"/>
      <c r="AO147" s="31"/>
      <c r="AP147" s="31"/>
      <c r="AQ147" s="31"/>
      <c r="AR147" s="31"/>
      <c r="AS147" s="31"/>
      <c r="AT147" s="31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4305412222.71334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4254757137.80492</v>
      </c>
      <c r="AH149" s="31" t="n">
        <f aca="false">AVERAGE(AJ138:AJ158)</f>
        <v>0.0044167486363354</v>
      </c>
      <c r="AI149" s="31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4570606424.8835</v>
      </c>
      <c r="AJ150" s="31" t="n">
        <f aca="false">(AG150-AG146)/AG146</f>
        <v>-0.0684622822281176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4549709618.02388</v>
      </c>
      <c r="AH151" s="31"/>
      <c r="AI151" s="31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5260625875.71462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4910610290.71305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4924337786.28798</v>
      </c>
      <c r="AJ154" s="31" t="n">
        <f aca="false">(AG154-AG150)/AG150</f>
        <v>0.0773926539547735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4810204931.47405</v>
      </c>
      <c r="AH155" s="31"/>
      <c r="AI155" s="31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5551103673.21321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5144754762.74662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5145404993.80068</v>
      </c>
      <c r="AJ158" s="31" t="n">
        <f aca="false">(AG158-AG154)/AG154</f>
        <v>0.0448927789089285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5024226156.91977</v>
      </c>
      <c r="AH159" s="31"/>
      <c r="AI159" s="31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5777224878.94163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5342126859.21334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5330019463.69023</v>
      </c>
      <c r="AJ162" s="31" t="n">
        <f aca="false">(AG162-AG158)/AG158</f>
        <v>0.0358794827835657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5199198453.89296</v>
      </c>
      <c r="AH163" s="31"/>
      <c r="AI163" s="31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5949468934.79935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5511795093.09097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5496565635.77078</v>
      </c>
      <c r="AJ166" s="31" t="n">
        <f aca="false">(AG166-AG162)/AG162</f>
        <v>0.0312468224956986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5556437603.37813</v>
      </c>
      <c r="AH167" s="31"/>
      <c r="AI167" s="31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5610456926.8088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5665621667.40266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5706756129.42348</v>
      </c>
      <c r="AJ170" s="31" t="n">
        <f aca="false">(AG170-AG166)/AG166</f>
        <v>0.0382403317964253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5790125784.6978</v>
      </c>
      <c r="AH171" s="31"/>
      <c r="AI171" s="31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5864050450.29101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5890385034.79088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5911503044.76068</v>
      </c>
      <c r="AJ174" s="31" t="n">
        <f aca="false">(AG174-AG170)/AG170</f>
        <v>0.0358779857932851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5989406915.87546</v>
      </c>
      <c r="AH175" s="31"/>
      <c r="AI175" s="31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5985128917.669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6067391362.78124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6079564012.88108</v>
      </c>
      <c r="AJ178" s="31" t="n">
        <f aca="false">(AG178-AG174)/AG174</f>
        <v>0.0284294817828682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6122534786.57375</v>
      </c>
      <c r="AH179" s="31"/>
      <c r="AI179" s="31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6167729289.43779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6236436724.74234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6261187460.71874</v>
      </c>
      <c r="AJ182" s="31" t="n">
        <f aca="false">(AG182-AG178)/AG178</f>
        <v>0.0298744198519572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6309477218.47781</v>
      </c>
      <c r="AH183" s="31"/>
      <c r="AI183" s="31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6354930122.6112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6409797322.42986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6480768951.69307</v>
      </c>
      <c r="AJ186" s="31" t="n">
        <f aca="false">(AG186-AG182)/AG182</f>
        <v>0.0350702630055311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6501520652.65323</v>
      </c>
      <c r="AH187" s="31"/>
      <c r="AI187" s="31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6549799435.95151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6576233878.90017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6601928204.64769</v>
      </c>
      <c r="AJ190" s="31" t="n">
        <f aca="false">(AG190-AG186)/AG186</f>
        <v>0.0186951971066582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6645623245.72315</v>
      </c>
      <c r="AH191" s="31"/>
      <c r="AI191" s="31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6680716566.17124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6684885431.05407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6684781821.90934</v>
      </c>
      <c r="AJ194" s="31" t="n">
        <f aca="false">(AG194-AG190)/AG190</f>
        <v>0.0125499118883674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6700657054.70081</v>
      </c>
      <c r="AH195" s="31"/>
      <c r="AI195" s="31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6730439078.80895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6772177206.75085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6819530587.77217</v>
      </c>
      <c r="AJ198" s="31" t="n">
        <f aca="false">(AG198-AG194)/AG194</f>
        <v>0.0201575413308457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6844854130.68182</v>
      </c>
      <c r="AH199" s="31"/>
      <c r="AI199" s="31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6898072576.48316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6944709931.00085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6982642048.54369</v>
      </c>
      <c r="AJ202" s="31" t="n">
        <f aca="false">(AG202-AG198)/AG198</f>
        <v>0.0239182827428019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7047983842.68959</v>
      </c>
      <c r="AH203" s="31"/>
      <c r="AI203" s="31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7036275043.49301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7078307471.8263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7117219889.509</v>
      </c>
      <c r="AJ206" s="31" t="n">
        <f aca="false">(AG206-AG202)/AG202</f>
        <v>0.019273197742304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7106667911.71356</v>
      </c>
      <c r="AH207" s="31"/>
      <c r="AI207" s="31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7116056728.04934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7176610475.40412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7260493316.31587</v>
      </c>
      <c r="AJ210" s="31" t="n">
        <f aca="false">(AG210-AG206)/AG206</f>
        <v>0.0201305325718633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7291761319.38733</v>
      </c>
      <c r="AH211" s="31"/>
      <c r="AI211" s="31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7328700859.3718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7336673045.89032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7416374071.99006</v>
      </c>
      <c r="AJ214" s="31" t="n">
        <f aca="false">(AG214-AG210)/AG210</f>
        <v>0.0214697196020954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7444922986.41043</v>
      </c>
      <c r="AH215" s="31"/>
      <c r="AI215" s="31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7486087248.10193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7500746847.2178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7505135562.32755</v>
      </c>
      <c r="AJ218" s="31" t="n">
        <f aca="false">(AG218-AG214)/AG214</f>
        <v>0.0119683135553702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7533595239.98406</v>
      </c>
      <c r="AH219" s="31"/>
      <c r="AI219" s="31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7543542861.61598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7591511675.55991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7636626664.97876</v>
      </c>
      <c r="AJ222" s="31" t="n">
        <f aca="false">(AG222-AG218)/AG218</f>
        <v>0.0175201502436859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7667176817.85089</v>
      </c>
      <c r="AH223" s="31"/>
      <c r="AI223" s="31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7697919596.29809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7735760547.1022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7788683616.86935</v>
      </c>
      <c r="AJ226" s="31" t="n">
        <f aca="false">(AG226-AG222)/AG222</f>
        <v>0.0199115340531069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7838494298.21795</v>
      </c>
      <c r="AH227" s="31"/>
      <c r="AI227" s="31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7836992182.23718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7872259964.52066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7903842300.81362</v>
      </c>
      <c r="AJ230" s="31" t="n">
        <f aca="false">(AG230-AG226)/AG226</f>
        <v>0.0147853847465118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0" t="s">
        <v>213</v>
      </c>
      <c r="B1" s="0" t="s">
        <v>248</v>
      </c>
      <c r="C1" s="0" t="s">
        <v>249</v>
      </c>
      <c r="D1" s="0" t="s">
        <v>250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2068570.14083972</v>
      </c>
      <c r="C22" s="0" t="n">
        <v>732047.847746667</v>
      </c>
      <c r="D22" s="0" t="n">
        <v>1336732.42533305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0" t="s">
        <v>213</v>
      </c>
      <c r="B1" s="0" t="s">
        <v>248</v>
      </c>
      <c r="C1" s="0" t="s">
        <v>249</v>
      </c>
      <c r="D1" s="0" t="s">
        <v>250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2068570.14083972</v>
      </c>
      <c r="C22" s="0" t="n">
        <v>732047.847746667</v>
      </c>
      <c r="D22" s="0" t="n">
        <v>1336732.42533305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5"/>
  <sheetViews>
    <sheetView showFormulas="false" showGridLines="true" showRowColHeaders="true" showZeros="true" rightToLeft="false" tabSelected="false" showOutlineSymbols="true" defaultGridColor="true" view="normal" topLeftCell="F3" colorId="64" zoomScale="100" zoomScaleNormal="100" zoomScalePageLayoutView="100" workbookViewId="0">
      <selection pane="topLeft" activeCell="L13" activeCellId="0" sqref="L13"/>
    </sheetView>
  </sheetViews>
  <sheetFormatPr defaultColWidth="11.78515625" defaultRowHeight="13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6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9</v>
      </c>
      <c r="C3" s="19" t="s">
        <v>10</v>
      </c>
      <c r="D3" s="18" t="s">
        <v>11</v>
      </c>
      <c r="E3" s="19" t="s">
        <v>12</v>
      </c>
      <c r="F3" s="18" t="s">
        <v>13</v>
      </c>
      <c r="G3" s="19" t="s">
        <v>14</v>
      </c>
    </row>
    <row r="4" customFormat="false" ht="15.75" hidden="false" customHeight="true" outlineLevel="0" collapsed="false">
      <c r="A4" s="20" t="s">
        <v>15</v>
      </c>
      <c r="B4" s="21" t="n">
        <v>140.098738211235</v>
      </c>
      <c r="C4" s="21"/>
      <c r="D4" s="21" t="n">
        <v>34.2274371921194</v>
      </c>
      <c r="E4" s="22"/>
      <c r="F4" s="21" t="n">
        <v>22285.48</v>
      </c>
      <c r="G4" s="21"/>
      <c r="I4" s="20" t="s">
        <v>15</v>
      </c>
    </row>
    <row r="5" customFormat="false" ht="15.75" hidden="false" customHeight="true" outlineLevel="0" collapsed="false">
      <c r="A5" s="23" t="s">
        <v>16</v>
      </c>
      <c r="B5" s="24" t="n">
        <v>160.068352461803</v>
      </c>
      <c r="C5" s="25" t="n">
        <f aca="false">(B5/B4)^(1/3)-1</f>
        <v>0.0454190675890749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17</v>
      </c>
    </row>
    <row r="6" customFormat="false" ht="15.75" hidden="false" customHeight="true" outlineLevel="0" collapsed="false">
      <c r="A6" s="20" t="s">
        <v>18</v>
      </c>
      <c r="B6" s="21" t="n">
        <v>148.602569990504</v>
      </c>
      <c r="C6" s="22" t="n">
        <f aca="false">(B6/B5)^(1/3)-1</f>
        <v>-0.0244707811642623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19</v>
      </c>
      <c r="J6" s="18" t="s">
        <v>9</v>
      </c>
      <c r="K6" s="18" t="s">
        <v>20</v>
      </c>
      <c r="L6" s="18" t="s">
        <v>21</v>
      </c>
    </row>
    <row r="7" customFormat="false" ht="15.75" hidden="false" customHeight="true" outlineLevel="0" collapsed="false">
      <c r="A7" s="26" t="s">
        <v>22</v>
      </c>
      <c r="B7" s="24" t="n">
        <v>149.299297546255</v>
      </c>
      <c r="C7" s="25" t="n">
        <f aca="false">(B7/B6)^(1/3)-1</f>
        <v>0.00156040708058436</v>
      </c>
      <c r="D7" s="24" t="n">
        <v>40.2405100148553</v>
      </c>
      <c r="E7" s="25" t="n">
        <f aca="false">(D9/D8)^(1/3)-1</f>
        <v>0.0284809714113083</v>
      </c>
      <c r="F7" s="24" t="n">
        <v>26301.42</v>
      </c>
      <c r="G7" s="25" t="n">
        <f aca="false">(F7/F6)^(1/3)-1</f>
        <v>0.0152172626749443</v>
      </c>
      <c r="I7" s="26" t="s">
        <v>23</v>
      </c>
      <c r="J7" s="13" t="n">
        <f aca="false">B7*100/$B$16</f>
        <v>114.922401124344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24</v>
      </c>
      <c r="B8" s="21" t="n">
        <v>145.855426145987</v>
      </c>
      <c r="C8" s="22" t="n">
        <f aca="false">(B8/B7)^(1/3)-1</f>
        <v>-0.0077488550644208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24</v>
      </c>
      <c r="J8" s="13" t="n">
        <f aca="false">B8*100/$B$16</f>
        <v>112.271498025757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16</v>
      </c>
      <c r="B9" s="24" t="n">
        <v>153.975527666811</v>
      </c>
      <c r="C9" s="25" t="n">
        <f aca="false">(B9/B8)^(1/3)-1</f>
        <v>0.0182233142791355</v>
      </c>
      <c r="D9" s="24" t="n">
        <v>46.6926648443866</v>
      </c>
      <c r="E9" s="25" t="n">
        <f aca="false">(D9/D8)^(1/3)-1</f>
        <v>0.0284809714113083</v>
      </c>
      <c r="F9" s="24" t="n">
        <v>29598.12</v>
      </c>
      <c r="G9" s="25" t="n">
        <f aca="false">(F9/F8)^(1/3)-1</f>
        <v>0.0177989343739675</v>
      </c>
      <c r="I9" s="23" t="s">
        <v>25</v>
      </c>
      <c r="J9" s="13" t="n">
        <f aca="false">B9*100/$B$16</f>
        <v>118.521906296147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18</v>
      </c>
      <c r="B10" s="21" t="n">
        <v>143.178047979014</v>
      </c>
      <c r="C10" s="22" t="n">
        <f aca="false">(B10/B9)^(1/3)-1</f>
        <v>-0.0239436032312978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26</v>
      </c>
      <c r="J10" s="13" t="n">
        <f aca="false">B10*100/$B$16</f>
        <v>110.210599329491</v>
      </c>
      <c r="K10" s="13" t="n">
        <f aca="false">D10*100/$D$16</f>
        <v>54.0787068628366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22</v>
      </c>
      <c r="B11" s="24" t="n">
        <v>140.217126199873</v>
      </c>
      <c r="C11" s="25" t="n">
        <f aca="false">(B11/B10)^(1/3)-1</f>
        <v>-0.00694140435244217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27</v>
      </c>
      <c r="J11" s="13" t="n">
        <f aca="false">B11*100/$B$16</f>
        <v>107.931444330153</v>
      </c>
      <c r="K11" s="13" t="n">
        <f aca="false">D11*100/$D$16</f>
        <v>60.3025021968473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28</v>
      </c>
      <c r="B12" s="21" t="n">
        <v>137.345656545759</v>
      </c>
      <c r="C12" s="22" t="n">
        <f aca="false">(B12/B11)^(1/3)-1</f>
        <v>-0.00687338079869237</v>
      </c>
      <c r="D12" s="21" t="n">
        <v>66.4111454665113</v>
      </c>
      <c r="E12" s="22" t="n">
        <f aca="false">(D12/D11)^(1/3)-1</f>
        <v>0.0378127572782894</v>
      </c>
      <c r="F12" s="21" t="n">
        <v>38884.43</v>
      </c>
      <c r="G12" s="22" t="n">
        <f aca="false">(F12/F11)^(1/3)-1</f>
        <v>0.0423017322187613</v>
      </c>
      <c r="I12" s="20" t="s">
        <v>28</v>
      </c>
      <c r="J12" s="13" t="n">
        <f aca="false">B12*100/$B$16</f>
        <v>105.721144664783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16</v>
      </c>
      <c r="B13" s="24" t="n">
        <v>153.978756285129</v>
      </c>
      <c r="C13" s="25" t="n">
        <f aca="false">(B13/B12)^(1/3)-1</f>
        <v>0.0388399099021157</v>
      </c>
      <c r="D13" s="24" t="n">
        <v>72.7247107047078</v>
      </c>
      <c r="E13" s="25" t="n">
        <f aca="false">(D13/D12)^(1/3)-1</f>
        <v>0.0307349693063794</v>
      </c>
      <c r="F13" s="24" t="n">
        <v>41584.2</v>
      </c>
      <c r="G13" s="25" t="n">
        <f aca="false">(F13/F12)^(1/3)-1</f>
        <v>0.0226276661381219</v>
      </c>
      <c r="I13" s="26" t="s">
        <v>29</v>
      </c>
      <c r="J13" s="13" t="n">
        <f aca="false">B13*100/$B$16</f>
        <v>118.524391509242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18</v>
      </c>
      <c r="B14" s="21" t="n">
        <v>140.661955719863</v>
      </c>
      <c r="C14" s="22" t="n">
        <f aca="false">(B14/B13)^(1/3)-1</f>
        <v>-0.029701675765235</v>
      </c>
      <c r="D14" s="21" t="n">
        <v>81.8091971509488</v>
      </c>
      <c r="E14" s="22" t="n">
        <f aca="false">(D14/D13)^(1/3)-1</f>
        <v>0.0400160528698508</v>
      </c>
      <c r="F14" s="21" t="n">
        <v>45485.23</v>
      </c>
      <c r="G14" s="22" t="n">
        <f aca="false">(F14/F13)^(1/3)-1</f>
        <v>0.0303402870757792</v>
      </c>
      <c r="I14" s="20" t="s">
        <v>30</v>
      </c>
      <c r="J14" s="13" t="n">
        <f aca="false">B14*100/$B$16</f>
        <v>108.273849668748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22</v>
      </c>
      <c r="B15" s="24" t="n">
        <v>138.624857534016</v>
      </c>
      <c r="C15" s="25" t="n">
        <f aca="false">(B15/B14)^(1/3)-1</f>
        <v>-0.00485090175507719</v>
      </c>
      <c r="D15" s="24" t="n">
        <v>91.396965668282</v>
      </c>
      <c r="E15" s="25" t="n">
        <f aca="false">(D15/D14)^(1/3)-1</f>
        <v>0.0376316630457985</v>
      </c>
      <c r="F15" s="24" t="n">
        <v>49574.33</v>
      </c>
      <c r="G15" s="25" t="n">
        <f aca="false">(F15/F14)^(1/3)-1</f>
        <v>0.0291108399052935</v>
      </c>
      <c r="I15" s="26" t="s">
        <v>31</v>
      </c>
      <c r="J15" s="13" t="n">
        <f aca="false">B15*100/$B$16</f>
        <v>106.70580334374</v>
      </c>
      <c r="K15" s="13" t="n">
        <f aca="false">D15*100/$D$16</f>
        <v>92.7647876053628</v>
      </c>
      <c r="L15" s="13" t="n">
        <f aca="false">100*F15*100/D15/($F$16*100/$D$16)</f>
        <v>93.9655435739437</v>
      </c>
    </row>
    <row r="16" customFormat="false" ht="12.8" hidden="false" customHeight="false" outlineLevel="0" collapsed="false">
      <c r="A16" s="20" t="s">
        <v>32</v>
      </c>
      <c r="B16" s="21" t="n">
        <v>129.913137983182</v>
      </c>
      <c r="C16" s="22" t="n">
        <f aca="false">(B16/B15)^(1/3)-1</f>
        <v>-0.0214027595861701</v>
      </c>
      <c r="D16" s="21" t="n">
        <v>98.5254944549653</v>
      </c>
      <c r="E16" s="22" t="n">
        <f aca="false">(D16/D15)^(1/3)-1</f>
        <v>0.0253503448429657</v>
      </c>
      <c r="F16" s="21" t="n">
        <v>56872.86</v>
      </c>
      <c r="G16" s="22" t="n">
        <f aca="false">(F16/F15)^(1/3)-1</f>
        <v>0.0468458563330718</v>
      </c>
      <c r="I16" s="20" t="s">
        <v>32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16</v>
      </c>
      <c r="B17" s="27" t="n">
        <f aca="false">127.133978794661*0.97</f>
        <v>123.319959430821</v>
      </c>
      <c r="C17" s="28" t="n">
        <f aca="false">(B17/B16)^(1/3)-1</f>
        <v>-0.0172114229270843</v>
      </c>
      <c r="D17" s="27" t="n">
        <v>103.878219185017</v>
      </c>
      <c r="E17" s="28" t="n">
        <f aca="false">(D17/D16)^(1/3)-1</f>
        <v>0.0177910422073571</v>
      </c>
      <c r="F17" s="27" t="n">
        <v>57057.9</v>
      </c>
      <c r="G17" s="28" t="n">
        <f aca="false">(F17/F16)^(1/3)-1</f>
        <v>0.00108335025160944</v>
      </c>
      <c r="I17" s="27" t="s">
        <v>33</v>
      </c>
      <c r="J17" s="13" t="n">
        <f aca="false">B17*100/$B$16</f>
        <v>94.9249331863461</v>
      </c>
      <c r="K17" s="13" t="n">
        <f aca="false">D17*100/$D$16</f>
        <v>105.432832141227</v>
      </c>
      <c r="L17" s="13" t="n">
        <f aca="false">100*F17*100/D17/($F$16*100/$D$16)</f>
        <v>95.1557074390026</v>
      </c>
    </row>
    <row r="18" customFormat="false" ht="12.8" hidden="false" customHeight="false" outlineLevel="0" collapsed="false">
      <c r="A18" s="29" t="s">
        <v>18</v>
      </c>
      <c r="B18" s="29" t="n">
        <f aca="false">127.668404336245*0.97</f>
        <v>123.838352206158</v>
      </c>
      <c r="C18" s="30" t="n">
        <f aca="false">(B18/B17)^(1/3)-1</f>
        <v>0.00139925467157553</v>
      </c>
      <c r="D18" s="29" t="n">
        <v>114.614825728601</v>
      </c>
      <c r="E18" s="30" t="n">
        <f aca="false">(D18/D17)^(1/3)-1</f>
        <v>0.0333293560952248</v>
      </c>
      <c r="F18" s="29" t="n">
        <v>57918.0549747375</v>
      </c>
      <c r="G18" s="30" t="n">
        <f aca="false">(F18/F17)^(1/3)-1</f>
        <v>0.00499999999999989</v>
      </c>
      <c r="H18" s="31" t="n">
        <f aca="false">(F18*100/D18)/(F16*100/D16)-1</f>
        <v>-0.12457947453439</v>
      </c>
      <c r="I18" s="29" t="s">
        <v>34</v>
      </c>
      <c r="J18" s="13" t="n">
        <f aca="false">B18*100/$B$16</f>
        <v>95.3239634794975</v>
      </c>
      <c r="K18" s="13" t="n">
        <f aca="false">D18*100/$D$16</f>
        <v>116.330119795532</v>
      </c>
      <c r="L18" s="13" t="n">
        <f aca="false">100*F18*100/D18/($F$16*100/$D$16)</f>
        <v>87.542052546561</v>
      </c>
    </row>
    <row r="19" customFormat="false" ht="12.8" hidden="false" customHeight="false" outlineLevel="0" collapsed="false">
      <c r="A19" s="27" t="s">
        <v>22</v>
      </c>
      <c r="B19" s="27" t="n">
        <f aca="false">132.250584565807*0.98</f>
        <v>129.605572874491</v>
      </c>
      <c r="C19" s="28" t="n">
        <f aca="false">(B19/B18)^(1/3)-1</f>
        <v>0.0152885859496283</v>
      </c>
      <c r="D19" s="27" t="n">
        <v>128.2299428326</v>
      </c>
      <c r="E19" s="28" t="n">
        <f aca="false">(D19/D18)^(1/3)-1</f>
        <v>0.0381247616544031</v>
      </c>
      <c r="F19" s="27" t="n">
        <v>65285.3539364785</v>
      </c>
      <c r="G19" s="28" t="n">
        <f aca="false">(F19/F18)^(1/3)-1</f>
        <v>0.0407200735585391</v>
      </c>
      <c r="I19" s="27" t="s">
        <v>35</v>
      </c>
      <c r="J19" s="13" t="n">
        <f aca="false">B19*100/$B$16</f>
        <v>99.7632532679405</v>
      </c>
      <c r="K19" s="13" t="n">
        <f aca="false">D19*100/$D$16</f>
        <v>130.148997010324</v>
      </c>
      <c r="L19" s="13" t="n">
        <f aca="false">100*F19*100/D19/($F$16*100/$D$16)</f>
        <v>88.20026072199</v>
      </c>
    </row>
    <row r="20" customFormat="false" ht="12.8" hidden="false" customHeight="false" outlineLevel="0" collapsed="false">
      <c r="A20" s="29" t="s">
        <v>36</v>
      </c>
      <c r="B20" s="29" t="n">
        <f aca="false">130.409002619386*0.96</f>
        <v>125.192642514611</v>
      </c>
      <c r="C20" s="30" t="n">
        <f aca="false">(B20/B19)^(1/3)-1</f>
        <v>-0.0114809492376907</v>
      </c>
      <c r="D20" s="29" t="n">
        <v>140.443844887405</v>
      </c>
      <c r="E20" s="30" t="n">
        <f aca="false">(D20/D19)^(1/3)-1</f>
        <v>0.0307921138341736</v>
      </c>
      <c r="F20" s="29" t="n">
        <v>72581.7123791774</v>
      </c>
      <c r="G20" s="30" t="n">
        <f aca="false">(F20/F19)^(1/3)-1</f>
        <v>0.0359460744033442</v>
      </c>
      <c r="I20" s="29" t="s">
        <v>36</v>
      </c>
      <c r="J20" s="13" t="n">
        <f aca="false">B20*100/$B$16</f>
        <v>96.3664217939355</v>
      </c>
      <c r="K20" s="13" t="n">
        <f aca="false">D20*100/$D$16</f>
        <v>142.545688975557</v>
      </c>
      <c r="L20" s="13" t="n">
        <f aca="false">100*F20*100/D20/($F$16*100/$D$16)</f>
        <v>89.5298906774065</v>
      </c>
    </row>
    <row r="21" customFormat="false" ht="12.8" hidden="false" customHeight="false" outlineLevel="0" collapsed="false">
      <c r="A21" s="27" t="s">
        <v>16</v>
      </c>
      <c r="B21" s="27" t="n">
        <f aca="false">150.143764890891*0.96</f>
        <v>144.138014295255</v>
      </c>
      <c r="C21" s="28" t="n">
        <f aca="false">(B21/B20)^(1/3)-1</f>
        <v>0.0480932148025608</v>
      </c>
      <c r="D21" s="27" t="n">
        <v>152.65774694221</v>
      </c>
      <c r="E21" s="28" t="n">
        <f aca="false">(D21/D20)^(1/3)-1</f>
        <v>0.0281868519131976</v>
      </c>
      <c r="F21" s="27" t="n">
        <v>80083.2211430558</v>
      </c>
      <c r="G21" s="28" t="n">
        <f aca="false">(F21/F20)^(1/3)-1</f>
        <v>0.0333277861727632</v>
      </c>
      <c r="I21" s="27" t="s">
        <v>37</v>
      </c>
      <c r="J21" s="13" t="n">
        <f aca="false">B21*100/$B$16</f>
        <v>110.949528687326</v>
      </c>
      <c r="K21" s="13" t="n">
        <f aca="false">D21*100/$D$16</f>
        <v>154.942380940791</v>
      </c>
      <c r="L21" s="13" t="n">
        <f aca="false">100*F21*100/D21/($F$16*100/$D$16)</f>
        <v>90.8795649706047</v>
      </c>
    </row>
    <row r="22" customFormat="false" ht="12.8" hidden="false" customHeight="false" outlineLevel="0" collapsed="false">
      <c r="A22" s="29" t="s">
        <v>18</v>
      </c>
      <c r="B22" s="29" t="n">
        <f aca="false">139.831457199861*0.97</f>
        <v>135.636513483865</v>
      </c>
      <c r="C22" s="30" t="n">
        <f aca="false">(B22/B21)^(1/3)-1</f>
        <v>-0.020060280718572</v>
      </c>
      <c r="D22" s="29" t="n">
        <v>164.871648997015</v>
      </c>
      <c r="E22" s="30" t="n">
        <f aca="false">(D22/D21)^(1/3)-1</f>
        <v>0.025988227908508</v>
      </c>
      <c r="F22" s="29" t="n">
        <v>87140.8537057609</v>
      </c>
      <c r="G22" s="30" t="n">
        <f aca="false">(F22/F21)^(1/3)-1</f>
        <v>0.0285531984782792</v>
      </c>
      <c r="I22" s="29" t="s">
        <v>38</v>
      </c>
      <c r="J22" s="13" t="n">
        <f aca="false">B22*100/$B$16</f>
        <v>104.405540185954</v>
      </c>
      <c r="K22" s="13" t="n">
        <f aca="false">D22*100/$D$16</f>
        <v>167.339072906024</v>
      </c>
      <c r="L22" s="13" t="n">
        <f aca="false">100*F22*100/D22/($F$16*100/$D$16)</f>
        <v>91.5628671197207</v>
      </c>
    </row>
    <row r="23" customFormat="false" ht="12.8" hidden="false" customHeight="false" outlineLevel="0" collapsed="false">
      <c r="A23" s="27" t="s">
        <v>22</v>
      </c>
      <c r="B23" s="27" t="n">
        <f aca="false">140.082516426909*0.97</f>
        <v>135.880040934102</v>
      </c>
      <c r="C23" s="28" t="n">
        <f aca="false">(B23/B22)^(1/3)-1</f>
        <v>0.000598122739331242</v>
      </c>
      <c r="D23" s="27" t="n">
        <v>177.08555105182</v>
      </c>
      <c r="E23" s="28" t="n">
        <f aca="false">(D23/D22)^(1/3)-1</f>
        <v>0.0241078973627513</v>
      </c>
      <c r="F23" s="27" t="n">
        <v>94300.0883871126</v>
      </c>
      <c r="G23" s="28" t="n">
        <f aca="false">(F23/F22)^(1/3)-1</f>
        <v>0.0266681671061582</v>
      </c>
      <c r="I23" s="27" t="s">
        <v>39</v>
      </c>
      <c r="J23" s="13" t="n">
        <f aca="false">B23*100/$B$16</f>
        <v>104.592994244887</v>
      </c>
      <c r="K23" s="13" t="n">
        <f aca="false">D23*100/$D$16</f>
        <v>179.735764871257</v>
      </c>
      <c r="L23" s="13" t="n">
        <f aca="false">100*F23*100/D23/($F$16*100/$D$16)</f>
        <v>92.2513068575468</v>
      </c>
    </row>
    <row r="24" customFormat="false" ht="12.8" hidden="false" customHeight="false" outlineLevel="0" collapsed="false">
      <c r="A24" s="29" t="s">
        <v>40</v>
      </c>
      <c r="B24" s="29" t="n">
        <f aca="false">136.767343888597*0.96</f>
        <v>131.296650133053</v>
      </c>
      <c r="C24" s="30" t="n">
        <f aca="false">(B24/B23)^(1/3)-1</f>
        <v>-0.0113725634350372</v>
      </c>
      <c r="D24" s="29" t="n">
        <v>191.16385236044</v>
      </c>
      <c r="E24" s="30" t="n">
        <f aca="false">(D24/D23)^(1/3)-1</f>
        <v>0.0258272124597454</v>
      </c>
      <c r="F24" s="29" t="n">
        <v>102102.641742763</v>
      </c>
      <c r="G24" s="30" t="n">
        <f aca="false">(F24/F23)^(1/3)-1</f>
        <v>0.0268530396722051</v>
      </c>
      <c r="I24" s="29" t="s">
        <v>40</v>
      </c>
      <c r="J24" s="13" t="n">
        <f aca="false">B24*100/$B$16</f>
        <v>101.06495168337</v>
      </c>
      <c r="K24" s="13" t="n">
        <f aca="false">D24*100/$D$16</f>
        <v>194.024758178522</v>
      </c>
      <c r="L24" s="13" t="n">
        <f aca="false">100*F24*100/D24/($F$16*100/$D$16)</f>
        <v>92.5283376242913</v>
      </c>
    </row>
    <row r="25" customFormat="false" ht="12.8" hidden="false" customHeight="false" outlineLevel="0" collapsed="false">
      <c r="A25" s="27" t="s">
        <v>16</v>
      </c>
      <c r="B25" s="27" t="n">
        <f aca="false">157.833130989485*0.96</f>
        <v>151.519805749906</v>
      </c>
      <c r="C25" s="28" t="n">
        <f aca="false">(B25/B24)^(1/3)-1</f>
        <v>0.0489108707036015</v>
      </c>
      <c r="D25" s="27" t="n">
        <v>205.24215366906</v>
      </c>
      <c r="E25" s="28" t="n">
        <f aca="false">(D25/D24)^(1/3)-1</f>
        <v>0.0239692850799009</v>
      </c>
      <c r="F25" s="27" t="n">
        <v>109951.20684986</v>
      </c>
      <c r="G25" s="28" t="n">
        <f aca="false">(F25/F24)^(1/3)-1</f>
        <v>0.0249932543649807</v>
      </c>
      <c r="I25" s="27" t="s">
        <v>41</v>
      </c>
      <c r="J25" s="13" t="n">
        <f aca="false">B25*100/$B$16</f>
        <v>116.631626409887</v>
      </c>
      <c r="K25" s="13" t="n">
        <f aca="false">D25*100/$D$16</f>
        <v>208.313751485787</v>
      </c>
      <c r="L25" s="13" t="n">
        <f aca="false">100*F25*100/D25/($F$16*100/$D$16)</f>
        <v>92.8062003147054</v>
      </c>
    </row>
    <row r="26" customFormat="false" ht="12.8" hidden="false" customHeight="false" outlineLevel="0" collapsed="false">
      <c r="A26" s="29" t="s">
        <v>18</v>
      </c>
      <c r="B26" s="29" t="n">
        <f aca="false">146.279514882008*0.955</f>
        <v>139.696936712318</v>
      </c>
      <c r="C26" s="30" t="n">
        <f aca="false">(B26/B25)^(1/3)-1</f>
        <v>-0.0267169516140283</v>
      </c>
      <c r="D26" s="29" t="n">
        <v>219.320454977679</v>
      </c>
      <c r="E26" s="30" t="n">
        <f aca="false">(D26/D25)^(1/3)-1</f>
        <v>0.0223608059111415</v>
      </c>
      <c r="F26" s="29" t="n">
        <v>117845.989691532</v>
      </c>
      <c r="G26" s="30" t="n">
        <f aca="false">(F26/F25)^(1/3)-1</f>
        <v>0.0233831667170525</v>
      </c>
      <c r="I26" s="29" t="s">
        <v>42</v>
      </c>
      <c r="J26" s="13" t="n">
        <f aca="false">B26*100/$B$16</f>
        <v>107.531031026594</v>
      </c>
      <c r="K26" s="13" t="n">
        <f aca="false">D26*100/$D$16</f>
        <v>222.602744793052</v>
      </c>
      <c r="L26" s="13" t="n">
        <f aca="false">100*F26*100/D26/($F$16*100/$D$16)</f>
        <v>93.0848974270566</v>
      </c>
    </row>
    <row r="27" customFormat="false" ht="12.8" hidden="false" customHeight="false" outlineLevel="0" collapsed="false">
      <c r="A27" s="27" t="s">
        <v>22</v>
      </c>
      <c r="B27" s="27" t="n">
        <f aca="false">146.298002737608*0.95</f>
        <v>138.983102600728</v>
      </c>
      <c r="C27" s="28" t="n">
        <f aca="false">(B27/B26)^(1/3)-1</f>
        <v>-0.00170620167707902</v>
      </c>
      <c r="D27" s="27" t="n">
        <v>233.398756286299</v>
      </c>
      <c r="E27" s="28" t="n">
        <f aca="false">(D27/D26)^(1/3)-1</f>
        <v>0.0209546851408795</v>
      </c>
      <c r="F27" s="27" t="n">
        <v>125787.197073108</v>
      </c>
      <c r="G27" s="28" t="n">
        <f aca="false">(F27/F26)^(1/3)-1</f>
        <v>0.0219756398260202</v>
      </c>
      <c r="I27" s="27" t="s">
        <v>43</v>
      </c>
      <c r="J27" s="13" t="n">
        <f aca="false">B27*100/$B$16</f>
        <v>106.981560724613</v>
      </c>
      <c r="K27" s="13" t="n">
        <f aca="false">D27*100/$D$16</f>
        <v>236.891738100317</v>
      </c>
      <c r="L27" s="13" t="n">
        <f aca="false">100*F27*100/D27/($F$16*100/$D$16)</f>
        <v>93.3644314671149</v>
      </c>
    </row>
    <row r="28" customFormat="false" ht="12.8" hidden="false" customHeight="false" outlineLevel="0" collapsed="false">
      <c r="A28" s="29" t="s">
        <v>44</v>
      </c>
      <c r="B28" s="29" t="n">
        <v>142.852555424694</v>
      </c>
      <c r="C28" s="30" t="n">
        <f aca="false">(B28/B27)^(1/3)-1</f>
        <v>0.00919557376350988</v>
      </c>
      <c r="D28" s="29" t="n">
        <v>247.402681663477</v>
      </c>
      <c r="E28" s="30" t="n">
        <f aca="false">(D28/D27)^(1/3)-1</f>
        <v>0.0196128224222163</v>
      </c>
      <c r="F28" s="29" t="n">
        <v>134258.315787701</v>
      </c>
      <c r="G28" s="30" t="n">
        <f aca="false">(F28/F27)^(1/3)-1</f>
        <v>0.0219624018789706</v>
      </c>
      <c r="I28" s="29" t="s">
        <v>44</v>
      </c>
      <c r="J28" s="13" t="n">
        <f aca="false">B28*100/$B$16</f>
        <v>109.960053034195</v>
      </c>
      <c r="K28" s="13" t="n">
        <f aca="false">D28*100/$D$16</f>
        <v>251.105242386336</v>
      </c>
      <c r="L28" s="13" t="n">
        <f aca="false">100*F28*100/D28/($F$16*100/$D$16)</f>
        <v>94.0113624582876</v>
      </c>
    </row>
    <row r="29" customFormat="false" ht="12.8" hidden="false" customHeight="false" outlineLevel="0" collapsed="false">
      <c r="A29" s="27" t="s">
        <v>16</v>
      </c>
      <c r="B29" s="27" t="n">
        <v>164.262378213862</v>
      </c>
      <c r="C29" s="28" t="n">
        <f aca="false">(B29/B28)^(1/3)-1</f>
        <v>0.0476511584273251</v>
      </c>
      <c r="D29" s="27" t="n">
        <v>261.406607040655</v>
      </c>
      <c r="E29" s="28" t="n">
        <f aca="false">(D29/D28)^(1/3)-1</f>
        <v>0.0185227152235479</v>
      </c>
      <c r="F29" s="27" t="n">
        <v>142834.025470998</v>
      </c>
      <c r="G29" s="28" t="n">
        <f aca="false">(F29/F28)^(1/3)-1</f>
        <v>0.0208536683649569</v>
      </c>
      <c r="I29" s="27" t="s">
        <v>45</v>
      </c>
      <c r="J29" s="13" t="n">
        <f aca="false">B29*100/$B$16</f>
        <v>126.440158989252</v>
      </c>
      <c r="K29" s="13" t="n">
        <f aca="false">D29*100/$D$16</f>
        <v>265.318746672355</v>
      </c>
      <c r="L29" s="13" t="n">
        <f aca="false">100*F29*100/D29/($F$16*100/$D$16)</f>
        <v>94.6582934494603</v>
      </c>
    </row>
    <row r="30" customFormat="false" ht="12.8" hidden="false" customHeight="false" outlineLevel="0" collapsed="false">
      <c r="A30" s="29" t="s">
        <v>18</v>
      </c>
      <c r="B30" s="29" t="n">
        <v>151.891345932044</v>
      </c>
      <c r="C30" s="30" t="n">
        <f aca="false">(B30/B29)^(1/3)-1</f>
        <v>-0.0257622028686855</v>
      </c>
      <c r="D30" s="29" t="n">
        <v>275.410532417833</v>
      </c>
      <c r="E30" s="30" t="n">
        <f aca="false">(D30/D29)^(1/3)-1</f>
        <v>0.0175474295502847</v>
      </c>
      <c r="F30" s="29" t="n">
        <v>151514.326122996</v>
      </c>
      <c r="G30" s="30" t="n">
        <f aca="false">(F30/F29)^(1/3)-1</f>
        <v>0.0198602713833287</v>
      </c>
      <c r="I30" s="29" t="s">
        <v>46</v>
      </c>
      <c r="J30" s="13" t="n">
        <f aca="false">B30*100/$B$16</f>
        <v>116.917617640571</v>
      </c>
      <c r="K30" s="13" t="n">
        <f aca="false">D30*100/$D$16</f>
        <v>279.532250958374</v>
      </c>
      <c r="L30" s="13" t="n">
        <f aca="false">100*F30*100/D30/($F$16*100/$D$16)</f>
        <v>95.3052244406329</v>
      </c>
    </row>
    <row r="31" customFormat="false" ht="12.8" hidden="false" customHeight="false" outlineLevel="0" collapsed="false">
      <c r="A31" s="27" t="s">
        <v>22</v>
      </c>
      <c r="B31" s="27" t="n">
        <v>151.547099408102</v>
      </c>
      <c r="C31" s="28" t="n">
        <f aca="false">(B31/B30)^(1/3)-1</f>
        <v>-0.000756038066846321</v>
      </c>
      <c r="D31" s="27" t="n">
        <v>289.414457795011</v>
      </c>
      <c r="E31" s="28" t="n">
        <f aca="false">(D31/D30)^(1/3)-1</f>
        <v>0.016669728629223</v>
      </c>
      <c r="F31" s="27" t="n">
        <v>160299.217743698</v>
      </c>
      <c r="G31" s="28" t="n">
        <f aca="false">(F31/F30)^(1/3)-1</f>
        <v>0.0189649247837609</v>
      </c>
      <c r="I31" s="27" t="s">
        <v>47</v>
      </c>
      <c r="J31" s="13" t="n">
        <f aca="false">B31*100/$B$16</f>
        <v>116.652635569253</v>
      </c>
      <c r="K31" s="13" t="n">
        <f aca="false">D31*100/$D$16</f>
        <v>293.745755244393</v>
      </c>
      <c r="L31" s="13" t="n">
        <f aca="false">100*F31*100/D31/($F$16*100/$D$16)</f>
        <v>95.9521554318056</v>
      </c>
    </row>
    <row r="32" customFormat="false" ht="12.8" hidden="false" customHeight="false" outlineLevel="0" collapsed="false">
      <c r="A32" s="29" t="s">
        <v>48</v>
      </c>
      <c r="B32" s="29" t="n">
        <v>147.827498624001</v>
      </c>
      <c r="C32" s="30" t="n">
        <f aca="false">(B32/B31)^(1/3)-1</f>
        <v>-0.0082492597933288</v>
      </c>
      <c r="D32" s="29" t="n">
        <v>302.438108395786</v>
      </c>
      <c r="E32" s="30" t="n">
        <f aca="false">(D32/D31)^(1/3)-1</f>
        <v>0.0147804616306875</v>
      </c>
      <c r="F32" s="29" t="n">
        <v>168642.090685872</v>
      </c>
      <c r="G32" s="30" t="n">
        <f aca="false">(F32/F31)^(1/3)-1</f>
        <v>0.0170559812060149</v>
      </c>
      <c r="I32" s="29" t="s">
        <v>48</v>
      </c>
      <c r="J32" s="13" t="n">
        <f aca="false">B32*100/$B$16</f>
        <v>113.789491131481</v>
      </c>
      <c r="K32" s="13" t="n">
        <f aca="false">D32*100/$D$16</f>
        <v>306.964314230391</v>
      </c>
      <c r="L32" s="13" t="n">
        <f aca="false">100*F32*100/D32/($F$16*100/$D$16)</f>
        <v>96.5990864229782</v>
      </c>
    </row>
    <row r="33" customFormat="false" ht="12.8" hidden="false" customHeight="false" outlineLevel="0" collapsed="false">
      <c r="A33" s="27" t="s">
        <v>16</v>
      </c>
      <c r="B33" s="27" t="n">
        <v>169.159750021478</v>
      </c>
      <c r="C33" s="28" t="n">
        <f aca="false">(B33/B32)^(1/3)-1</f>
        <v>0.0459572521667524</v>
      </c>
      <c r="D33" s="27" t="n">
        <v>315.461758996562</v>
      </c>
      <c r="E33" s="28" t="n">
        <f aca="false">(D33/D32)^(1/3)-1</f>
        <v>0.0141528197318068</v>
      </c>
      <c r="F33" s="27" t="n">
        <v>177082.23322894</v>
      </c>
      <c r="G33" s="28" t="n">
        <f aca="false">(F33/F32)^(1/3)-1</f>
        <v>0.0164117358281692</v>
      </c>
      <c r="I33" s="27" t="s">
        <v>49</v>
      </c>
      <c r="J33" s="13" t="n">
        <f aca="false">B33*100/$B$16</f>
        <v>130.209886888712</v>
      </c>
      <c r="K33" s="13" t="n">
        <f aca="false">D33*100/$D$16</f>
        <v>320.182873216389</v>
      </c>
      <c r="L33" s="13" t="n">
        <f aca="false">100*F33*100/D33/($F$16*100/$D$16)</f>
        <v>97.2460174141509</v>
      </c>
    </row>
    <row r="34" customFormat="false" ht="12.8" hidden="false" customHeight="false" outlineLevel="0" collapsed="false">
      <c r="A34" s="29" t="s">
        <v>18</v>
      </c>
      <c r="B34" s="29" t="n">
        <v>156.715480042812</v>
      </c>
      <c r="C34" s="30" t="n">
        <f aca="false">(B34/B33)^(1/3)-1</f>
        <v>-0.0251488966870168</v>
      </c>
      <c r="D34" s="29" t="n">
        <v>328.485409597337</v>
      </c>
      <c r="E34" s="30" t="n">
        <f aca="false">(D34/D33)^(1/3)-1</f>
        <v>0.0135763173835886</v>
      </c>
      <c r="F34" s="29" t="n">
        <v>185619.645372901</v>
      </c>
      <c r="G34" s="30" t="n">
        <f aca="false">(F34/F33)^(1/3)-1</f>
        <v>0.0158189635759649</v>
      </c>
      <c r="I34" s="29" t="s">
        <v>50</v>
      </c>
      <c r="J34" s="13" t="n">
        <f aca="false">B34*100/$B$16</f>
        <v>120.630971182529</v>
      </c>
      <c r="K34" s="13" t="n">
        <f aca="false">D34*100/$D$16</f>
        <v>333.401432202387</v>
      </c>
      <c r="L34" s="13" t="n">
        <f aca="false">100*F34*100/D34/($F$16*100/$D$16)</f>
        <v>97.8929484053235</v>
      </c>
    </row>
    <row r="35" customFormat="false" ht="12.8" hidden="false" customHeight="false" outlineLevel="0" collapsed="false">
      <c r="A35" s="27" t="s">
        <v>22</v>
      </c>
      <c r="B35" s="27" t="n">
        <v>156.282464723045</v>
      </c>
      <c r="C35" s="28" t="n">
        <f aca="false">(B35/B34)^(1/3)-1</f>
        <v>-0.000921871810216746</v>
      </c>
      <c r="D35" s="27" t="n">
        <v>341.509060198113</v>
      </c>
      <c r="E35" s="28" t="n">
        <f aca="false">(D35/D34)^(1/3)-1</f>
        <v>0.0130449483962685</v>
      </c>
      <c r="F35" s="27" t="n">
        <v>194254.327117755</v>
      </c>
      <c r="G35" s="28" t="n">
        <f aca="false">(F35/F34)^(1/3)-1</f>
        <v>0.0152716384590503</v>
      </c>
      <c r="I35" s="27" t="s">
        <v>51</v>
      </c>
      <c r="J35" s="13" t="n">
        <f aca="false">B35*100/$B$16</f>
        <v>120.297659766541</v>
      </c>
      <c r="K35" s="13" t="n">
        <f aca="false">D35*100/$D$16</f>
        <v>346.619991188384</v>
      </c>
      <c r="L35" s="13" t="n">
        <f aca="false">100*F35*100/D35/($F$16*100/$D$16)</f>
        <v>98.5398793964962</v>
      </c>
    </row>
    <row r="36" customFormat="false" ht="13.8" hidden="false" customHeight="false" outlineLevel="0" collapsed="false">
      <c r="B36" s="31"/>
    </row>
    <row r="41" customFormat="false" ht="13.8" hidden="false" customHeight="false" outlineLevel="0" collapsed="false">
      <c r="A41" s="32"/>
      <c r="B41" s="79" t="s">
        <v>54</v>
      </c>
      <c r="C41" s="79"/>
      <c r="D41" s="79"/>
    </row>
    <row r="42" customFormat="false" ht="51.75" hidden="false" customHeight="true" outlineLevel="0" collapsed="false">
      <c r="A42" s="32" t="s">
        <v>52</v>
      </c>
      <c r="B42" s="34" t="s">
        <v>105</v>
      </c>
      <c r="C42" s="34" t="s">
        <v>106</v>
      </c>
      <c r="D42" s="34" t="s">
        <v>6</v>
      </c>
    </row>
    <row r="43" customFormat="false" ht="13.8" hidden="false" customHeight="false" outlineLevel="0" collapsed="false">
      <c r="A43" s="35" t="n">
        <v>2020</v>
      </c>
      <c r="B43" s="37" t="n">
        <f aca="false">AVERAGE(B16:B19)/AVERAGE(B12:B15)-1</f>
        <v>-0.112045120508403</v>
      </c>
      <c r="C43" s="37" t="n">
        <f aca="false">D43*1.2</f>
        <v>-0.112816119878236</v>
      </c>
      <c r="D43" s="37" t="n">
        <v>-0.0940134332318634</v>
      </c>
    </row>
    <row r="44" customFormat="false" ht="13.8" hidden="false" customHeight="false" outlineLevel="0" collapsed="false">
      <c r="A44" s="7" t="n">
        <v>2021</v>
      </c>
      <c r="B44" s="39" t="n">
        <f aca="false">AVERAGE(B20:B23)/AVERAGE(B16:B19)-1</f>
        <v>0.0674397835625984</v>
      </c>
      <c r="C44" s="39" t="n">
        <f aca="false">D44*0.8</f>
        <v>0.0673168085554725</v>
      </c>
      <c r="D44" s="39" t="n">
        <v>0.0841460106943406</v>
      </c>
    </row>
    <row r="45" customFormat="false" ht="13.8" hidden="false" customHeight="false" outlineLevel="0" collapsed="false">
      <c r="A45" s="35" t="n">
        <v>2022</v>
      </c>
      <c r="B45" s="37" t="n">
        <f aca="false">AVERAGE(B24:B27)/AVERAGE(B20:B23)-1</f>
        <v>0.038179514545879</v>
      </c>
      <c r="C45" s="37" t="n">
        <f aca="false">D45*0.8</f>
        <v>0.038127152817611</v>
      </c>
      <c r="D45" s="37" t="n">
        <v>0.0476589410220138</v>
      </c>
    </row>
    <row r="49" customFormat="false" ht="13.8" hidden="false" customHeight="false" outlineLevel="0" collapsed="false">
      <c r="E49" s="30"/>
    </row>
    <row r="50" customFormat="false" ht="13.8" hidden="false" customHeight="false" outlineLevel="0" collapsed="false">
      <c r="E50" s="30"/>
    </row>
    <row r="51" customFormat="false" ht="13.8" hidden="false" customHeight="false" outlineLevel="0" collapsed="false">
      <c r="E51" s="30"/>
    </row>
    <row r="52" customFormat="false" ht="13.8" hidden="false" customHeight="false" outlineLevel="0" collapsed="false">
      <c r="E52" s="30"/>
    </row>
    <row r="53" customFormat="false" ht="13.8" hidden="false" customHeight="false" outlineLevel="0" collapsed="false">
      <c r="E53" s="30"/>
    </row>
    <row r="54" customFormat="false" ht="13.8" hidden="false" customHeight="false" outlineLevel="0" collapsed="false">
      <c r="E54" s="30"/>
    </row>
    <row r="55" customFormat="false" ht="13.8" hidden="false" customHeight="false" outlineLevel="0" collapsed="false">
      <c r="E55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123"/>
  <sheetViews>
    <sheetView showFormulas="false" showGridLines="true" showRowColHeaders="true" showZeros="true" rightToLeft="false" tabSelected="false" showOutlineSymbols="true" defaultGridColor="true" view="normal" topLeftCell="AC1" colorId="64" zoomScale="75" zoomScaleNormal="75" zoomScalePageLayoutView="100" workbookViewId="0">
      <selection pane="topLeft" activeCell="AG36" activeCellId="0" sqref="AG36"/>
    </sheetView>
  </sheetViews>
  <sheetFormatPr defaultColWidth="9.0937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40" t="s">
        <v>52</v>
      </c>
      <c r="B1" s="40" t="s">
        <v>56</v>
      </c>
      <c r="C1" s="40" t="s">
        <v>107</v>
      </c>
      <c r="D1" s="40"/>
      <c r="E1" s="40" t="s">
        <v>108</v>
      </c>
      <c r="F1" s="40"/>
      <c r="G1" s="40" t="s">
        <v>59</v>
      </c>
      <c r="H1" s="40"/>
      <c r="I1" s="40" t="s">
        <v>60</v>
      </c>
      <c r="J1" s="40"/>
      <c r="K1" s="40" t="s">
        <v>61</v>
      </c>
      <c r="L1" s="40"/>
      <c r="M1" s="41" t="s">
        <v>62</v>
      </c>
      <c r="N1" s="40"/>
      <c r="O1" s="40" t="s">
        <v>63</v>
      </c>
      <c r="P1" s="42"/>
      <c r="Q1" s="40" t="s">
        <v>64</v>
      </c>
      <c r="R1" s="40"/>
      <c r="S1" s="40" t="s">
        <v>65</v>
      </c>
      <c r="T1" s="40"/>
      <c r="U1" s="42" t="s">
        <v>66</v>
      </c>
      <c r="V1" s="40"/>
      <c r="W1" s="40" t="s">
        <v>67</v>
      </c>
      <c r="X1" s="40"/>
      <c r="Y1" s="1" t="s">
        <v>68</v>
      </c>
      <c r="Z1" s="1"/>
      <c r="AA1" s="1" t="s">
        <v>69</v>
      </c>
      <c r="AB1" s="1"/>
      <c r="AC1" s="1"/>
      <c r="AD1" s="1" t="s">
        <v>70</v>
      </c>
      <c r="AE1" s="1"/>
      <c r="AF1" s="1" t="s">
        <v>72</v>
      </c>
      <c r="AG1" s="1" t="s">
        <v>2</v>
      </c>
      <c r="AH1" s="1" t="s">
        <v>73</v>
      </c>
      <c r="AI1" s="1"/>
      <c r="AJ1" s="1" t="s">
        <v>74</v>
      </c>
      <c r="AK1" s="43" t="s">
        <v>75</v>
      </c>
      <c r="AL1" s="43"/>
      <c r="AM1" s="44" t="s">
        <v>76</v>
      </c>
      <c r="AN1" s="44"/>
      <c r="AO1" s="45" t="s">
        <v>77</v>
      </c>
      <c r="AP1" s="46" t="s">
        <v>78</v>
      </c>
      <c r="AQ1" s="44" t="s">
        <v>79</v>
      </c>
      <c r="AR1" s="44"/>
      <c r="AS1" s="44" t="s">
        <v>80</v>
      </c>
      <c r="AT1" s="44"/>
      <c r="AU1" s="1" t="s">
        <v>81</v>
      </c>
      <c r="AV1" s="1" t="s">
        <v>82</v>
      </c>
      <c r="AW1" s="1"/>
      <c r="AX1" s="1" t="s">
        <v>83</v>
      </c>
      <c r="AY1" s="1"/>
      <c r="AZ1" s="1" t="s">
        <v>84</v>
      </c>
      <c r="BA1" s="1"/>
      <c r="BB1" s="1" t="s">
        <v>85</v>
      </c>
      <c r="BC1" s="1" t="s">
        <v>86</v>
      </c>
      <c r="BD1" s="1" t="str">
        <f aca="false">'Central scenario'!BD1</f>
        <v>Remuneración del trabajo en % VAB</v>
      </c>
      <c r="BE1" s="1"/>
      <c r="BF1" s="1" t="str">
        <f aca="false">'Central scenario'!BF1</f>
        <v>Crecimiento PIB real, función de alza población, salarios y participación en el producto</v>
      </c>
      <c r="BG1" s="1"/>
      <c r="BH1" s="1"/>
      <c r="BI1" s="1" t="s">
        <v>89</v>
      </c>
      <c r="BJ1" s="1"/>
      <c r="BK1" s="1" t="s">
        <v>90</v>
      </c>
      <c r="BL1" s="1" t="s">
        <v>91</v>
      </c>
      <c r="BM1" s="1" t="s">
        <v>92</v>
      </c>
      <c r="BN1" s="1" t="s">
        <v>93</v>
      </c>
      <c r="BO1" s="43" t="s">
        <v>94</v>
      </c>
      <c r="BP1" s="1"/>
      <c r="BQ1" s="1"/>
      <c r="BR1" s="1"/>
    </row>
    <row r="2" customFormat="false" ht="12.8" hidden="false" customHeight="false" outlineLevel="0" collapsed="false">
      <c r="A2" s="2"/>
      <c r="B2" s="2"/>
      <c r="C2" s="2" t="s">
        <v>95</v>
      </c>
      <c r="D2" s="2" t="s">
        <v>96</v>
      </c>
      <c r="E2" s="2" t="s">
        <v>95</v>
      </c>
      <c r="F2" s="4" t="s">
        <v>96</v>
      </c>
      <c r="G2" s="4" t="s">
        <v>97</v>
      </c>
      <c r="H2" s="4" t="s">
        <v>98</v>
      </c>
      <c r="I2" s="4" t="s">
        <v>97</v>
      </c>
      <c r="J2" s="2" t="s">
        <v>98</v>
      </c>
      <c r="K2" s="2" t="s">
        <v>95</v>
      </c>
      <c r="L2" s="4" t="s">
        <v>96</v>
      </c>
      <c r="M2" s="4" t="s">
        <v>95</v>
      </c>
      <c r="N2" s="4" t="s">
        <v>96</v>
      </c>
      <c r="O2" s="2" t="s">
        <v>95</v>
      </c>
      <c r="P2" s="2" t="s">
        <v>96</v>
      </c>
      <c r="Q2" s="4" t="s">
        <v>95</v>
      </c>
      <c r="R2" s="4" t="s">
        <v>96</v>
      </c>
      <c r="S2" s="4" t="s">
        <v>95</v>
      </c>
      <c r="T2" s="2" t="s">
        <v>96</v>
      </c>
      <c r="U2" s="2" t="s">
        <v>95</v>
      </c>
      <c r="V2" s="2" t="s">
        <v>96</v>
      </c>
      <c r="W2" s="2" t="s">
        <v>95</v>
      </c>
      <c r="X2" s="4" t="s">
        <v>96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47"/>
      <c r="AL2" s="47"/>
      <c r="AM2" s="47"/>
      <c r="AN2" s="2"/>
      <c r="AO2" s="47"/>
      <c r="AP2" s="47"/>
      <c r="AQ2" s="47"/>
      <c r="AR2" s="47"/>
      <c r="AS2" s="47"/>
      <c r="AT2" s="47"/>
      <c r="AU2" s="2"/>
      <c r="AV2" s="2" t="s">
        <v>99</v>
      </c>
      <c r="AW2" s="2" t="s">
        <v>97</v>
      </c>
      <c r="AX2" s="2" t="s">
        <v>99</v>
      </c>
      <c r="AY2" s="2" t="s">
        <v>97</v>
      </c>
      <c r="AZ2" s="2" t="s">
        <v>21</v>
      </c>
      <c r="BA2" s="2" t="s">
        <v>100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47"/>
      <c r="BP2" s="2"/>
      <c r="BQ2" s="2"/>
      <c r="BR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7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101</v>
      </c>
      <c r="AR3" s="52" t="s">
        <v>102</v>
      </c>
      <c r="AS3" s="52" t="s">
        <v>101</v>
      </c>
      <c r="AT3" s="52" t="s">
        <v>102</v>
      </c>
      <c r="AU3" s="31"/>
      <c r="AV3" s="2" t="n">
        <v>10923418</v>
      </c>
      <c r="BI3" s="51" t="n">
        <f aca="false">S3/AG3</f>
        <v>0.0126417118087272</v>
      </c>
      <c r="BJ3" s="2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1" t="n">
        <f aca="false">BN3+BM3</f>
        <v>0.0611520342930874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7" t="n">
        <v>2015</v>
      </c>
      <c r="AL4" s="52" t="n">
        <f aca="false">SUM(AB14:AB17)/AVERAGE(AG14:AG17)</f>
        <v>-0.0328930718673195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0.106168675143338</v>
      </c>
      <c r="AT4" s="53" t="n">
        <f aca="false">AR4/AG17</f>
        <v>0.106168675143338</v>
      </c>
      <c r="AU4" s="31"/>
      <c r="AV4" s="2" t="n">
        <v>10933469</v>
      </c>
      <c r="AX4" s="2" t="n">
        <f aca="false">(AV4-AV3)/AV3</f>
        <v>0.000920133240346565</v>
      </c>
      <c r="BI4" s="51" t="n">
        <f aca="false">S4/AG4</f>
        <v>0.0130142715360983</v>
      </c>
      <c r="BJ4" s="2" t="n">
        <v>2015</v>
      </c>
      <c r="BK4" s="51" t="n">
        <f aca="false">SUM(T14:T17)/AVERAGE(AG14:AG17)</f>
        <v>0.0607890100036003</v>
      </c>
      <c r="BL4" s="51" t="n">
        <f aca="false">SUM(P14:P17)/AVERAGE(AG14:AG17)</f>
        <v>0.0139861505051352</v>
      </c>
      <c r="BM4" s="51" t="n">
        <f aca="false">SUM(D14:D17)/AVERAGE(AG14:AG17)</f>
        <v>0.0796959313657846</v>
      </c>
      <c r="BN4" s="51" t="n">
        <f aca="false">(SUM(H14:H17)+SUM(J14:J17))/AVERAGE(AG14:AG17)</f>
        <v>0</v>
      </c>
      <c r="BO4" s="52" t="n">
        <f aca="false">AL4-BN4</f>
        <v>-0.0328930718673195</v>
      </c>
      <c r="BP4" s="31" t="n">
        <f aca="false">BN4+BM4</f>
        <v>0.0796959313657846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7" t="n">
        <v>2016</v>
      </c>
      <c r="AL5" s="52" t="n">
        <f aca="false">SUM(AB18:AB21)/AVERAGE(AG18:AG21)</f>
        <v>-0.0327968849329026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0.104276181437413</v>
      </c>
      <c r="AT5" s="53" t="n">
        <f aca="false">AR5/AG21</f>
        <v>0.104276181437413</v>
      </c>
      <c r="AU5" s="31"/>
      <c r="AV5" s="2" t="n">
        <v>10927942</v>
      </c>
      <c r="AX5" s="2" t="n">
        <f aca="false">(AV5-AV4)/AV4</f>
        <v>-0.000505512020018532</v>
      </c>
      <c r="BI5" s="51" t="n">
        <f aca="false">S5/AG5</f>
        <v>0.0126410582013536</v>
      </c>
      <c r="BJ5" s="2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-0.0328368529053518</v>
      </c>
      <c r="BP5" s="31" t="n">
        <f aca="false">BN5+BM5</f>
        <v>0.0788828769928052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7" t="n">
        <v>2017</v>
      </c>
      <c r="AL6" s="52" t="n">
        <f aca="false">SUM(AB22:AB25)/AVERAGE(AG22:AG25)</f>
        <v>-0.0365372181621095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0.109829947742841</v>
      </c>
      <c r="AT6" s="53" t="n">
        <f aca="false">AR6/AG25</f>
        <v>0.109829947742841</v>
      </c>
      <c r="AU6" s="31"/>
      <c r="AV6" s="2" t="n">
        <v>11163575</v>
      </c>
      <c r="AX6" s="2" t="n">
        <f aca="false">(AV6-AV5)/AV5</f>
        <v>0.021562431425789</v>
      </c>
      <c r="BI6" s="51" t="n">
        <f aca="false">S6/AG6</f>
        <v>0.0157201971181867</v>
      </c>
      <c r="BJ6" s="2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1" t="n">
        <f aca="false">BN6+BM6</f>
        <v>0.0814041954669322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7" t="n">
        <f aca="false">AK6+1</f>
        <v>2018</v>
      </c>
      <c r="AL7" s="52" t="n">
        <f aca="false">SUM(AB26:AB29)/AVERAGE(AG26:AG29)</f>
        <v>-0.0364739405503579</v>
      </c>
      <c r="AM7" s="4" t="n">
        <f aca="false">'Central scenario'!AM6</f>
        <v>22247411.6609202</v>
      </c>
      <c r="AN7" s="52" t="n">
        <f aca="false">AM7/AVERAGE(AG26:AG29)</f>
        <v>0.00430801881145178</v>
      </c>
      <c r="AO7" s="52" t="n">
        <f aca="false">AVERAGE(AG26:AG29)/AVERAGE(AG22:AG25)-1</f>
        <v>-0.0256535187698723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0.111448198031987</v>
      </c>
      <c r="AT7" s="53" t="n">
        <f aca="false">AR7/AG29</f>
        <v>0.111448198031987</v>
      </c>
      <c r="AV7" s="2" t="n">
        <v>11012334</v>
      </c>
      <c r="AX7" s="2" t="n">
        <f aca="false">(AV7-AV6)/AV6</f>
        <v>-0.0135477210481409</v>
      </c>
      <c r="BI7" s="51" t="n">
        <f aca="false">T14/AG14</f>
        <v>0.0139472925973707</v>
      </c>
      <c r="BJ7" s="2" t="n">
        <f aca="false">BJ6+1</f>
        <v>2018</v>
      </c>
      <c r="BK7" s="51" t="n">
        <f aca="false">SUM(T26:T29)/AVERAGE(AG26:AG29)</f>
        <v>0.059003517131234</v>
      </c>
      <c r="BL7" s="51" t="n">
        <f aca="false">SUM(P26:P29)/AVERAGE(AG26:AG29)</f>
        <v>0.0175882201816179</v>
      </c>
      <c r="BM7" s="51" t="n">
        <f aca="false">SUM(D26:D29)/AVERAGE(AG26:AG29)</f>
        <v>0.077889237499974</v>
      </c>
      <c r="BN7" s="51" t="n">
        <f aca="false">(SUM(H26:H29)+SUM(J26:J29))/AVERAGE(AG26:AG29)</f>
        <v>0.000951174085141823</v>
      </c>
      <c r="BO7" s="52" t="n">
        <f aca="false">AL7-BN7</f>
        <v>-0.0374251146354997</v>
      </c>
      <c r="BP7" s="31" t="n">
        <f aca="false">BN7+BM7</f>
        <v>0.0788404115851158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7" t="n">
        <f aca="false">AK7+1</f>
        <v>2019</v>
      </c>
      <c r="AL8" s="52" t="n">
        <f aca="false">SUM(AB30:AB33)/AVERAGE(AG30:AG33)</f>
        <v>-0.0380692254714671</v>
      </c>
      <c r="AM8" s="4" t="n">
        <f aca="false">'Central scenario'!AM7</f>
        <v>20644316.2443057</v>
      </c>
      <c r="AN8" s="52" t="n">
        <f aca="false">AM8/AVERAGE(AG30:AG33)</f>
        <v>0.00408284363392347</v>
      </c>
      <c r="AO8" s="52" t="n">
        <f aca="false">AVERAGE(AG30:AG33)/AVERAGE(AG26:AG29)-1</f>
        <v>-0.0208801486349116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0.085037771954361</v>
      </c>
      <c r="AT8" s="53" t="n">
        <f aca="false">AR8/AG33</f>
        <v>0.085037771954361</v>
      </c>
      <c r="AU8" s="31"/>
      <c r="AV8" s="2" t="n">
        <v>11082939</v>
      </c>
      <c r="AX8" s="2" t="n">
        <f aca="false">(AV8-AV7)/AV7</f>
        <v>0.00641144738254397</v>
      </c>
      <c r="BI8" s="51" t="n">
        <f aca="false">T15/AG15</f>
        <v>0.0146045821444093</v>
      </c>
      <c r="BJ8" s="2" t="n">
        <f aca="false">BJ7+1</f>
        <v>2019</v>
      </c>
      <c r="BK8" s="51" t="n">
        <f aca="false">SUM(T30:T33)/AVERAGE(AG30:AG33)</f>
        <v>0.051365940309645</v>
      </c>
      <c r="BL8" s="51" t="n">
        <f aca="false">SUM(P30:P33)/AVERAGE(AG30:AG33)</f>
        <v>0.0166595620058708</v>
      </c>
      <c r="BM8" s="51" t="n">
        <f aca="false">SUM(D30:D33)/AVERAGE(AG30:AG33)</f>
        <v>0.0727756037752413</v>
      </c>
      <c r="BN8" s="51" t="n">
        <f aca="false">(SUM(H30:H33)+SUM(J30:J33))/AVERAGE(AG30:AG33)</f>
        <v>0.00086516503452115</v>
      </c>
      <c r="BO8" s="52" t="n">
        <f aca="false">AL8-BN8</f>
        <v>-0.0389343905059882</v>
      </c>
      <c r="BP8" s="31" t="n">
        <f aca="false">BN8+BM8</f>
        <v>0.0736407688097625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7" t="n">
        <f aca="false">AK8+1</f>
        <v>2020</v>
      </c>
      <c r="AL9" s="52" t="n">
        <f aca="false">SUM(AB34:AB37)/AVERAGE(AG34:AG37)</f>
        <v>-0.0506682354077672</v>
      </c>
      <c r="AM9" s="4" t="n">
        <f aca="false">'Central scenario'!AM8</f>
        <v>19740259.6575456</v>
      </c>
      <c r="AN9" s="52" t="n">
        <f aca="false">AM9/AVERAGE(AG34:AG37)</f>
        <v>0.00440849623744528</v>
      </c>
      <c r="AO9" s="52" t="n">
        <f aca="false">AVERAGE(AG34:AG37)/AVERAGE(AG30:AG33)-1</f>
        <v>-0.114426462264863</v>
      </c>
      <c r="AP9" s="55" t="n">
        <f aca="false">'Central scenario'!AP9</f>
        <v>-1066093.41188291</v>
      </c>
      <c r="AQ9" s="4" t="n">
        <f aca="false">AQ8*(1+AO9)</f>
        <v>369496122.497832</v>
      </c>
      <c r="AR9" s="4" t="n">
        <f aca="false">((((((AQ8*((1+AO9)^(6/12)))*((1+AO9)^(1/12))+AP9)*((1+AO9)^(1/12))-AM9/12)*((1+AO9)^(1/12))-AM9/12)*((1+AO9)^(1/12))-AM9/12)*((1+AO9)^(1/12))-AM9/12)*((1+AO9)^(1/12))-AM9/12</f>
        <v>360421640.193855</v>
      </c>
      <c r="AS9" s="53" t="n">
        <f aca="false">AQ9/AG37</f>
        <v>0.0806482672957329</v>
      </c>
      <c r="AT9" s="53" t="n">
        <f aca="false">AR9/AG37</f>
        <v>0.0786676205991606</v>
      </c>
      <c r="AV9" s="2" t="n">
        <v>11339977</v>
      </c>
      <c r="AX9" s="2" t="n">
        <f aca="false">(AV9-AV8)/AV8</f>
        <v>0.0231922236511452</v>
      </c>
      <c r="BI9" s="51" t="n">
        <f aca="false">T16/AG16</f>
        <v>0.0146855085939226</v>
      </c>
      <c r="BJ9" s="2" t="n">
        <f aca="false">BJ8+1</f>
        <v>2020</v>
      </c>
      <c r="BK9" s="51" t="n">
        <f aca="false">SUM(T34:T37)/AVERAGE(AG34:AG37)</f>
        <v>0.056609178740141</v>
      </c>
      <c r="BL9" s="51" t="n">
        <f aca="false">SUM(P34:P37)/AVERAGE(AG34:AG37)</f>
        <v>0.019273241763402</v>
      </c>
      <c r="BM9" s="51" t="n">
        <f aca="false">SUM(D34:D37)/AVERAGE(AG34:AG37)</f>
        <v>0.0880041723845062</v>
      </c>
      <c r="BN9" s="51" t="n">
        <f aca="false">(SUM(H34:H37)+SUM(J34:J37))/AVERAGE(AG34:AG37)</f>
        <v>0.0013648751161777</v>
      </c>
      <c r="BO9" s="52" t="n">
        <f aca="false">AL9-BN9</f>
        <v>-0.0520331105239449</v>
      </c>
      <c r="BP9" s="31" t="n">
        <f aca="false">BN9+BM9</f>
        <v>0.0893690475006839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7" t="n">
        <f aca="false">AK9+1</f>
        <v>2021</v>
      </c>
      <c r="AL10" s="52" t="n">
        <f aca="false">SUM(AB38:AB41)/AVERAGE(AG38:AG41)</f>
        <v>-0.0440856478508908</v>
      </c>
      <c r="AM10" s="4" t="n">
        <f aca="false">'Central scenario'!AM9</f>
        <v>18862810.403066</v>
      </c>
      <c r="AN10" s="52" t="n">
        <f aca="false">AM10/AVERAGE(AG38:AG41)</f>
        <v>0.00394639568933626</v>
      </c>
      <c r="AO10" s="52" t="n">
        <f aca="false">AVERAGE(AG38:AG41)/AVERAGE(AG34:AG37)-1</f>
        <v>0.0674397835625984</v>
      </c>
      <c r="AP10" s="52"/>
      <c r="AQ10" s="4" t="n">
        <f aca="false">AQ9*(1+AO10)</f>
        <v>394414861.026305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365289409.511251</v>
      </c>
      <c r="AS10" s="53" t="n">
        <f aca="false">AQ10/AG41</f>
        <v>0.0821119627061017</v>
      </c>
      <c r="AT10" s="53" t="n">
        <f aca="false">AR10/AG41</f>
        <v>0.0760484285320104</v>
      </c>
      <c r="AV10" s="2" t="n">
        <v>11479064</v>
      </c>
      <c r="AX10" s="2" t="n">
        <f aca="false">(AV10-AV9)/AV9</f>
        <v>0.0122651924249935</v>
      </c>
      <c r="BI10" s="51" t="n">
        <f aca="false">T17/AG17</f>
        <v>0.0175810416823876</v>
      </c>
      <c r="BJ10" s="2" t="n">
        <f aca="false">BJ9+1</f>
        <v>2021</v>
      </c>
      <c r="BK10" s="51" t="n">
        <f aca="false">SUM(T38:T41)/AVERAGE(AG38:AG41)</f>
        <v>0.0541587078144686</v>
      </c>
      <c r="BL10" s="51" t="n">
        <f aca="false">SUM(P38:P41)/AVERAGE(AG38:AG41)</f>
        <v>0.0177299550142651</v>
      </c>
      <c r="BM10" s="51" t="n">
        <f aca="false">SUM(D38:D41)/AVERAGE(AG38:AG41)</f>
        <v>0.0805144006510943</v>
      </c>
      <c r="BN10" s="51" t="n">
        <f aca="false">(SUM(H38:H41)+SUM(J38:J41))/AVERAGE(AG38:AG41)</f>
        <v>0.0016725028563885</v>
      </c>
      <c r="BO10" s="52" t="n">
        <f aca="false">AL10-BN10</f>
        <v>-0.0457581507072793</v>
      </c>
      <c r="BP10" s="31" t="n">
        <f aca="false">BN10+BM10</f>
        <v>0.0821869035074828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7" t="n">
        <f aca="false">AK10+1</f>
        <v>2022</v>
      </c>
      <c r="AL11" s="52" t="n">
        <f aca="false">SUM(AB42:AB45)/AVERAGE(AG42:AG45)</f>
        <v>-0.0415096673264043</v>
      </c>
      <c r="AM11" s="4" t="n">
        <f aca="false">'Central scenario'!AM10</f>
        <v>17835539.214349</v>
      </c>
      <c r="AN11" s="52" t="n">
        <f aca="false">AM11/AVERAGE(AG42:AG45)</f>
        <v>0.00359424781324063</v>
      </c>
      <c r="AO11" s="52" t="n">
        <f aca="false">AVERAGE(AG42:AG45)/AVERAGE(AG38:AG41)-1</f>
        <v>0.038179514545879</v>
      </c>
      <c r="AP11" s="52"/>
      <c r="AQ11" s="4" t="n">
        <f aca="false">AQ10*(1+AO11)</f>
        <v>409473428.94997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361090450.901145</v>
      </c>
      <c r="AS11" s="53" t="n">
        <f aca="false">AQ11/AG45</f>
        <v>0.0833436573857504</v>
      </c>
      <c r="AT11" s="53" t="n">
        <f aca="false">AR11/AG45</f>
        <v>0.0734958527158746</v>
      </c>
      <c r="AV11" s="2" t="n">
        <v>11462881</v>
      </c>
      <c r="AX11" s="2" t="n">
        <f aca="false">(AV11-AV10)/AV10</f>
        <v>-0.00140978393360295</v>
      </c>
      <c r="BI11" s="51" t="n">
        <f aca="false">T18/AG18</f>
        <v>0.0148629680055494</v>
      </c>
      <c r="BJ11" s="2" t="n">
        <f aca="false">BJ10+1</f>
        <v>2022</v>
      </c>
      <c r="BK11" s="51" t="n">
        <f aca="false">SUM(T42:T45)/AVERAGE(AG42:AG45)</f>
        <v>0.0547992410070704</v>
      </c>
      <c r="BL11" s="51" t="n">
        <f aca="false">SUM(P42:P45)/AVERAGE(AG42:AG45)</f>
        <v>0.0171200709970776</v>
      </c>
      <c r="BM11" s="51" t="n">
        <f aca="false">SUM(D42:D45)/AVERAGE(AG42:AG45)</f>
        <v>0.0791888373363972</v>
      </c>
      <c r="BN11" s="51" t="n">
        <f aca="false">(SUM(H42:H45)+SUM(J42:J45))/AVERAGE(AG42:AG45)</f>
        <v>0.00200215723822558</v>
      </c>
      <c r="BO11" s="52" t="n">
        <f aca="false">AL11-BN11</f>
        <v>-0.0435118245646299</v>
      </c>
      <c r="BP11" s="31" t="n">
        <f aca="false">BN11+BM11</f>
        <v>0.0811909945746227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7" t="n">
        <f aca="false">AK11+1</f>
        <v>2023</v>
      </c>
      <c r="AL12" s="52" t="n">
        <f aca="false">SUM(AB46:AB49)/AVERAGE(AG46:AG49)</f>
        <v>-0.0394831001179344</v>
      </c>
      <c r="AM12" s="4" t="n">
        <f aca="false">'Central scenario'!AM11</f>
        <v>16827143.6015023</v>
      </c>
      <c r="AN12" s="52" t="n">
        <f aca="false">AM12/AVERAGE(AG46:AG49)</f>
        <v>0.00311857063467571</v>
      </c>
      <c r="AO12" s="52" t="n">
        <f aca="false">AVERAGE(AG46:AG49)/AVERAGE(AG42:AG45)-1</f>
        <v>0.087368103278318</v>
      </c>
      <c r="AP12" s="52"/>
      <c r="AQ12" s="4" t="n">
        <f aca="false">AQ11*(1+AO12)</f>
        <v>445248345.780198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375147463.029203</v>
      </c>
      <c r="AS12" s="53" t="n">
        <f aca="false">AQ12/AG49</f>
        <v>0.0831119588235137</v>
      </c>
      <c r="AT12" s="53" t="n">
        <f aca="false">AR12/AG49</f>
        <v>0.0700266284996389</v>
      </c>
      <c r="AV12" s="2" t="n">
        <v>11332510</v>
      </c>
      <c r="AX12" s="2" t="n">
        <f aca="false">(AV12-AV11)/AV11</f>
        <v>-0.0113733188017916</v>
      </c>
      <c r="BI12" s="51" t="n">
        <f aca="false">T19/AG19</f>
        <v>0.0151115527288008</v>
      </c>
      <c r="BJ12" s="2" t="n">
        <f aca="false">BJ11+1</f>
        <v>2023</v>
      </c>
      <c r="BK12" s="51" t="n">
        <f aca="false">SUM(T46:T49)/AVERAGE(AG46:AG49)</f>
        <v>0.0524268447113237</v>
      </c>
      <c r="BL12" s="51" t="n">
        <f aca="false">SUM(P46:P49)/AVERAGE(AG46:AG49)</f>
        <v>0.0160218574020772</v>
      </c>
      <c r="BM12" s="51" t="n">
        <f aca="false">SUM(D46:D49)/AVERAGE(AG46:AG49)</f>
        <v>0.0758880874271809</v>
      </c>
      <c r="BN12" s="51" t="n">
        <f aca="false">(SUM(H46:H49)+SUM(J46:J49))/AVERAGE(AG46:AG49)</f>
        <v>0.00215497052467038</v>
      </c>
      <c r="BO12" s="52" t="n">
        <f aca="false">AL12-BN12</f>
        <v>-0.0416380706426048</v>
      </c>
      <c r="BP12" s="31" t="n">
        <f aca="false">BN12+BM12</f>
        <v>0.0780430579518513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1"/>
      <c r="AK13" s="58" t="n">
        <f aca="false">AK12+1</f>
        <v>2024</v>
      </c>
      <c r="AL13" s="59" t="n">
        <f aca="false">SUM(AB50:AB53)/AVERAGE(AG50:AG53)</f>
        <v>-0.0405373570109086</v>
      </c>
      <c r="AM13" s="13" t="n">
        <f aca="false">'Central scenario'!AM12</f>
        <v>15842663.6881786</v>
      </c>
      <c r="AN13" s="59" t="n">
        <f aca="false">AM13/AVERAGE(AG50:AG53)</f>
        <v>0.00284555303236403</v>
      </c>
      <c r="AO13" s="59" t="n">
        <f aca="false">'GDP evolution by scenario'!G49</f>
        <v>0.031826561119259</v>
      </c>
      <c r="AP13" s="59"/>
      <c r="AQ13" s="13" t="n">
        <f aca="false">AQ12*(1+AO13)</f>
        <v>459419069.47042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371014660.601623</v>
      </c>
      <c r="AS13" s="60" t="n">
        <f aca="false">AQ13/AG53</f>
        <v>0.083158682082736</v>
      </c>
      <c r="AT13" s="60" t="n">
        <f aca="false">AR13/AG53</f>
        <v>0.0671567469860784</v>
      </c>
      <c r="BI13" s="31" t="n">
        <f aca="false">T20/AG20</f>
        <v>0.0144325308171781</v>
      </c>
      <c r="BJ13" s="0" t="n">
        <f aca="false">BJ12+1</f>
        <v>2024</v>
      </c>
      <c r="BK13" s="31" t="n">
        <f aca="false">SUM(T50:T53)/AVERAGE(AG50:AG53)</f>
        <v>0.0526433588569018</v>
      </c>
      <c r="BL13" s="31" t="n">
        <f aca="false">SUM(P50:P53)/AVERAGE(AG50:AG53)</f>
        <v>0.0161416809933106</v>
      </c>
      <c r="BM13" s="31" t="n">
        <f aca="false">SUM(D50:D53)/AVERAGE(AG50:AG53)</f>
        <v>0.0770390348744997</v>
      </c>
      <c r="BN13" s="31" t="n">
        <f aca="false">(SUM(H50:H53)+SUM(J50:J53))/AVERAGE(AG50:AG53)</f>
        <v>0.00256153660753814</v>
      </c>
      <c r="BO13" s="59" t="n">
        <f aca="false">AL13-BN13</f>
        <v>-0.0430988936184467</v>
      </c>
      <c r="BP13" s="31" t="n">
        <f aca="false">BN13+BM13</f>
        <v>0.0796005714820378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0" t="n">
        <f aca="false">'Low pensions'!Q14</f>
        <v>93656358.855066</v>
      </c>
      <c r="E14" s="6"/>
      <c r="F14" s="8" t="n">
        <f aca="false">'Low pensions'!I14</f>
        <v>17023151.8533019</v>
      </c>
      <c r="G14" s="80" t="n">
        <f aca="false">'Low pensions'!K14</f>
        <v>0</v>
      </c>
      <c r="H14" s="80" t="n">
        <f aca="false">'Low pensions'!V14</f>
        <v>0</v>
      </c>
      <c r="I14" s="80" t="n">
        <f aca="false">'Low pensions'!M14</f>
        <v>0</v>
      </c>
      <c r="J14" s="80" t="n">
        <f aca="false">'Low pensions'!W14</f>
        <v>0</v>
      </c>
      <c r="K14" s="6"/>
      <c r="L14" s="80" t="n">
        <f aca="false">'Low pensions'!N14</f>
        <v>2735454.99361358</v>
      </c>
      <c r="M14" s="8"/>
      <c r="N14" s="80" t="n">
        <f aca="false">'Low pensions'!L14</f>
        <v>691939.443819586</v>
      </c>
      <c r="O14" s="6"/>
      <c r="P14" s="80" t="n">
        <f aca="false">'Low pensions'!X14</f>
        <v>18001135.6304208</v>
      </c>
      <c r="Q14" s="8"/>
      <c r="R14" s="80" t="n">
        <f aca="false">'Low SIPA income'!G9</f>
        <v>17905696.1687748</v>
      </c>
      <c r="S14" s="8"/>
      <c r="T14" s="80" t="n">
        <f aca="false">'Low SIPA income'!J9</f>
        <v>68463981.218437</v>
      </c>
      <c r="U14" s="6"/>
      <c r="V14" s="80" t="n">
        <f aca="false">'Low SIPA income'!F9</f>
        <v>135449.214417351</v>
      </c>
      <c r="W14" s="8"/>
      <c r="X14" s="80" t="n">
        <f aca="false">'Low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v>672749.811391699</v>
      </c>
      <c r="AF14" s="6" t="n">
        <f aca="false">'Central scenario'!AF14</f>
        <v>103.09103866</v>
      </c>
      <c r="AG14" s="6" t="n">
        <f aca="false">AE14/$AE$6*$AD$6</f>
        <v>4908764962.12201</v>
      </c>
      <c r="AH14" s="6"/>
      <c r="AI14" s="6"/>
      <c r="AJ14" s="61" t="n">
        <f aca="false">AB14/AG14</f>
        <v>-0.00879926286965218</v>
      </c>
      <c r="AK14" s="62" t="n">
        <f aca="false">AK13+1</f>
        <v>2025</v>
      </c>
      <c r="AL14" s="63" t="n">
        <f aca="false">SUM(AB54:AB57)/AVERAGE(AG54:AG57)</f>
        <v>-0.0408326658558619</v>
      </c>
      <c r="AM14" s="6" t="n">
        <f aca="false">'Central scenario'!AM13</f>
        <v>14900507.1403892</v>
      </c>
      <c r="AN14" s="63" t="n">
        <f aca="false">AM14/AVERAGE(AG54:AG57)</f>
        <v>0.00262881381025805</v>
      </c>
      <c r="AO14" s="63" t="n">
        <f aca="false">'GDP evolution by scenario'!G53</f>
        <v>0.0172516010464494</v>
      </c>
      <c r="AP14" s="63"/>
      <c r="AQ14" s="6" t="n">
        <f aca="false">AQ13*(1+AO14)</f>
        <v>467344783.970055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362397296.156394</v>
      </c>
      <c r="AS14" s="64" t="n">
        <f aca="false">AQ14/AG57</f>
        <v>0.081278096479023</v>
      </c>
      <c r="AT14" s="64" t="n">
        <f aca="false">AR14/AG57</f>
        <v>0.0630261926762487</v>
      </c>
      <c r="AU14" s="5"/>
      <c r="AV14" s="5"/>
      <c r="AW14" s="65" t="n">
        <f aca="false">workers_and_wage_low!C2</f>
        <v>10914398</v>
      </c>
      <c r="AX14" s="5"/>
      <c r="AY14" s="61" t="n">
        <f aca="false">(AW14-AV6)/AV6</f>
        <v>-0.0223205379996999</v>
      </c>
      <c r="AZ14" s="66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0.0169785163044259</v>
      </c>
      <c r="BJ14" s="5" t="n">
        <f aca="false">BJ13+1</f>
        <v>2025</v>
      </c>
      <c r="BK14" s="61" t="n">
        <f aca="false">SUM(T54:T57)/AVERAGE(AG54:AG57)</f>
        <v>0.0537639218202977</v>
      </c>
      <c r="BL14" s="61" t="n">
        <f aca="false">SUM(P54:P57)/AVERAGE(AG54:AG57)</f>
        <v>0.0164189653596817</v>
      </c>
      <c r="BM14" s="61" t="n">
        <f aca="false">SUM(D54:D57)/AVERAGE(AG54:AG57)</f>
        <v>0.0781776223164779</v>
      </c>
      <c r="BN14" s="61" t="n">
        <f aca="false">(SUM(H54:H57)+SUM(J54:J57))/AVERAGE(AG54:AG57)</f>
        <v>0.00354307894533368</v>
      </c>
      <c r="BO14" s="63" t="n">
        <f aca="false">AL14-BN14</f>
        <v>-0.0443757448011956</v>
      </c>
      <c r="BP14" s="31" t="n">
        <f aca="false">BN14+BM14</f>
        <v>0.0817207012618116</v>
      </c>
      <c r="BQ14" s="5"/>
      <c r="BR14" s="5"/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1" t="n">
        <f aca="false">'Low pensions'!Q15</f>
        <v>107958694.759278</v>
      </c>
      <c r="E15" s="9"/>
      <c r="F15" s="67" t="n">
        <f aca="false">'Low pensions'!I15</f>
        <v>19622770.7038608</v>
      </c>
      <c r="G15" s="81" t="n">
        <f aca="false">'Low pensions'!K15</f>
        <v>0</v>
      </c>
      <c r="H15" s="81" t="n">
        <f aca="false">'Low pensions'!V15</f>
        <v>0</v>
      </c>
      <c r="I15" s="81" t="n">
        <f aca="false">'Low pensions'!M15</f>
        <v>0</v>
      </c>
      <c r="J15" s="81" t="n">
        <f aca="false">'Low pensions'!W15</f>
        <v>0</v>
      </c>
      <c r="K15" s="9"/>
      <c r="L15" s="81" t="n">
        <f aca="false">'Low pensions'!N15</f>
        <v>2478245.90902603</v>
      </c>
      <c r="M15" s="67"/>
      <c r="N15" s="81" t="n">
        <f aca="false">'Low pensions'!L15</f>
        <v>799976.431236576</v>
      </c>
      <c r="O15" s="9"/>
      <c r="P15" s="81" t="n">
        <f aca="false">'Low pensions'!X15</f>
        <v>17260864.096479</v>
      </c>
      <c r="Q15" s="67"/>
      <c r="R15" s="81" t="n">
        <f aca="false">'Low SIPA income'!G10</f>
        <v>22051740.3344971</v>
      </c>
      <c r="S15" s="67"/>
      <c r="T15" s="81" t="n">
        <f aca="false">'Low SIPA income'!J10</f>
        <v>84316740.4307724</v>
      </c>
      <c r="U15" s="9"/>
      <c r="V15" s="81" t="n">
        <f aca="false">'Low SIPA income'!F10</f>
        <v>151084.142402353</v>
      </c>
      <c r="W15" s="67"/>
      <c r="X15" s="81" t="n">
        <f aca="false">'Low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v>791235.96554167</v>
      </c>
      <c r="AF15" s="9" t="n">
        <f aca="false">'Central scenario'!AF15</f>
        <v>106.73436665</v>
      </c>
      <c r="AG15" s="9" t="n">
        <f aca="false">AE15/$AE$6*$AD$6</f>
        <v>5773307281.03367</v>
      </c>
      <c r="AH15" s="9"/>
      <c r="AI15" s="9"/>
      <c r="AJ15" s="39" t="n">
        <f aca="false">AB15/AG15</f>
        <v>-0.00708481576225084</v>
      </c>
      <c r="AK15" s="68" t="n">
        <f aca="false">AK14+1</f>
        <v>2026</v>
      </c>
      <c r="AL15" s="69" t="n">
        <f aca="false">SUM(AB58:AB61)/AVERAGE(AG58:AG61)</f>
        <v>-0.0406961967695087</v>
      </c>
      <c r="AM15" s="9" t="n">
        <f aca="false">'Central scenario'!AM14</f>
        <v>13946867.9480024</v>
      </c>
      <c r="AN15" s="69" t="n">
        <f aca="false">AM15/AVERAGE(AG58:AG61)</f>
        <v>0.00237351498692545</v>
      </c>
      <c r="AO15" s="69" t="n">
        <f aca="false">'GDP evolution by scenario'!G57</f>
        <v>0.0406753143680041</v>
      </c>
      <c r="AP15" s="69"/>
      <c r="AQ15" s="9" t="n">
        <f aca="false">AQ14*(1+AO15)</f>
        <v>486354179.976284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362932914.440191</v>
      </c>
      <c r="AS15" s="70" t="n">
        <f aca="false">AQ15/AG61</f>
        <v>0.0817390919834407</v>
      </c>
      <c r="AT15" s="70" t="n">
        <f aca="false">AR15/AG61</f>
        <v>0.0609963028973897</v>
      </c>
      <c r="AU15" s="7"/>
      <c r="AV15" s="7"/>
      <c r="AW15" s="71" t="n">
        <f aca="false">workers_and_wage_low!C3</f>
        <v>11021763</v>
      </c>
      <c r="AX15" s="7"/>
      <c r="AY15" s="39" t="n">
        <f aca="false">(AW15-AW14)/AW14</f>
        <v>0.00983700612713592</v>
      </c>
      <c r="AZ15" s="38" t="n">
        <f aca="false">workers_and_wage_low!B3</f>
        <v>6778.90225184158</v>
      </c>
      <c r="BA15" s="39" t="n">
        <f aca="false">(AZ15-AZ14)/AZ14</f>
        <v>0.0567615243741825</v>
      </c>
      <c r="BB15" s="39"/>
      <c r="BC15" s="39"/>
      <c r="BD15" s="39"/>
      <c r="BE15" s="39"/>
      <c r="BF15" s="7"/>
      <c r="BG15" s="7"/>
      <c r="BH15" s="7"/>
      <c r="BI15" s="39" t="n">
        <f aca="false">T22/AG22</f>
        <v>0.014937167720869</v>
      </c>
      <c r="BJ15" s="7" t="n">
        <f aca="false">BJ14+1</f>
        <v>2026</v>
      </c>
      <c r="BK15" s="39" t="n">
        <f aca="false">SUM(T58:T61)/AVERAGE(AG58:AG61)</f>
        <v>0.0540657676774152</v>
      </c>
      <c r="BL15" s="39" t="n">
        <f aca="false">SUM(P58:P61)/AVERAGE(AG58:AG61)</f>
        <v>0.016273484658753</v>
      </c>
      <c r="BM15" s="39" t="n">
        <f aca="false">SUM(D58:D61)/AVERAGE(AG58:AG61)</f>
        <v>0.0784884797881708</v>
      </c>
      <c r="BN15" s="39" t="n">
        <f aca="false">(SUM(H58:H61)+SUM(J58:J61))/AVERAGE(AG58:AG61)</f>
        <v>0.00466952935400216</v>
      </c>
      <c r="BO15" s="69" t="n">
        <f aca="false">AL15-BN15</f>
        <v>-0.0453657261235108</v>
      </c>
      <c r="BP15" s="31" t="n">
        <f aca="false">BN15+BM15</f>
        <v>0.083158009142173</v>
      </c>
      <c r="BQ15" s="7"/>
      <c r="BR15" s="7"/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1" t="n">
        <f aca="false">'Low pensions'!Q16</f>
        <v>104676876.044302</v>
      </c>
      <c r="E16" s="9"/>
      <c r="F16" s="67" t="n">
        <f aca="false">'Low pensions'!I16</f>
        <v>19026261.3047872</v>
      </c>
      <c r="G16" s="81" t="n">
        <f aca="false">'Low pensions'!K16</f>
        <v>0</v>
      </c>
      <c r="H16" s="81" t="n">
        <f aca="false">'Low pensions'!V16</f>
        <v>0</v>
      </c>
      <c r="I16" s="81" t="n">
        <f aca="false">'Low pensions'!M16</f>
        <v>0</v>
      </c>
      <c r="J16" s="81" t="n">
        <f aca="false">'Low pensions'!W16</f>
        <v>0</v>
      </c>
      <c r="K16" s="9"/>
      <c r="L16" s="81" t="n">
        <f aca="false">'Low pensions'!N16</f>
        <v>2919136.76234831</v>
      </c>
      <c r="M16" s="67"/>
      <c r="N16" s="81" t="n">
        <f aca="false">'Low pensions'!L16</f>
        <v>777485.531692125</v>
      </c>
      <c r="O16" s="9"/>
      <c r="P16" s="81" t="n">
        <f aca="false">'Low pensions'!X16</f>
        <v>19424910.5368699</v>
      </c>
      <c r="Q16" s="67"/>
      <c r="R16" s="81" t="n">
        <f aca="false">'Low SIPA income'!G11</f>
        <v>20129419.2421135</v>
      </c>
      <c r="S16" s="67"/>
      <c r="T16" s="81" t="n">
        <f aca="false">'Low SIPA income'!J11</f>
        <v>76966579.1232066</v>
      </c>
      <c r="U16" s="9"/>
      <c r="V16" s="81" t="n">
        <f aca="false">'Low SIPA income'!F11</f>
        <v>149343.027816335</v>
      </c>
      <c r="W16" s="67"/>
      <c r="X16" s="81" t="n">
        <f aca="false">'Low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v>718281.265449782</v>
      </c>
      <c r="AF16" s="9" t="n">
        <f aca="false">'Central scenario'!AF16</f>
        <v>110.48458935</v>
      </c>
      <c r="AG16" s="9" t="n">
        <f aca="false">AE16/$AE$6*$AD$6</f>
        <v>5240988327.43582</v>
      </c>
      <c r="AH16" s="9"/>
      <c r="AI16" s="9"/>
      <c r="AJ16" s="39" t="n">
        <f aca="false">AB16/AG16</f>
        <v>-0.0089935723022352</v>
      </c>
      <c r="AK16" s="68" t="n">
        <f aca="false">AK15+1</f>
        <v>2027</v>
      </c>
      <c r="AL16" s="69" t="n">
        <f aca="false">SUM(AB62:AB65)/AVERAGE(AG62:AG65)</f>
        <v>-0.0400671867953806</v>
      </c>
      <c r="AM16" s="9" t="n">
        <f aca="false">'Central scenario'!AM15</f>
        <v>13032040.9288315</v>
      </c>
      <c r="AN16" s="69" t="n">
        <f aca="false">AM16/AVERAGE(AG62:AG65)</f>
        <v>0.00213818878788292</v>
      </c>
      <c r="AO16" s="69" t="n">
        <f aca="false">'GDP evolution by scenario'!G61</f>
        <v>0.0283690770004372</v>
      </c>
      <c r="AP16" s="69"/>
      <c r="AQ16" s="9" t="n">
        <f aca="false">AQ15*(1+AO16)</f>
        <v>500151599.157515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360028352.13416</v>
      </c>
      <c r="AS16" s="70" t="n">
        <f aca="false">AQ16/AG65</f>
        <v>0.0807993459273149</v>
      </c>
      <c r="AT16" s="70" t="n">
        <f aca="false">AR16/AG65</f>
        <v>0.058162475970746</v>
      </c>
      <c r="AU16" s="7"/>
      <c r="AV16" s="7"/>
      <c r="AW16" s="71" t="n">
        <f aca="false">workers_and_wage_low!C4</f>
        <v>11059493</v>
      </c>
      <c r="AX16" s="7"/>
      <c r="AY16" s="39" t="n">
        <f aca="false">(AW16-AW15)/AW15</f>
        <v>0.00342322730038742</v>
      </c>
      <c r="AZ16" s="38" t="n">
        <f aca="false">workers_and_wage_low!B4</f>
        <v>7092.02100217064</v>
      </c>
      <c r="BA16" s="39" t="n">
        <f aca="false">(AZ16-AZ15)/AZ15</f>
        <v>0.0461901851799086</v>
      </c>
      <c r="BB16" s="39"/>
      <c r="BC16" s="39"/>
      <c r="BD16" s="39"/>
      <c r="BE16" s="39"/>
      <c r="BF16" s="7"/>
      <c r="BG16" s="7"/>
      <c r="BH16" s="7"/>
      <c r="BI16" s="39" t="n">
        <f aca="false">T23/AG23</f>
        <v>0.0156502756763912</v>
      </c>
      <c r="BJ16" s="7" t="n">
        <f aca="false">BJ15+1</f>
        <v>2027</v>
      </c>
      <c r="BK16" s="39" t="n">
        <f aca="false">SUM(T62:T65)/AVERAGE(AG62:AG65)</f>
        <v>0.0544022405869619</v>
      </c>
      <c r="BL16" s="39" t="n">
        <f aca="false">SUM(P62:P65)/AVERAGE(AG62:AG65)</f>
        <v>0.0161103907764879</v>
      </c>
      <c r="BM16" s="39" t="n">
        <f aca="false">SUM(D62:D65)/AVERAGE(AG62:AG65)</f>
        <v>0.0783590366058546</v>
      </c>
      <c r="BN16" s="39" t="n">
        <f aca="false">(SUM(H62:H65)+SUM(J62:J65))/AVERAGE(AG62:AG65)</f>
        <v>0.00548975856138979</v>
      </c>
      <c r="BO16" s="69" t="n">
        <f aca="false">AL16-BN16</f>
        <v>-0.0455569453567704</v>
      </c>
      <c r="BP16" s="31" t="n">
        <f aca="false">BN16+BM16</f>
        <v>0.0838487951672444</v>
      </c>
      <c r="BQ16" s="7"/>
      <c r="BR16" s="7"/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1" t="n">
        <f aca="false">'Low pensions'!Q17</f>
        <v>113257758.110679</v>
      </c>
      <c r="E17" s="9"/>
      <c r="F17" s="67" t="n">
        <f aca="false">'Low pensions'!I17</f>
        <v>20585938.1941831</v>
      </c>
      <c r="G17" s="81" t="n">
        <f aca="false">'Low pensions'!K17</f>
        <v>0</v>
      </c>
      <c r="H17" s="81" t="n">
        <f aca="false">'Low pensions'!V17</f>
        <v>0</v>
      </c>
      <c r="I17" s="81" t="n">
        <f aca="false">'Low pensions'!M17</f>
        <v>0</v>
      </c>
      <c r="J17" s="81" t="n">
        <f aca="false">'Low pensions'!W17</f>
        <v>0</v>
      </c>
      <c r="K17" s="9"/>
      <c r="L17" s="81" t="n">
        <f aca="false">'Low pensions'!N17</f>
        <v>2757062.56989139</v>
      </c>
      <c r="M17" s="67"/>
      <c r="N17" s="81" t="n">
        <f aca="false">'Low pensions'!L17</f>
        <v>842483.122443445</v>
      </c>
      <c r="O17" s="9"/>
      <c r="P17" s="81" t="n">
        <f aca="false">'Low pensions'!X17</f>
        <v>18941504.3486667</v>
      </c>
      <c r="Q17" s="67"/>
      <c r="R17" s="81" t="n">
        <f aca="false">'Low SIPA income'!G12</f>
        <v>23608504.5739548</v>
      </c>
      <c r="S17" s="67"/>
      <c r="T17" s="81" t="n">
        <f aca="false">'Low SIPA income'!J12</f>
        <v>90269163.4277422</v>
      </c>
      <c r="U17" s="9"/>
      <c r="V17" s="81" t="n">
        <f aca="false">'Low SIPA income'!F12</f>
        <v>146563.952510206</v>
      </c>
      <c r="W17" s="67"/>
      <c r="X17" s="81" t="n">
        <f aca="false">'Low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v>703681.544169008</v>
      </c>
      <c r="AF17" s="9" t="n">
        <f aca="false">'Central scenario'!AF17</f>
        <v>115.79241048</v>
      </c>
      <c r="AG17" s="9" t="n">
        <f aca="false">AE17/$AE$6*$AD$6</f>
        <v>5134460463.63523</v>
      </c>
      <c r="AH17" s="9"/>
      <c r="AI17" s="9"/>
      <c r="AJ17" s="39" t="n">
        <f aca="false">AB17/AG17</f>
        <v>-0.00816640800500322</v>
      </c>
      <c r="AK17" s="68" t="n">
        <f aca="false">AK16+1</f>
        <v>2028</v>
      </c>
      <c r="AL17" s="69" t="n">
        <f aca="false">SUM(AB66:AB69)/AVERAGE(AG66:AG69)</f>
        <v>-0.0383015070908254</v>
      </c>
      <c r="AM17" s="9" t="n">
        <f aca="false">'Central scenario'!AM16</f>
        <v>12139889.4651339</v>
      </c>
      <c r="AN17" s="69" t="n">
        <f aca="false">AM17/AVERAGE(AG66:AG69)</f>
        <v>0.00193065498927005</v>
      </c>
      <c r="AO17" s="69" t="n">
        <f aca="false">'GDP evolution by scenario'!G65</f>
        <v>0.0276266938261049</v>
      </c>
      <c r="AP17" s="69"/>
      <c r="AQ17" s="9" t="n">
        <f aca="false">AQ16*(1+AO17)</f>
        <v>513969134.254077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357681893.95247</v>
      </c>
      <c r="AS17" s="70" t="n">
        <f aca="false">AQ17/AG69</f>
        <v>0.0814672334702274</v>
      </c>
      <c r="AT17" s="70" t="n">
        <f aca="false">AR17/AG69</f>
        <v>0.0566947554253213</v>
      </c>
      <c r="AU17" s="7"/>
      <c r="AV17" s="7"/>
      <c r="AW17" s="71" t="n">
        <f aca="false">workers_and_wage_low!C5</f>
        <v>11048388</v>
      </c>
      <c r="AX17" s="7"/>
      <c r="AY17" s="39" t="n">
        <f aca="false">(AW17-AW16)/AW16</f>
        <v>-0.00100411474558553</v>
      </c>
      <c r="AZ17" s="38" t="n">
        <f aca="false">workers_and_wage_low!B5</f>
        <v>7113.98164433727</v>
      </c>
      <c r="BA17" s="39" t="n">
        <f aca="false">(AZ17-AZ16)/AZ16</f>
        <v>0.00309652807851384</v>
      </c>
      <c r="BB17" s="39"/>
      <c r="BC17" s="39"/>
      <c r="BD17" s="39"/>
      <c r="BE17" s="39"/>
      <c r="BF17" s="7"/>
      <c r="BG17" s="7"/>
      <c r="BH17" s="7"/>
      <c r="BI17" s="39" t="n">
        <f aca="false">T24/AG24</f>
        <v>0.0149552049788431</v>
      </c>
      <c r="BJ17" s="7" t="n">
        <f aca="false">BJ16+1</f>
        <v>2028</v>
      </c>
      <c r="BK17" s="39" t="n">
        <f aca="false">SUM(T66:T69)/AVERAGE(AG66:AG69)</f>
        <v>0.05468730808537</v>
      </c>
      <c r="BL17" s="39" t="n">
        <f aca="false">SUM(P66:P69)/AVERAGE(AG66:AG69)</f>
        <v>0.0156267143430805</v>
      </c>
      <c r="BM17" s="39" t="n">
        <f aca="false">SUM(D66:D69)/AVERAGE(AG66:AG69)</f>
        <v>0.0773621008331148</v>
      </c>
      <c r="BN17" s="39" t="n">
        <f aca="false">(SUM(H66:H69)+SUM(J66:J69))/AVERAGE(AG66:AG69)</f>
        <v>0.00642956717096854</v>
      </c>
      <c r="BO17" s="69" t="n">
        <f aca="false">AL17-BN17</f>
        <v>-0.0447310742617939</v>
      </c>
      <c r="BP17" s="31" t="n">
        <f aca="false">BN17+BM17</f>
        <v>0.0837916680040834</v>
      </c>
      <c r="BQ17" s="7"/>
      <c r="BR17" s="7"/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0" t="n">
        <f aca="false">'Low pensions'!Q18</f>
        <v>99362547.3651602</v>
      </c>
      <c r="E18" s="6"/>
      <c r="F18" s="8" t="n">
        <f aca="false">'Low pensions'!I18</f>
        <v>18060319.1604489</v>
      </c>
      <c r="G18" s="80" t="n">
        <f aca="false">'Low pensions'!K18</f>
        <v>0</v>
      </c>
      <c r="H18" s="80" t="n">
        <f aca="false">'Low pensions'!V18</f>
        <v>0</v>
      </c>
      <c r="I18" s="80" t="n">
        <f aca="false">'Low pensions'!M18</f>
        <v>0</v>
      </c>
      <c r="J18" s="80" t="n">
        <f aca="false">'Low pensions'!W18</f>
        <v>0</v>
      </c>
      <c r="K18" s="6"/>
      <c r="L18" s="80" t="n">
        <f aca="false">'Low pensions'!N18</f>
        <v>2795658.97722293</v>
      </c>
      <c r="M18" s="8"/>
      <c r="N18" s="80" t="n">
        <f aca="false">'Low pensions'!L18</f>
        <v>737462.751726605</v>
      </c>
      <c r="O18" s="6"/>
      <c r="P18" s="80" t="n">
        <f aca="false">'Low pensions'!X18</f>
        <v>18563990.1961245</v>
      </c>
      <c r="Q18" s="8"/>
      <c r="R18" s="80" t="n">
        <f aca="false">'Low SIPA income'!G13</f>
        <v>19220294.5418369</v>
      </c>
      <c r="S18" s="8"/>
      <c r="T18" s="80" t="n">
        <f aca="false">'Low SIPA income'!J13</f>
        <v>73490462.036316</v>
      </c>
      <c r="U18" s="6"/>
      <c r="V18" s="80" t="n">
        <f aca="false">'Low SIPA income'!F13</f>
        <v>140377.525227439</v>
      </c>
      <c r="W18" s="8"/>
      <c r="X18" s="80" t="n">
        <f aca="false">'Low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v>677652.089115703</v>
      </c>
      <c r="AF18" s="6" t="n">
        <f aca="false">'Central scenario'!AF18</f>
        <v>131.11898839</v>
      </c>
      <c r="AG18" s="6" t="n">
        <f aca="false">AE18/$AE$6*$AD$6</f>
        <v>4944534766.46636</v>
      </c>
      <c r="AH18" s="6"/>
      <c r="AI18" s="6"/>
      <c r="AJ18" s="61" t="n">
        <f aca="false">AB18/AG18</f>
        <v>-0.00898690728728057</v>
      </c>
      <c r="AK18" s="62" t="n">
        <f aca="false">AK17+1</f>
        <v>2029</v>
      </c>
      <c r="AL18" s="63" t="n">
        <f aca="false">SUM(AB70:AB73)/AVERAGE(AG70:AG73)</f>
        <v>-0.0372954558194354</v>
      </c>
      <c r="AM18" s="6" t="n">
        <f aca="false">'Central scenario'!AM17</f>
        <v>11273018.6820578</v>
      </c>
      <c r="AN18" s="63" t="n">
        <f aca="false">AM18/AVERAGE(AG70:AG73)</f>
        <v>0.00176712620197435</v>
      </c>
      <c r="AO18" s="63" t="n">
        <f aca="false">'GDP evolution by scenario'!G69</f>
        <v>0.0309459743261626</v>
      </c>
      <c r="AP18" s="63"/>
      <c r="AQ18" s="6" t="n">
        <f aca="false">AQ17*(1+AO18)</f>
        <v>529874409.887144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357318678.14147</v>
      </c>
      <c r="AS18" s="64" t="n">
        <f aca="false">AQ18/AG73</f>
        <v>0.082348537285432</v>
      </c>
      <c r="AT18" s="64" t="n">
        <f aca="false">AR18/AG73</f>
        <v>0.0555314050663085</v>
      </c>
      <c r="AU18" s="5"/>
      <c r="AV18" s="5"/>
      <c r="AW18" s="65" t="n">
        <f aca="false">workers_and_wage_low!C6</f>
        <v>11064497</v>
      </c>
      <c r="AX18" s="5"/>
      <c r="AY18" s="61" t="n">
        <f aca="false">(AW18-AW17)/AW17</f>
        <v>0.00145804075671492</v>
      </c>
      <c r="AZ18" s="66" t="n">
        <f aca="false">workers_and_wage_low!B6</f>
        <v>6705.54599729676</v>
      </c>
      <c r="BA18" s="61" t="n">
        <f aca="false">(AZ18-AZ17)/AZ17</f>
        <v>-0.0574130869968755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0.017604266349179</v>
      </c>
      <c r="BJ18" s="5" t="n">
        <f aca="false">BJ17+1</f>
        <v>2029</v>
      </c>
      <c r="BK18" s="61" t="n">
        <f aca="false">SUM(T70:T73)/AVERAGE(AG70:AG73)</f>
        <v>0.0549027460020931</v>
      </c>
      <c r="BL18" s="61" t="n">
        <f aca="false">SUM(P70:P73)/AVERAGE(AG70:AG73)</f>
        <v>0.0152898596757044</v>
      </c>
      <c r="BM18" s="61" t="n">
        <f aca="false">SUM(D70:D73)/AVERAGE(AG70:AG73)</f>
        <v>0.0769083421458241</v>
      </c>
      <c r="BN18" s="61" t="n">
        <f aca="false">(SUM(H70:H73)+SUM(J70:J73))/AVERAGE(AG70:AG73)</f>
        <v>0.0073033198307191</v>
      </c>
      <c r="BO18" s="63" t="n">
        <f aca="false">AL18-BN18</f>
        <v>-0.0445987756501545</v>
      </c>
      <c r="BP18" s="31" t="n">
        <f aca="false">BN18+BM18</f>
        <v>0.0842116619765432</v>
      </c>
      <c r="BQ18" s="5"/>
      <c r="BR18" s="5"/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1" t="n">
        <f aca="false">'Low pensions'!Q19</f>
        <v>102443922.414065</v>
      </c>
      <c r="E19" s="9"/>
      <c r="F19" s="67" t="n">
        <f aca="false">'Low pensions'!I19</f>
        <v>18620395.5505171</v>
      </c>
      <c r="G19" s="81" t="n">
        <f aca="false">'Low pensions'!K19</f>
        <v>0</v>
      </c>
      <c r="H19" s="81" t="n">
        <f aca="false">'Low pensions'!V19</f>
        <v>0</v>
      </c>
      <c r="I19" s="81" t="n">
        <f aca="false">'Low pensions'!M19</f>
        <v>0</v>
      </c>
      <c r="J19" s="81" t="n">
        <f aca="false">'Low pensions'!W19</f>
        <v>0</v>
      </c>
      <c r="K19" s="9"/>
      <c r="L19" s="81" t="n">
        <f aca="false">'Low pensions'!N19</f>
        <v>2828183.68633319</v>
      </c>
      <c r="M19" s="67"/>
      <c r="N19" s="81" t="n">
        <f aca="false">'Low pensions'!L19</f>
        <v>762331.112871721</v>
      </c>
      <c r="O19" s="9"/>
      <c r="P19" s="81" t="n">
        <f aca="false">'Low pensions'!X19</f>
        <v>18869579.4519813</v>
      </c>
      <c r="Q19" s="67"/>
      <c r="R19" s="81" t="n">
        <f aca="false">'Low SIPA income'!G14</f>
        <v>21936740.3122532</v>
      </c>
      <c r="S19" s="67"/>
      <c r="T19" s="81" t="n">
        <f aca="false">'Low SIPA income'!J14</f>
        <v>83877027.8784753</v>
      </c>
      <c r="U19" s="9"/>
      <c r="V19" s="81" t="n">
        <f aca="false">'Low SIPA income'!F14</f>
        <v>141764.810127232</v>
      </c>
      <c r="W19" s="67"/>
      <c r="X19" s="81" t="n">
        <f aca="false">'Low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v>760703.280151656</v>
      </c>
      <c r="AF19" s="9" t="n">
        <f aca="false">'Central scenario'!AF19</f>
        <v>147.89635652</v>
      </c>
      <c r="AG19" s="9" t="n">
        <f aca="false">AE19/$AE$6*$AD$6</f>
        <v>5550523456.04538</v>
      </c>
      <c r="AH19" s="9"/>
      <c r="AI19" s="9"/>
      <c r="AJ19" s="39" t="n">
        <f aca="false">AB19/AG19</f>
        <v>-0.00674467449494273</v>
      </c>
      <c r="AK19" s="68" t="n">
        <f aca="false">AK18+1</f>
        <v>2030</v>
      </c>
      <c r="AL19" s="69" t="n">
        <f aca="false">SUM(AB74:AB77)/AVERAGE(AG74:AG77)</f>
        <v>-0.037033137379765</v>
      </c>
      <c r="AM19" s="9" t="n">
        <f aca="false">'Central scenario'!AM18</f>
        <v>10452476.7322336</v>
      </c>
      <c r="AN19" s="69" t="n">
        <f aca="false">AM19/AVERAGE(AG74:AG77)</f>
        <v>0.0016211597378411</v>
      </c>
      <c r="AO19" s="69" t="n">
        <f aca="false">'GDP evolution by scenario'!G73</f>
        <v>0.0263944141401555</v>
      </c>
      <c r="AP19" s="69"/>
      <c r="AQ19" s="9" t="n">
        <f aca="false">AQ18*(1+AO19)</f>
        <v>543860134.503975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356171565.158562</v>
      </c>
      <c r="AS19" s="70" t="n">
        <f aca="false">AQ19/AG77</f>
        <v>0.0840942044184685</v>
      </c>
      <c r="AT19" s="70" t="n">
        <f aca="false">AR19/AG77</f>
        <v>0.0550729176644057</v>
      </c>
      <c r="AU19" s="7"/>
      <c r="AV19" s="7"/>
      <c r="AW19" s="71" t="n">
        <f aca="false">workers_and_wage_low!C7</f>
        <v>11128156</v>
      </c>
      <c r="AX19" s="7"/>
      <c r="AY19" s="39" t="n">
        <f aca="false">(AW19-AW18)/AW18</f>
        <v>0.0057534472647062</v>
      </c>
      <c r="AZ19" s="38" t="n">
        <f aca="false">workers_and_wage_low!B7</f>
        <v>6521.17321865806</v>
      </c>
      <c r="BA19" s="39" t="n">
        <f aca="false">(AZ19-AZ18)/AZ18</f>
        <v>-0.0274955654189868</v>
      </c>
      <c r="BB19" s="38" t="n">
        <f aca="false">'Central scenario'!BB19</f>
        <v>48.3571970243014</v>
      </c>
      <c r="BC19" s="38" t="n">
        <f aca="false">'Central scenario'!BC19</f>
        <v>10.7565894926318</v>
      </c>
      <c r="BD19" s="12" t="n">
        <f aca="false">BB19+BC19/2</f>
        <v>53.7354917706173</v>
      </c>
      <c r="BE19" s="39" t="n">
        <f aca="false">BD19/BD18-1</f>
        <v>-0.111272802241249</v>
      </c>
      <c r="BF19" s="7"/>
      <c r="BG19" s="7"/>
      <c r="BH19" s="7"/>
      <c r="BI19" s="39" t="n">
        <f aca="false">T26/AG26</f>
        <v>0.0144356291833058</v>
      </c>
      <c r="BJ19" s="7" t="n">
        <f aca="false">BJ18+1</f>
        <v>2030</v>
      </c>
      <c r="BK19" s="39" t="n">
        <f aca="false">SUM(T74:T77)/AVERAGE(AG74:AG77)</f>
        <v>0.0547849217942363</v>
      </c>
      <c r="BL19" s="39" t="n">
        <f aca="false">SUM(P74:P77)/AVERAGE(AG74:AG77)</f>
        <v>0.0151640229603033</v>
      </c>
      <c r="BM19" s="39" t="n">
        <f aca="false">SUM(D74:D77)/AVERAGE(AG74:AG77)</f>
        <v>0.0766540362136979</v>
      </c>
      <c r="BN19" s="39" t="n">
        <f aca="false">(SUM(H74:H77)+SUM(J74:J77))/AVERAGE(AG74:AG77)</f>
        <v>0.00803602957069389</v>
      </c>
      <c r="BO19" s="69" t="n">
        <f aca="false">AL19-BN19</f>
        <v>-0.0450691669504588</v>
      </c>
      <c r="BP19" s="31" t="n">
        <f aca="false">BN19+BM19</f>
        <v>0.0846900657843918</v>
      </c>
      <c r="BQ19" s="7"/>
      <c r="BR19" s="7"/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1" t="n">
        <f aca="false">'Low pensions'!Q20</f>
        <v>97787429.5558068</v>
      </c>
      <c r="E20" s="9"/>
      <c r="F20" s="67" t="n">
        <f aca="false">'Low pensions'!I20</f>
        <v>17774022.853575</v>
      </c>
      <c r="G20" s="81" t="n">
        <f aca="false">'Low pensions'!K20</f>
        <v>0</v>
      </c>
      <c r="H20" s="81" t="n">
        <f aca="false">'Low pensions'!V20</f>
        <v>0</v>
      </c>
      <c r="I20" s="81" t="n">
        <f aca="false">'Low pensions'!M20</f>
        <v>0</v>
      </c>
      <c r="J20" s="81" t="n">
        <f aca="false">'Low pensions'!W20</f>
        <v>0</v>
      </c>
      <c r="K20" s="9"/>
      <c r="L20" s="81" t="n">
        <f aca="false">'Low pensions'!N20</f>
        <v>2477813.00409058</v>
      </c>
      <c r="M20" s="67"/>
      <c r="N20" s="81" t="n">
        <f aca="false">'Low pensions'!L20</f>
        <v>730280.338931318</v>
      </c>
      <c r="O20" s="9"/>
      <c r="P20" s="81" t="n">
        <f aca="false">'Low pensions'!X20</f>
        <v>16875170.4145192</v>
      </c>
      <c r="Q20" s="67"/>
      <c r="R20" s="81" t="n">
        <f aca="false">'Low SIPA income'!G15</f>
        <v>19124450.2470086</v>
      </c>
      <c r="S20" s="67"/>
      <c r="T20" s="81" t="n">
        <f aca="false">'Low SIPA income'!J15</f>
        <v>73123993.0680518</v>
      </c>
      <c r="U20" s="9"/>
      <c r="V20" s="81" t="n">
        <f aca="false">'Low SIPA income'!F15</f>
        <v>144189.0349691</v>
      </c>
      <c r="W20" s="67"/>
      <c r="X20" s="81" t="n">
        <f aca="false">'Low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v>694382.475776231</v>
      </c>
      <c r="AF20" s="9" t="n">
        <f aca="false">'Central scenario'!AF20</f>
        <v>155.88165151</v>
      </c>
      <c r="AG20" s="9" t="n">
        <f aca="false">AE20/$AE$6*$AD$6</f>
        <v>5066609175.78067</v>
      </c>
      <c r="AH20" s="9"/>
      <c r="AI20" s="9"/>
      <c r="AJ20" s="39" t="n">
        <f aca="false">AB20/AG20</f>
        <v>-0.00819850228449363</v>
      </c>
      <c r="AK20" s="68" t="n">
        <f aca="false">AK19+1</f>
        <v>2031</v>
      </c>
      <c r="AL20" s="69" t="n">
        <f aca="false">SUM(AB78:AB81)/AVERAGE(AG78:AG81)</f>
        <v>-0.0369650236658735</v>
      </c>
      <c r="AM20" s="9" t="n">
        <f aca="false">'Central scenario'!AM19</f>
        <v>9649081.86791266</v>
      </c>
      <c r="AN20" s="69" t="n">
        <f aca="false">AM20/AVERAGE(AG78:AG81)</f>
        <v>0.00148777452026278</v>
      </c>
      <c r="AO20" s="69" t="n">
        <f aca="false">'GDP evolution by scenario'!G77</f>
        <v>0.0177862791816956</v>
      </c>
      <c r="AP20" s="69"/>
      <c r="AQ20" s="9" t="n">
        <f aca="false">AQ19*(1+AO20)</f>
        <v>553533382.692058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352779040.826474</v>
      </c>
      <c r="AS20" s="70" t="n">
        <f aca="false">AQ20/AG81</f>
        <v>0.0854985058182522</v>
      </c>
      <c r="AT20" s="70" t="n">
        <f aca="false">AR20/AG81</f>
        <v>0.0544900846412718</v>
      </c>
      <c r="AU20" s="7"/>
      <c r="AV20" s="7"/>
      <c r="AW20" s="71" t="n">
        <f aca="false">workers_and_wage_low!C8</f>
        <v>11235296</v>
      </c>
      <c r="AX20" s="7"/>
      <c r="AY20" s="39" t="n">
        <f aca="false">(AW20-AW19)/AW19</f>
        <v>0.00962783052286471</v>
      </c>
      <c r="AZ20" s="38" t="n">
        <f aca="false">workers_and_wage_low!B8</f>
        <v>6554.01964535573</v>
      </c>
      <c r="BA20" s="39" t="n">
        <f aca="false">(AZ20-AZ19)/AZ19</f>
        <v>0.00503688916032643</v>
      </c>
      <c r="BB20" s="38" t="n">
        <f aca="false">'Central scenario'!BB20</f>
        <v>51.1559235498969</v>
      </c>
      <c r="BC20" s="38" t="n">
        <f aca="false">'Central scenario'!BC20</f>
        <v>11.0036892295276</v>
      </c>
      <c r="BD20" s="12" t="n">
        <f aca="false">BB20+BC20/2</f>
        <v>56.6577681646607</v>
      </c>
      <c r="BE20" s="39" t="n">
        <f aca="false">BD20/BD19-1</f>
        <v>0.054382611896767</v>
      </c>
      <c r="BF20" s="7"/>
      <c r="BG20" s="7"/>
      <c r="BH20" s="7"/>
      <c r="BI20" s="39" t="n">
        <f aca="false">T27/AG27</f>
        <v>0.0155150374527414</v>
      </c>
      <c r="BJ20" s="7" t="n">
        <f aca="false">BJ19+1</f>
        <v>2031</v>
      </c>
      <c r="BK20" s="39" t="n">
        <f aca="false">SUM(T78:T81)/AVERAGE(AG78:AG81)</f>
        <v>0.0548350496167898</v>
      </c>
      <c r="BL20" s="39" t="n">
        <f aca="false">SUM(P78:P81)/AVERAGE(AG78:AG81)</f>
        <v>0.0149314571184613</v>
      </c>
      <c r="BM20" s="39" t="n">
        <f aca="false">SUM(D78:D81)/AVERAGE(AG78:AG81)</f>
        <v>0.076868616164202</v>
      </c>
      <c r="BN20" s="39" t="n">
        <f aca="false">(SUM(H78:H81)+SUM(J78:J81))/AVERAGE(AG78:AG81)</f>
        <v>0.00870838216084249</v>
      </c>
      <c r="BO20" s="69" t="n">
        <f aca="false">AL20-BN20</f>
        <v>-0.045673405826716</v>
      </c>
      <c r="BP20" s="31" t="n">
        <f aca="false">BN20+BM20</f>
        <v>0.0855769983250445</v>
      </c>
      <c r="BQ20" s="7"/>
      <c r="BR20" s="7"/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1" t="n">
        <f aca="false">'Low pensions'!Q21</f>
        <v>106830565.352356</v>
      </c>
      <c r="E21" s="9"/>
      <c r="F21" s="67" t="n">
        <f aca="false">'Low pensions'!I21</f>
        <v>19417719.8302311</v>
      </c>
      <c r="G21" s="81" t="n">
        <f aca="false">'Low pensions'!K21</f>
        <v>36324.8440125154</v>
      </c>
      <c r="H21" s="81" t="n">
        <f aca="false">'Low pensions'!V21</f>
        <v>199848.574195181</v>
      </c>
      <c r="I21" s="82" t="n">
        <f aca="false">'Low pensions'!M21</f>
        <v>1123.44878389224</v>
      </c>
      <c r="J21" s="81" t="n">
        <f aca="false">'Low pensions'!W21</f>
        <v>6180.88373799533</v>
      </c>
      <c r="K21" s="9"/>
      <c r="L21" s="81" t="n">
        <f aca="false">'Low pensions'!N21</f>
        <v>3910348.4398605</v>
      </c>
      <c r="M21" s="67"/>
      <c r="N21" s="81" t="n">
        <f aca="false">'Low pensions'!L21</f>
        <v>800602.401472312</v>
      </c>
      <c r="O21" s="9"/>
      <c r="P21" s="81" t="n">
        <f aca="false">'Low pensions'!X21</f>
        <v>24695494.840454</v>
      </c>
      <c r="Q21" s="67"/>
      <c r="R21" s="81" t="n">
        <f aca="false">'Low SIPA income'!G16</f>
        <v>22458949.1850295</v>
      </c>
      <c r="S21" s="67"/>
      <c r="T21" s="81" t="n">
        <f aca="false">'Low SIPA income'!J16</f>
        <v>85873738.7642665</v>
      </c>
      <c r="U21" s="9"/>
      <c r="V21" s="81" t="n">
        <f aca="false">'Low SIPA income'!F16</f>
        <v>151268.17202623</v>
      </c>
      <c r="W21" s="67"/>
      <c r="X21" s="81" t="n">
        <f aca="false">'Low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v>693173.549347058</v>
      </c>
      <c r="AF21" s="9" t="n">
        <f aca="false">'Central scenario'!AF21</f>
        <v>164.01000929</v>
      </c>
      <c r="AG21" s="9" t="n">
        <f aca="false">AE21/$AE$6*$AD$6</f>
        <v>5057788161.49449</v>
      </c>
      <c r="AH21" s="9"/>
      <c r="AI21" s="9"/>
      <c r="AJ21" s="39" t="n">
        <f aca="false">AB21/AG21</f>
        <v>-0.00902614343876637</v>
      </c>
      <c r="AK21" s="68" t="n">
        <f aca="false">AK20+1</f>
        <v>2032</v>
      </c>
      <c r="AL21" s="69" t="n">
        <f aca="false">SUM(AB82:AB85)/AVERAGE(AG82:AG85)</f>
        <v>-0.0369077008556598</v>
      </c>
      <c r="AM21" s="9" t="n">
        <f aca="false">'Central scenario'!AM20</f>
        <v>8873587.4679367</v>
      </c>
      <c r="AN21" s="69" t="n">
        <f aca="false">AM21/AVERAGE(AG82:AG85)</f>
        <v>0.00136165484508052</v>
      </c>
      <c r="AO21" s="69" t="n">
        <f aca="false">'GDP evolution by scenario'!G81</f>
        <v>0.0122414135709892</v>
      </c>
      <c r="AP21" s="69"/>
      <c r="AQ21" s="9" t="n">
        <f aca="false">AQ20*(1+AO21)</f>
        <v>560309413.75494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348174290.294381</v>
      </c>
      <c r="AS21" s="70" t="n">
        <f aca="false">AQ21/AG85</f>
        <v>0.0855679958466614</v>
      </c>
      <c r="AT21" s="70" t="n">
        <f aca="false">AR21/AG85</f>
        <v>0.0531716503318542</v>
      </c>
      <c r="AU21" s="7"/>
      <c r="AW21" s="71" t="n">
        <f aca="false">workers_and_wage_low!C9</f>
        <v>11156745</v>
      </c>
      <c r="AY21" s="39" t="n">
        <f aca="false">(AW21-AW20)/AW20</f>
        <v>-0.00699144909043785</v>
      </c>
      <c r="AZ21" s="38" t="n">
        <f aca="false">workers_and_wage_low!B9</f>
        <v>6660.1842529205</v>
      </c>
      <c r="BA21" s="39" t="n">
        <f aca="false">(AZ21-AZ20)/AZ20</f>
        <v>0.0161983962986734</v>
      </c>
      <c r="BB21" s="38" t="n">
        <f aca="false">'Central scenario'!BB21</f>
        <v>53.9018151544903</v>
      </c>
      <c r="BC21" s="38" t="n">
        <f aca="false">'Central scenario'!BC21</f>
        <v>11.5144882480255</v>
      </c>
      <c r="BD21" s="12" t="n">
        <f aca="false">BB21+BC21/2</f>
        <v>59.6590592785031</v>
      </c>
      <c r="BE21" s="39" t="n">
        <f aca="false">BD21/BD20-1</f>
        <v>0.0529722791960301</v>
      </c>
      <c r="BI21" s="39" t="n">
        <f aca="false">T28/AG28</f>
        <v>0.013707397119197</v>
      </c>
      <c r="BJ21" s="7" t="n">
        <f aca="false">BJ20+1</f>
        <v>2032</v>
      </c>
      <c r="BK21" s="39" t="n">
        <f aca="false">SUM(T82:T85)/AVERAGE(AG82:AG85)</f>
        <v>0.0546975657547737</v>
      </c>
      <c r="BL21" s="39" t="n">
        <f aca="false">SUM(P82:P85)/AVERAGE(AG82:AG85)</f>
        <v>0.0147378186955992</v>
      </c>
      <c r="BM21" s="39" t="n">
        <f aca="false">SUM(D82:D85)/AVERAGE(AG82:AG85)</f>
        <v>0.0768674479148343</v>
      </c>
      <c r="BN21" s="39" t="n">
        <f aca="false">(SUM(H82:H85)+SUM(J82:J85))/AVERAGE(AG82:AG85)</f>
        <v>0.00973397025823067</v>
      </c>
      <c r="BO21" s="69" t="n">
        <f aca="false">AL21-BN21</f>
        <v>-0.0466416711138905</v>
      </c>
      <c r="BP21" s="31" t="n">
        <f aca="false">BN21+BM21</f>
        <v>0.086601418173065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0" t="n">
        <f aca="false">'Low pensions'!Q22</f>
        <v>102028419.063455</v>
      </c>
      <c r="E22" s="6"/>
      <c r="F22" s="8" t="n">
        <f aca="false">'Low pensions'!I22</f>
        <v>18544872.8981371</v>
      </c>
      <c r="G22" s="80" t="n">
        <f aca="false">'Low pensions'!K22</f>
        <v>66682.1496075563</v>
      </c>
      <c r="H22" s="80" t="n">
        <f aca="false">'Low pensions'!V22</f>
        <v>366865.512725902</v>
      </c>
      <c r="I22" s="80" t="n">
        <f aca="false">'Low pensions'!M22</f>
        <v>2062.33452394504</v>
      </c>
      <c r="J22" s="80" t="n">
        <f aca="false">'Low pensions'!W22</f>
        <v>11346.3560636877</v>
      </c>
      <c r="K22" s="6"/>
      <c r="L22" s="80" t="n">
        <f aca="false">'Low pensions'!N22</f>
        <v>4299591.36744104</v>
      </c>
      <c r="M22" s="8"/>
      <c r="N22" s="80" t="n">
        <f aca="false">'Low pensions'!L22</f>
        <v>765085.873759933</v>
      </c>
      <c r="O22" s="6"/>
      <c r="P22" s="80" t="n">
        <f aca="false">'Low pensions'!X22</f>
        <v>26519876.7856488</v>
      </c>
      <c r="Q22" s="8"/>
      <c r="R22" s="80" t="n">
        <f aca="false">'Low SIPA income'!G17</f>
        <v>19424356.1338637</v>
      </c>
      <c r="S22" s="8"/>
      <c r="T22" s="80" t="n">
        <f aca="false">'Low SIPA income'!J17</f>
        <v>74270709.2197953</v>
      </c>
      <c r="U22" s="6"/>
      <c r="V22" s="80" t="n">
        <f aca="false">'Low SIPA income'!F17</f>
        <v>123378.287154311</v>
      </c>
      <c r="W22" s="8"/>
      <c r="X22" s="80" t="n">
        <f aca="false">'Low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v>681444.766110222</v>
      </c>
      <c r="AF22" s="6" t="n">
        <f aca="false">'Central scenario'!AF22</f>
        <v>172.09591728</v>
      </c>
      <c r="AG22" s="6" t="n">
        <f aca="false">AE22/$AE$6*$AD$6</f>
        <v>4972208293.2784</v>
      </c>
      <c r="AH22" s="6"/>
      <c r="AI22" s="6"/>
      <c r="AJ22" s="61" t="n">
        <f aca="false">AB22/AG22</f>
        <v>-0.0109161932541487</v>
      </c>
      <c r="AK22" s="62" t="n">
        <f aca="false">AK21+1</f>
        <v>2033</v>
      </c>
      <c r="AL22" s="63" t="n">
        <f aca="false">SUM(AB86:AB89)/AVERAGE(AG86:AG89)</f>
        <v>-0.0356203083889648</v>
      </c>
      <c r="AM22" s="6" t="n">
        <f aca="false">'Central scenario'!AM21</f>
        <v>8126011.66426731</v>
      </c>
      <c r="AN22" s="63" t="n">
        <f aca="false">AM22/AVERAGE(AG86:AG89)</f>
        <v>0.00123193771968047</v>
      </c>
      <c r="AO22" s="63" t="n">
        <f aca="false">'GDP evolution by scenario'!G85</f>
        <v>0.0239603099811958</v>
      </c>
      <c r="AP22" s="63"/>
      <c r="AQ22" s="6" t="n">
        <f aca="false">AQ21*(1+AO22)</f>
        <v>573734600.99389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348301785.750874</v>
      </c>
      <c r="AS22" s="64" t="n">
        <f aca="false">AQ22/AG89</f>
        <v>0.0864482289268128</v>
      </c>
      <c r="AT22" s="64" t="n">
        <f aca="false">AR22/AG89</f>
        <v>0.0524808377567765</v>
      </c>
      <c r="AU22" s="5"/>
      <c r="AV22" s="5"/>
      <c r="AW22" s="65" t="n">
        <f aca="false">workers_and_wage_low!C10</f>
        <v>11057148</v>
      </c>
      <c r="AX22" s="5"/>
      <c r="AY22" s="61" t="n">
        <f aca="false">(AW22-AW21)/AW21</f>
        <v>-0.00892706609320192</v>
      </c>
      <c r="AZ22" s="66" t="n">
        <f aca="false">workers_and_wage_low!B10</f>
        <v>6744.03429129675</v>
      </c>
      <c r="BA22" s="61" t="n">
        <f aca="false">(AZ22-AZ21)/AZ21</f>
        <v>0.0125897475493247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0.0153076715193188</v>
      </c>
      <c r="BJ22" s="5" t="n">
        <f aca="false">BJ21+1</f>
        <v>2033</v>
      </c>
      <c r="BK22" s="61" t="n">
        <f aca="false">SUM(T86:T89)/AVERAGE(AG86:AG89)</f>
        <v>0.0549470125408504</v>
      </c>
      <c r="BL22" s="61" t="n">
        <f aca="false">SUM(P86:P89)/AVERAGE(AG86:AG89)</f>
        <v>0.014415647828561</v>
      </c>
      <c r="BM22" s="61" t="n">
        <f aca="false">SUM(D86:D89)/AVERAGE(AG86:AG89)</f>
        <v>0.0761516731012543</v>
      </c>
      <c r="BN22" s="61" t="n">
        <f aca="false">(SUM(H86:H89)+SUM(J86:J89))/AVERAGE(AG86:AG89)</f>
        <v>0.0105317671906639</v>
      </c>
      <c r="BO22" s="63" t="n">
        <f aca="false">AL22-BN22</f>
        <v>-0.0461520755796287</v>
      </c>
      <c r="BP22" s="31" t="n">
        <f aca="false">BN22+BM22</f>
        <v>0.0866834402919182</v>
      </c>
      <c r="BQ22" s="5"/>
      <c r="BR22" s="5"/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1" t="n">
        <f aca="false">'Low pensions'!Q23</f>
        <v>108864344.754538</v>
      </c>
      <c r="E23" s="9"/>
      <c r="F23" s="67" t="n">
        <f aca="false">'Low pensions'!I23</f>
        <v>19787383.310882</v>
      </c>
      <c r="G23" s="81" t="n">
        <f aca="false">'Low pensions'!K23</f>
        <v>102244.218065323</v>
      </c>
      <c r="H23" s="81" t="n">
        <f aca="false">'Low pensions'!V23</f>
        <v>562517.520874031</v>
      </c>
      <c r="I23" s="81" t="n">
        <f aca="false">'Low pensions'!M23</f>
        <v>3162.19231129867</v>
      </c>
      <c r="J23" s="81" t="n">
        <f aca="false">'Low pensions'!W23</f>
        <v>17397.4490991969</v>
      </c>
      <c r="K23" s="9"/>
      <c r="L23" s="81" t="n">
        <f aca="false">'Low pensions'!N23</f>
        <v>3939404.98436416</v>
      </c>
      <c r="M23" s="67"/>
      <c r="N23" s="81" t="n">
        <f aca="false">'Low pensions'!L23</f>
        <v>818579.510877658</v>
      </c>
      <c r="O23" s="9"/>
      <c r="P23" s="81" t="n">
        <f aca="false">'Low pensions'!X23</f>
        <v>24945174.139856</v>
      </c>
      <c r="Q23" s="67"/>
      <c r="R23" s="81" t="n">
        <f aca="false">'Low SIPA income'!G18</f>
        <v>23247350.7851997</v>
      </c>
      <c r="S23" s="67"/>
      <c r="T23" s="81" t="n">
        <f aca="false">'Low SIPA income'!J18</f>
        <v>88888260.6146242</v>
      </c>
      <c r="U23" s="9"/>
      <c r="V23" s="81" t="n">
        <f aca="false">'Low SIPA income'!F18</f>
        <v>131002.673091904</v>
      </c>
      <c r="W23" s="67"/>
      <c r="X23" s="81" t="n">
        <f aca="false">'Low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v>778401.676449317</v>
      </c>
      <c r="AF23" s="9" t="n">
        <f aca="false">'Central scenario'!AF23</f>
        <v>183.45579241</v>
      </c>
      <c r="AG23" s="9" t="n">
        <f aca="false">AE23/$AE$6*$AD$6</f>
        <v>5679661013.81294</v>
      </c>
      <c r="AH23" s="9"/>
      <c r="AI23" s="9"/>
      <c r="AJ23" s="39" t="n">
        <f aca="false">AB23/AG23</f>
        <v>-0.00790914425535633</v>
      </c>
      <c r="AK23" s="68" t="n">
        <f aca="false">AK22+1</f>
        <v>2034</v>
      </c>
      <c r="AL23" s="69" t="n">
        <f aca="false">SUM(AB90:AB93)/AVERAGE(AG90:AG93)</f>
        <v>-0.0350732717291691</v>
      </c>
      <c r="AM23" s="9" t="n">
        <f aca="false">'Central scenario'!AM22</f>
        <v>7406781.38079157</v>
      </c>
      <c r="AN23" s="69" t="n">
        <f aca="false">AM23/AVERAGE(AG90:AG93)</f>
        <v>0.00111543544547194</v>
      </c>
      <c r="AO23" s="69" t="n">
        <f aca="false">'GDP evolution by scenario'!G89</f>
        <v>0.0220275179628433</v>
      </c>
      <c r="AP23" s="69"/>
      <c r="AQ23" s="9" t="n">
        <f aca="false">AQ22*(1+AO23)</f>
        <v>586372550.223188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348492743.926928</v>
      </c>
      <c r="AS23" s="70" t="n">
        <f aca="false">AQ23/AG93</f>
        <v>0.0882788780380504</v>
      </c>
      <c r="AT23" s="70" t="n">
        <f aca="false">AR23/AG93</f>
        <v>0.0524658741725906</v>
      </c>
      <c r="AU23" s="7"/>
      <c r="AV23" s="7"/>
      <c r="AW23" s="71" t="n">
        <f aca="false">workers_and_wage_low!C11</f>
        <v>11247506</v>
      </c>
      <c r="AX23" s="7"/>
      <c r="AY23" s="39" t="n">
        <f aca="false">(AW23-AW22)/AW22</f>
        <v>0.017215831785918</v>
      </c>
      <c r="AZ23" s="38" t="n">
        <f aca="false">workers_and_wage_low!B11</f>
        <v>6741.66175252587</v>
      </c>
      <c r="BA23" s="39" t="n">
        <f aca="false">(AZ23-AZ22)/AZ22</f>
        <v>-0.000351798147578038</v>
      </c>
      <c r="BB23" s="38" t="n">
        <f aca="false">'Central scenario'!BB23</f>
        <v>49.9198466641054</v>
      </c>
      <c r="BC23" s="38" t="n">
        <f aca="false">'Central scenario'!BC23</f>
        <v>10.7610894199697</v>
      </c>
      <c r="BD23" s="12" t="n">
        <f aca="false">BB23+BC23/2</f>
        <v>55.3003913740903</v>
      </c>
      <c r="BE23" s="39" t="n">
        <f aca="false">BD23/BD22-1</f>
        <v>-0.0904693805407375</v>
      </c>
      <c r="BF23" s="7"/>
      <c r="BG23" s="7"/>
      <c r="BH23" s="7"/>
      <c r="BI23" s="39" t="n">
        <f aca="false">T30/AG30</f>
        <v>0.0123416398783896</v>
      </c>
      <c r="BJ23" s="7" t="n">
        <f aca="false">BJ22+1</f>
        <v>2034</v>
      </c>
      <c r="BK23" s="39" t="n">
        <f aca="false">SUM(T90:T93)/AVERAGE(AG90:AG93)</f>
        <v>0.054910721376684</v>
      </c>
      <c r="BL23" s="39" t="n">
        <f aca="false">SUM(P90:P93)/AVERAGE(AG90:AG93)</f>
        <v>0.0141783382811859</v>
      </c>
      <c r="BM23" s="39" t="n">
        <f aca="false">SUM(D90:D93)/AVERAGE(AG90:AG93)</f>
        <v>0.0758056548246672</v>
      </c>
      <c r="BN23" s="39" t="n">
        <f aca="false">(SUM(H90:H93)+SUM(J90:J93))/AVERAGE(AG90:AG93)</f>
        <v>0.0112785071188268</v>
      </c>
      <c r="BO23" s="69" t="n">
        <f aca="false">AL23-BN23</f>
        <v>-0.0463517788479958</v>
      </c>
      <c r="BP23" s="31" t="n">
        <f aca="false">BN23+BM23</f>
        <v>0.087084161943494</v>
      </c>
      <c r="BQ23" s="7"/>
      <c r="BR23" s="7"/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1" t="n">
        <f aca="false">'Low pensions'!Q24</f>
        <v>104310962.345675</v>
      </c>
      <c r="E24" s="9"/>
      <c r="F24" s="67" t="n">
        <f aca="false">'Low pensions'!I24</f>
        <v>18959752.158659</v>
      </c>
      <c r="G24" s="81" t="n">
        <f aca="false">'Low pensions'!K24</f>
        <v>148476.22300635</v>
      </c>
      <c r="H24" s="81" t="n">
        <f aca="false">'Low pensions'!V24</f>
        <v>816872.371412834</v>
      </c>
      <c r="I24" s="81" t="n">
        <f aca="false">'Low pensions'!M24</f>
        <v>4592.04813421701</v>
      </c>
      <c r="J24" s="81" t="n">
        <f aca="false">'Low pensions'!W24</f>
        <v>25264.0939612217</v>
      </c>
      <c r="K24" s="9"/>
      <c r="L24" s="81" t="n">
        <f aca="false">'Low pensions'!N24</f>
        <v>3599614.55233288</v>
      </c>
      <c r="M24" s="67"/>
      <c r="N24" s="81" t="n">
        <f aca="false">'Low pensions'!L24</f>
        <v>785544.065131642</v>
      </c>
      <c r="O24" s="9"/>
      <c r="P24" s="81" t="n">
        <f aca="false">'Low pensions'!X24</f>
        <v>23000248.6972876</v>
      </c>
      <c r="Q24" s="67"/>
      <c r="R24" s="81" t="n">
        <f aca="false">'Low SIPA income'!G19</f>
        <v>20580119.0171851</v>
      </c>
      <c r="S24" s="67"/>
      <c r="T24" s="81" t="n">
        <f aca="false">'Low SIPA income'!J19</f>
        <v>78689868.7761087</v>
      </c>
      <c r="U24" s="9"/>
      <c r="V24" s="81" t="n">
        <f aca="false">'Low SIPA income'!F19</f>
        <v>137459.026655012</v>
      </c>
      <c r="W24" s="67"/>
      <c r="X24" s="81" t="n">
        <f aca="false">'Low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v>721120.426852794</v>
      </c>
      <c r="AF24" s="9" t="n">
        <f aca="false">'Central scenario'!AF24</f>
        <v>191.50871929</v>
      </c>
      <c r="AG24" s="9" t="n">
        <f aca="false">AE24/$AE$6*$AD$6</f>
        <v>5261704462.58878</v>
      </c>
      <c r="AH24" s="9"/>
      <c r="AI24" s="9"/>
      <c r="AJ24" s="39" t="n">
        <f aca="false">AB24/AG24</f>
        <v>-0.00924060684376251</v>
      </c>
      <c r="AK24" s="68" t="n">
        <f aca="false">AK23+1</f>
        <v>2035</v>
      </c>
      <c r="AL24" s="69" t="n">
        <f aca="false">SUM(AB94:AB97)/AVERAGE(AG94:AG97)</f>
        <v>-0.0349791945881037</v>
      </c>
      <c r="AM24" s="9" t="n">
        <f aca="false">'Central scenario'!AM23</f>
        <v>6738583.40306814</v>
      </c>
      <c r="AN24" s="69" t="n">
        <f aca="false">AM24/AVERAGE(AG94:AG97)</f>
        <v>0.00100928266419698</v>
      </c>
      <c r="AO24" s="69" t="n">
        <f aca="false">'GDP evolution by scenario'!G93</f>
        <v>0.0134386512202991</v>
      </c>
      <c r="AP24" s="69"/>
      <c r="AQ24" s="9" t="n">
        <f aca="false">AQ23*(1+AO24)</f>
        <v>594252606.410794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346396027.493191</v>
      </c>
      <c r="AS24" s="70" t="n">
        <f aca="false">AQ24/AG97</f>
        <v>0.0891456716838895</v>
      </c>
      <c r="AT24" s="70" t="n">
        <f aca="false">AR24/AG97</f>
        <v>0.0519639395879488</v>
      </c>
      <c r="AU24" s="7"/>
      <c r="AV24" s="7"/>
      <c r="AW24" s="71" t="n">
        <f aca="false">workers_and_wage_low!C12</f>
        <v>11410134</v>
      </c>
      <c r="AX24" s="7"/>
      <c r="AY24" s="39" t="n">
        <f aca="false">(AW24-AW23)/AW23</f>
        <v>0.0144590276279915</v>
      </c>
      <c r="AZ24" s="38" t="n">
        <f aca="false">workers_and_wage_low!B12</f>
        <v>6886.42921069284</v>
      </c>
      <c r="BA24" s="39" t="n">
        <f aca="false">(AZ24-AZ23)/AZ23</f>
        <v>0.0214735570369921</v>
      </c>
      <c r="BB24" s="38" t="n">
        <f aca="false">'Central scenario'!BB24</f>
        <v>50.6467141402216</v>
      </c>
      <c r="BC24" s="38" t="n">
        <f aca="false">'Central scenario'!BC24</f>
        <v>11.1261459164056</v>
      </c>
      <c r="BD24" s="12" t="n">
        <f aca="false">BB24+BC24/2</f>
        <v>56.2097870984244</v>
      </c>
      <c r="BE24" s="39" t="n">
        <f aca="false">BD24/BD23-1</f>
        <v>0.0164446525917397</v>
      </c>
      <c r="BF24" s="7"/>
      <c r="BG24" s="7"/>
      <c r="BH24" s="7"/>
      <c r="BI24" s="39" t="n">
        <f aca="false">T31/AG31</f>
        <v>0.0129839728371912</v>
      </c>
      <c r="BJ24" s="7" t="n">
        <f aca="false">BJ23+1</f>
        <v>2035</v>
      </c>
      <c r="BK24" s="39" t="n">
        <f aca="false">SUM(T94:T97)/AVERAGE(AG94:AG97)</f>
        <v>0.0548959927874828</v>
      </c>
      <c r="BL24" s="39" t="n">
        <f aca="false">SUM(P94:P97)/AVERAGE(AG94:AG97)</f>
        <v>0.0139222311524698</v>
      </c>
      <c r="BM24" s="39" t="n">
        <f aca="false">SUM(D94:D97)/AVERAGE(AG94:AG97)</f>
        <v>0.0759529562231166</v>
      </c>
      <c r="BN24" s="39" t="n">
        <f aca="false">(SUM(H94:H97)+SUM(J94:J97))/AVERAGE(AG94:AG97)</f>
        <v>0.0120449905131118</v>
      </c>
      <c r="BO24" s="69" t="n">
        <f aca="false">AL24-BN24</f>
        <v>-0.0470241851012154</v>
      </c>
      <c r="BP24" s="31" t="n">
        <f aca="false">BN24+BM24</f>
        <v>0.0879979467362284</v>
      </c>
      <c r="BQ24" s="7"/>
      <c r="BR24" s="7"/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1" t="n">
        <f aca="false">'Low pensions'!Q25</f>
        <v>113373996.039969</v>
      </c>
      <c r="E25" s="9"/>
      <c r="F25" s="67" t="n">
        <f aca="false">'Low pensions'!I25</f>
        <v>20607065.8137661</v>
      </c>
      <c r="G25" s="81" t="n">
        <f aca="false">'Low pensions'!K25</f>
        <v>189845.474762486</v>
      </c>
      <c r="H25" s="81" t="n">
        <f aca="false">'Low pensions'!V25</f>
        <v>1044473.78867251</v>
      </c>
      <c r="I25" s="81" t="n">
        <f aca="false">'Low pensions'!M25</f>
        <v>5871.50952873667</v>
      </c>
      <c r="J25" s="81" t="n">
        <f aca="false">'Low pensions'!W25</f>
        <v>32303.3130517272</v>
      </c>
      <c r="K25" s="9"/>
      <c r="L25" s="81" t="n">
        <f aca="false">'Low pensions'!N25</f>
        <v>4012507.36812272</v>
      </c>
      <c r="M25" s="67"/>
      <c r="N25" s="81" t="n">
        <f aca="false">'Low pensions'!L25</f>
        <v>856510.300309789</v>
      </c>
      <c r="O25" s="9"/>
      <c r="P25" s="81" t="n">
        <f aca="false">'Low pensions'!X25</f>
        <v>25533186.7687566</v>
      </c>
      <c r="Q25" s="67"/>
      <c r="R25" s="81" t="n">
        <f aca="false">'Low SIPA income'!G20</f>
        <v>24342194.7243126</v>
      </c>
      <c r="S25" s="67"/>
      <c r="T25" s="81" t="n">
        <f aca="false">'Low SIPA income'!J20</f>
        <v>93074491.3078076</v>
      </c>
      <c r="U25" s="9"/>
      <c r="V25" s="81" t="n">
        <f aca="false">'Low SIPA income'!F20</f>
        <v>143698.094559182</v>
      </c>
      <c r="W25" s="67"/>
      <c r="X25" s="81" t="n">
        <f aca="false">'Low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v>724592.921638963</v>
      </c>
      <c r="AF25" s="9" t="n">
        <f aca="false">'Central scenario'!AF25</f>
        <v>200.87293846</v>
      </c>
      <c r="AG25" s="9" t="n">
        <f aca="false">AE25/$AE$6*$AD$6</f>
        <v>5287041758.04225</v>
      </c>
      <c r="AH25" s="9"/>
      <c r="AI25" s="9"/>
      <c r="AJ25" s="39" t="n">
        <f aca="false">AB25/AG25</f>
        <v>-0.0086688726131585</v>
      </c>
      <c r="AK25" s="68" t="n">
        <f aca="false">AK24+1</f>
        <v>2036</v>
      </c>
      <c r="AL25" s="69" t="n">
        <f aca="false">SUM(AB98:AB101)/AVERAGE(AG98:AG101)</f>
        <v>-0.0347986853669469</v>
      </c>
      <c r="AM25" s="9" t="n">
        <f aca="false">'Central scenario'!AM24</f>
        <v>6098422.29766839</v>
      </c>
      <c r="AN25" s="69" t="n">
        <f aca="false">AM25/AVERAGE(AG98:AG101)</f>
        <v>0.00090843876251433</v>
      </c>
      <c r="AO25" s="69" t="n">
        <f aca="false">'GDP evolution by scenario'!G97</f>
        <v>0.0249017842818851</v>
      </c>
      <c r="AP25" s="69"/>
      <c r="AQ25" s="9" t="n">
        <f aca="false">AQ24*(1+AO25)</f>
        <v>609050556.624584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348854190.227371</v>
      </c>
      <c r="AS25" s="70" t="n">
        <f aca="false">AQ25/AG101</f>
        <v>0.0906556936191225</v>
      </c>
      <c r="AT25" s="70" t="n">
        <f aca="false">AR25/AG101</f>
        <v>0.0519260975021052</v>
      </c>
      <c r="AU25" s="7"/>
      <c r="AV25" s="7"/>
      <c r="AW25" s="71" t="n">
        <f aca="false">workers_and_wage_low!C13</f>
        <v>11521898</v>
      </c>
      <c r="AX25" s="7"/>
      <c r="AY25" s="39" t="n">
        <f aca="false">(AW25-AW24)/AW24</f>
        <v>0.0097951522742853</v>
      </c>
      <c r="AZ25" s="38" t="n">
        <f aca="false">workers_and_wage_low!B13</f>
        <v>6890.54533395775</v>
      </c>
      <c r="BA25" s="39" t="n">
        <f aca="false">(AZ25-AZ24)/AZ24</f>
        <v>0.000597715178501923</v>
      </c>
      <c r="BB25" s="38" t="n">
        <f aca="false">'Central scenario'!BB25</f>
        <v>52.5759107757715</v>
      </c>
      <c r="BC25" s="38" t="n">
        <f aca="false">'Central scenario'!BC25</f>
        <v>11.7344517173055</v>
      </c>
      <c r="BD25" s="12" t="n">
        <f aca="false">BB25+BC25/2</f>
        <v>58.4431366344243</v>
      </c>
      <c r="BE25" s="39" t="n">
        <f aca="false">BD25/BD24-1</f>
        <v>0.0397323962833949</v>
      </c>
      <c r="BF25" s="7"/>
      <c r="BI25" s="39" t="n">
        <f aca="false">T32/AG32</f>
        <v>0.0120785740239788</v>
      </c>
      <c r="BJ25" s="7" t="n">
        <f aca="false">BJ24+1</f>
        <v>2036</v>
      </c>
      <c r="BK25" s="39" t="n">
        <f aca="false">SUM(T98:T101)/AVERAGE(AG98:AG101)</f>
        <v>0.0546930407896868</v>
      </c>
      <c r="BL25" s="39" t="n">
        <f aca="false">SUM(P98:P101)/AVERAGE(AG98:AG101)</f>
        <v>0.0138180954957024</v>
      </c>
      <c r="BM25" s="39" t="n">
        <f aca="false">SUM(D98:D101)/AVERAGE(AG98:AG101)</f>
        <v>0.0756736306609313</v>
      </c>
      <c r="BN25" s="39" t="n">
        <f aca="false">(SUM(H98:H101)+SUM(J98:J101))/AVERAGE(AG98:AG101)</f>
        <v>0.0127424415325897</v>
      </c>
      <c r="BO25" s="69" t="n">
        <f aca="false">AL25-BN25</f>
        <v>-0.0475411268995366</v>
      </c>
      <c r="BP25" s="31" t="n">
        <f aca="false">BN25+BM25</f>
        <v>0.088416072193521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0" t="n">
        <f aca="false">'Low pensions'!Q26</f>
        <v>105508838.342917</v>
      </c>
      <c r="E26" s="6"/>
      <c r="F26" s="8" t="n">
        <f aca="false">'Low pensions'!I26</f>
        <v>19177480.3006855</v>
      </c>
      <c r="G26" s="80" t="n">
        <f aca="false">'Low pensions'!K26</f>
        <v>193632.468036018</v>
      </c>
      <c r="H26" s="80" t="n">
        <f aca="false">'Low pensions'!V26</f>
        <v>1065308.70831983</v>
      </c>
      <c r="I26" s="80" t="n">
        <f aca="false">'Low pensions'!M26</f>
        <v>5988.63303204181</v>
      </c>
      <c r="J26" s="80" t="n">
        <f aca="false">'Low pensions'!W26</f>
        <v>32947.6920098918</v>
      </c>
      <c r="K26" s="6"/>
      <c r="L26" s="80" t="n">
        <f aca="false">'Low pensions'!N26</f>
        <v>4266228.99960084</v>
      </c>
      <c r="M26" s="8"/>
      <c r="N26" s="80" t="n">
        <f aca="false">'Low pensions'!L26</f>
        <v>797289.861036606</v>
      </c>
      <c r="O26" s="6"/>
      <c r="P26" s="80" t="n">
        <f aca="false">'Low pensions'!X26</f>
        <v>26523936.1366118</v>
      </c>
      <c r="Q26" s="8"/>
      <c r="R26" s="80" t="n">
        <f aca="false">'Low SIPA income'!G21</f>
        <v>19482502.0710849</v>
      </c>
      <c r="S26" s="8"/>
      <c r="T26" s="80" t="n">
        <f aca="false">'Low SIPA income'!J21</f>
        <v>74493035.250368</v>
      </c>
      <c r="U26" s="6"/>
      <c r="V26" s="80" t="n">
        <f aca="false">'Low SIPA income'!F21</f>
        <v>129450.461885458</v>
      </c>
      <c r="W26" s="8"/>
      <c r="X26" s="80" t="n">
        <f aca="false">'Low SIPA income'!M21</f>
        <v>325142.238652504</v>
      </c>
      <c r="Y26" s="6"/>
      <c r="Z26" s="6" t="n">
        <f aca="false">R26+V26-N26-L26-F26</f>
        <v>-4629046.62835259</v>
      </c>
      <c r="AA26" s="6"/>
      <c r="AB26" s="6" t="n">
        <f aca="false">T26-P26-D26</f>
        <v>-57539739.2291611</v>
      </c>
      <c r="AC26" s="50"/>
      <c r="AD26" s="6" t="n">
        <v>12239176485.8186</v>
      </c>
      <c r="AE26" s="6" t="n">
        <v>707231.016992009</v>
      </c>
      <c r="AF26" s="6" t="n">
        <f aca="false">'Central scenario'!AF26</f>
        <v>215.827559350606</v>
      </c>
      <c r="AG26" s="6" t="n">
        <f aca="false">AE26/$AE$6*$AD$6</f>
        <v>5160359434.5937</v>
      </c>
      <c r="AH26" s="61" t="n">
        <f aca="false">(AG26-AG25)/AG25</f>
        <v>-0.0239609084335006</v>
      </c>
      <c r="AI26" s="61"/>
      <c r="AJ26" s="61" t="n">
        <f aca="false">AB26/AG26</f>
        <v>-0.011150335545123</v>
      </c>
      <c r="AK26" s="62" t="n">
        <f aca="false">AK25+1</f>
        <v>2037</v>
      </c>
      <c r="AL26" s="63" t="n">
        <f aca="false">SUM(AB102:AB105)/AVERAGE(AG102:AG105)</f>
        <v>-0.0335275948920706</v>
      </c>
      <c r="AM26" s="6" t="n">
        <f aca="false">'Central scenario'!AM25</f>
        <v>5493111.4769607</v>
      </c>
      <c r="AN26" s="63" t="n">
        <f aca="false">AM26/AVERAGE(AG102:AG105)</f>
        <v>0.000807703093504701</v>
      </c>
      <c r="AO26" s="63" t="n">
        <f aca="false">'GDP evolution by scenario'!G101</f>
        <v>0.0191799809048576</v>
      </c>
      <c r="AP26" s="63"/>
      <c r="AQ26" s="6" t="n">
        <f aca="false">AQ25*(1+AO26)</f>
        <v>620732134.670736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350003972.120907</v>
      </c>
      <c r="AS26" s="64" t="n">
        <f aca="false">AQ26/AG105</f>
        <v>0.0905800088247361</v>
      </c>
      <c r="AT26" s="64" t="n">
        <f aca="false">AR26/AG105</f>
        <v>0.0510741447278565</v>
      </c>
      <c r="AU26" s="61" t="n">
        <f aca="false">AVERAGE(AH26:AH29)</f>
        <v>-0.0147737373418679</v>
      </c>
      <c r="AV26" s="5"/>
      <c r="AW26" s="65" t="n">
        <f aca="false">workers_and_wage_low!C14</f>
        <v>11482379</v>
      </c>
      <c r="AX26" s="5"/>
      <c r="AY26" s="61" t="n">
        <f aca="false">(AW26-AW25)/AW25</f>
        <v>-0.00342990364955496</v>
      </c>
      <c r="AZ26" s="66" t="n">
        <f aca="false">workers_and_wage_low!B14</f>
        <v>6808.84926639221</v>
      </c>
      <c r="BA26" s="61" t="n">
        <f aca="false">(AZ26-AZ25)/AZ25</f>
        <v>-0.0118562557252089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0.0139529726535995</v>
      </c>
      <c r="BJ26" s="5" t="n">
        <f aca="false">BJ25+1</f>
        <v>2037</v>
      </c>
      <c r="BK26" s="61" t="n">
        <f aca="false">SUM(T102:T105)/AVERAGE(AG102:AG105)</f>
        <v>0.0550209775594289</v>
      </c>
      <c r="BL26" s="61" t="n">
        <f aca="false">SUM(P102:P105)/AVERAGE(AG102:AG105)</f>
        <v>0.0136101436082665</v>
      </c>
      <c r="BM26" s="61" t="n">
        <f aca="false">SUM(D102:D105)/AVERAGE(AG102:AG105)</f>
        <v>0.074938428843233</v>
      </c>
      <c r="BN26" s="61" t="n">
        <f aca="false">(SUM(H102:H105)+SUM(J102:J105))/AVERAGE(AG102:AG105)</f>
        <v>0.0136757231189832</v>
      </c>
      <c r="BO26" s="63" t="n">
        <f aca="false">AL26-BN26</f>
        <v>-0.0472033180110539</v>
      </c>
      <c r="BP26" s="31" t="n">
        <f aca="false">BN26+BM26</f>
        <v>0.0886141519622162</v>
      </c>
      <c r="BQ26" s="5"/>
      <c r="BR26" s="5"/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1" t="n">
        <f aca="false">'Low pensions'!Q27</f>
        <v>106211690.286711</v>
      </c>
      <c r="E27" s="9"/>
      <c r="F27" s="67" t="n">
        <f aca="false">'Low pensions'!I27</f>
        <v>19305231.9612867</v>
      </c>
      <c r="G27" s="81" t="n">
        <f aca="false">'Low pensions'!K27</f>
        <v>211229.041623464</v>
      </c>
      <c r="H27" s="81" t="n">
        <f aca="false">'Low pensions'!V27</f>
        <v>1162119.8643694</v>
      </c>
      <c r="I27" s="81" t="n">
        <f aca="false">'Low pensions'!M27</f>
        <v>6532.85695742682</v>
      </c>
      <c r="J27" s="81" t="n">
        <f aca="false">'Low pensions'!W27</f>
        <v>35941.8514753426</v>
      </c>
      <c r="K27" s="9"/>
      <c r="L27" s="81" t="n">
        <f aca="false">'Low pensions'!N27</f>
        <v>3669736.53404985</v>
      </c>
      <c r="M27" s="67"/>
      <c r="N27" s="81" t="n">
        <f aca="false">'Low pensions'!L27</f>
        <v>790986.917545874</v>
      </c>
      <c r="O27" s="9"/>
      <c r="P27" s="81" t="n">
        <f aca="false">'Low pensions'!X27</f>
        <v>23394056.9618448</v>
      </c>
      <c r="Q27" s="67"/>
      <c r="R27" s="81" t="n">
        <f aca="false">'Low SIPA income'!G22</f>
        <v>22129178.9435325</v>
      </c>
      <c r="S27" s="67"/>
      <c r="T27" s="81" t="n">
        <f aca="false">'Low SIPA income'!J22</f>
        <v>84612833.6641553</v>
      </c>
      <c r="U27" s="9"/>
      <c r="V27" s="81" t="n">
        <f aca="false">'Low SIPA income'!F22</f>
        <v>124241.716375217</v>
      </c>
      <c r="W27" s="67"/>
      <c r="X27" s="81" t="n">
        <f aca="false">'Low SIPA income'!M22</f>
        <v>312059.371653781</v>
      </c>
      <c r="Y27" s="9"/>
      <c r="Z27" s="9" t="n">
        <f aca="false">R27+V27-N27-L27-F27</f>
        <v>-1512534.75297469</v>
      </c>
      <c r="AA27" s="9"/>
      <c r="AB27" s="9" t="n">
        <f aca="false">T27-P27-D27</f>
        <v>-44992913.5844009</v>
      </c>
      <c r="AC27" s="50"/>
      <c r="AD27" s="9" t="n">
        <v>14034054600.9996</v>
      </c>
      <c r="AE27" s="9" t="n">
        <v>747420.074418923</v>
      </c>
      <c r="AF27" s="9" t="n">
        <f aca="false">'Central scenario'!AF27</f>
        <v>231.639850427105</v>
      </c>
      <c r="AG27" s="9" t="n">
        <f aca="false">AE27/$AE$6*$AD$6</f>
        <v>5453601637.88744</v>
      </c>
      <c r="AH27" s="39" t="n">
        <f aca="false">(AG27-AG26)/AG26</f>
        <v>0.056825925986456</v>
      </c>
      <c r="AI27" s="39"/>
      <c r="AJ27" s="39" t="n">
        <f aca="false">AB27/AG27</f>
        <v>-0.00825012836871412</v>
      </c>
      <c r="AK27" s="68" t="n">
        <f aca="false">AK26+1</f>
        <v>2038</v>
      </c>
      <c r="AL27" s="69" t="n">
        <f aca="false">SUM(AB106:AB109)/AVERAGE(AG106:AG109)</f>
        <v>-0.0326994376494808</v>
      </c>
      <c r="AM27" s="9" t="n">
        <f aca="false">'Central scenario'!AM26</f>
        <v>4920541.96276278</v>
      </c>
      <c r="AN27" s="69" t="n">
        <f aca="false">AM27/AVERAGE(AG106:AG109)</f>
        <v>0.000716651939161421</v>
      </c>
      <c r="AO27" s="69" t="n">
        <f aca="false">'GDP evolution by scenario'!G105</f>
        <v>0.0123053451960093</v>
      </c>
      <c r="AP27" s="69"/>
      <c r="AQ27" s="9" t="n">
        <f aca="false">AQ26*(1+AO27)</f>
        <v>628370457.862116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349362659.527056</v>
      </c>
      <c r="AS27" s="70" t="n">
        <f aca="false">AQ27/AG109</f>
        <v>0.0913227642927</v>
      </c>
      <c r="AT27" s="70" t="n">
        <f aca="false">AR27/AG109</f>
        <v>0.0507738125010025</v>
      </c>
      <c r="AU27" s="7"/>
      <c r="AV27" s="7"/>
      <c r="AW27" s="71" t="n">
        <f aca="false">workers_and_wage_low!C15</f>
        <v>11421402</v>
      </c>
      <c r="AX27" s="7"/>
      <c r="AY27" s="39" t="n">
        <f aca="false">(AW27-AW26)/AW26</f>
        <v>-0.0053104848742582</v>
      </c>
      <c r="AZ27" s="38" t="n">
        <f aca="false">workers_and_wage_low!B15</f>
        <v>6723.17180647536</v>
      </c>
      <c r="BA27" s="39" t="n">
        <f aca="false">(AZ27-AZ26)/AZ26</f>
        <v>-0.0125832510846933</v>
      </c>
      <c r="BB27" s="38" t="n">
        <f aca="false">'Central scenario'!BB27</f>
        <v>46.4292581733586</v>
      </c>
      <c r="BC27" s="38" t="n">
        <f aca="false">'Central scenario'!BC27</f>
        <v>10.7584829174465</v>
      </c>
      <c r="BD27" s="12" t="n">
        <f aca="false">BB27+BC27/2</f>
        <v>51.8084996320818</v>
      </c>
      <c r="BE27" s="39" t="n">
        <f aca="false">BD27/BD26-1</f>
        <v>-0.098499495515067</v>
      </c>
      <c r="BF27" s="7"/>
      <c r="BG27" s="7"/>
      <c r="BH27" s="7"/>
      <c r="BI27" s="39" t="n">
        <f aca="false">T34/AG34</f>
        <v>0.0135477896784809</v>
      </c>
      <c r="BJ27" s="7" t="n">
        <f aca="false">BJ26+1</f>
        <v>2038</v>
      </c>
      <c r="BK27" s="39" t="n">
        <f aca="false">SUM(T106:T109)/AVERAGE(AG106:AG109)</f>
        <v>0.0550109288241915</v>
      </c>
      <c r="BL27" s="39" t="n">
        <f aca="false">SUM(P106:P109)/AVERAGE(AG106:AG109)</f>
        <v>0.0134916422763025</v>
      </c>
      <c r="BM27" s="39" t="n">
        <f aca="false">SUM(D106:D109)/AVERAGE(AG106:AG109)</f>
        <v>0.0742187241973698</v>
      </c>
      <c r="BN27" s="39" t="n">
        <f aca="false">(SUM(H106:H109)+SUM(J106:J109))/AVERAGE(AG106:AG109)</f>
        <v>0.0146847000057384</v>
      </c>
      <c r="BO27" s="69" t="n">
        <f aca="false">AL27-BN27</f>
        <v>-0.0473841376552192</v>
      </c>
      <c r="BP27" s="31" t="n">
        <f aca="false">BN27+BM27</f>
        <v>0.0889034242031082</v>
      </c>
      <c r="BQ27" s="7"/>
      <c r="BR27" s="7"/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1" t="n">
        <f aca="false">'Low pensions'!Q28</f>
        <v>99388176.5088936</v>
      </c>
      <c r="E28" s="9"/>
      <c r="F28" s="67" t="n">
        <f aca="false">'Low pensions'!I28</f>
        <v>18064977.5607004</v>
      </c>
      <c r="G28" s="81" t="n">
        <f aca="false">'Low pensions'!K28</f>
        <v>227995.709527446</v>
      </c>
      <c r="H28" s="81" t="n">
        <f aca="false">'Low pensions'!V28</f>
        <v>1254365.1242103</v>
      </c>
      <c r="I28" s="81" t="n">
        <f aca="false">'Low pensions'!M28</f>
        <v>7051.41369672515</v>
      </c>
      <c r="J28" s="81" t="n">
        <f aca="false">'Low pensions'!W28</f>
        <v>38794.7976559888</v>
      </c>
      <c r="K28" s="9"/>
      <c r="L28" s="81" t="n">
        <f aca="false">'Low pensions'!N28</f>
        <v>3308279.04526512</v>
      </c>
      <c r="M28" s="67"/>
      <c r="N28" s="81" t="n">
        <f aca="false">'Low pensions'!L28</f>
        <v>750970.232147779</v>
      </c>
      <c r="O28" s="9"/>
      <c r="P28" s="81" t="n">
        <f aca="false">'Low pensions'!X28</f>
        <v>21298292.3380149</v>
      </c>
      <c r="Q28" s="67"/>
      <c r="R28" s="81" t="n">
        <f aca="false">'Low SIPA income'!G23</f>
        <v>18218218.5021139</v>
      </c>
      <c r="S28" s="67"/>
      <c r="T28" s="81" t="n">
        <f aca="false">'Low SIPA income'!J23</f>
        <v>69658937.4468011</v>
      </c>
      <c r="U28" s="9"/>
      <c r="V28" s="81" t="n">
        <f aca="false">'Low SIPA income'!F23</f>
        <v>112485.920454584</v>
      </c>
      <c r="W28" s="67"/>
      <c r="X28" s="81" t="n">
        <f aca="false">'Low SIPA income'!M23</f>
        <v>282532.20159116</v>
      </c>
      <c r="Y28" s="9"/>
      <c r="Z28" s="9" t="n">
        <f aca="false">R28+V28-N28-L28-F28</f>
        <v>-3793522.41554477</v>
      </c>
      <c r="AA28" s="9"/>
      <c r="AB28" s="9" t="n">
        <f aca="false">T28-P28-D28</f>
        <v>-51027531.4001074</v>
      </c>
      <c r="AC28" s="50"/>
      <c r="AD28" s="9" t="n">
        <v>15118123646.8716</v>
      </c>
      <c r="AE28" s="9" t="n">
        <v>696471.255793771</v>
      </c>
      <c r="AF28" s="9" t="n">
        <f aca="false">'Central scenario'!AF28</f>
        <v>257.384544350716</v>
      </c>
      <c r="AG28" s="9" t="n">
        <f aca="false">AE28/$AE$6*$AD$6</f>
        <v>5081850101.88732</v>
      </c>
      <c r="AH28" s="39" t="n">
        <f aca="false">(AG28-AG27)/AG27</f>
        <v>-0.0681662432799409</v>
      </c>
      <c r="AI28" s="39"/>
      <c r="AJ28" s="39" t="n">
        <f aca="false">AB28/AG28</f>
        <v>-0.0100411327325764</v>
      </c>
      <c r="AK28" s="68" t="n">
        <f aca="false">AK27+1</f>
        <v>2039</v>
      </c>
      <c r="AL28" s="69" t="n">
        <f aca="false">SUM(AB110:AB113)/AVERAGE(AG110:AG113)</f>
        <v>-0.0320733098902052</v>
      </c>
      <c r="AM28" s="9" t="n">
        <f aca="false">'Central scenario'!AM27</f>
        <v>4379286.21321994</v>
      </c>
      <c r="AN28" s="69" t="n">
        <f aca="false">AM28/AVERAGE(AG110:AG113)</f>
        <v>0.000634055421179356</v>
      </c>
      <c r="AO28" s="69" t="n">
        <f aca="false">'GDP evolution by scenario'!G109</f>
        <v>0.0192792874566694</v>
      </c>
      <c r="AP28" s="69"/>
      <c r="AQ28" s="9" t="n">
        <f aca="false">AQ27*(1+AO28)</f>
        <v>640484992.548518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351680273.011422</v>
      </c>
      <c r="AS28" s="70" t="n">
        <f aca="false">AQ28/AG113</f>
        <v>0.0925663642467372</v>
      </c>
      <c r="AT28" s="70" t="n">
        <f aca="false">AR28/AG113</f>
        <v>0.0508267400933696</v>
      </c>
      <c r="AU28" s="9"/>
      <c r="AV28" s="7"/>
      <c r="AW28" s="71" t="n">
        <f aca="false">workers_and_wage_low!C16</f>
        <v>11521980</v>
      </c>
      <c r="AX28" s="7"/>
      <c r="AY28" s="39" t="n">
        <f aca="false">(AW28-AW27)/AW27</f>
        <v>0.00880609928623474</v>
      </c>
      <c r="AZ28" s="38" t="n">
        <f aca="false">workers_and_wage_low!B16</f>
        <v>6342.54075613813</v>
      </c>
      <c r="BA28" s="39" t="n">
        <f aca="false">(AZ28-AZ27)/AZ27</f>
        <v>-0.0566148034430167</v>
      </c>
      <c r="BB28" s="38" t="n">
        <f aca="false">'Central scenario'!BB28</f>
        <v>45.5379530641625</v>
      </c>
      <c r="BC28" s="38" t="n">
        <f aca="false">'Central scenario'!BC28</f>
        <v>11.4316580981135</v>
      </c>
      <c r="BD28" s="12" t="n">
        <f aca="false">BB28+BC28/2</f>
        <v>51.2537821132193</v>
      </c>
      <c r="BE28" s="39" t="n">
        <f aca="false">BD28/BD27-1</f>
        <v>-0.0107070755339747</v>
      </c>
      <c r="BF28" s="7"/>
      <c r="BG28" s="7"/>
      <c r="BH28" s="7"/>
      <c r="BI28" s="39" t="n">
        <f aca="false">T35/AG35</f>
        <v>0.0157934725587564</v>
      </c>
      <c r="BJ28" s="7" t="n">
        <f aca="false">BJ27+1</f>
        <v>2039</v>
      </c>
      <c r="BK28" s="39" t="n">
        <f aca="false">SUM(T110:T113)/AVERAGE(AG110:AG113)</f>
        <v>0.0552978284118976</v>
      </c>
      <c r="BL28" s="39" t="n">
        <f aca="false">SUM(P110:P113)/AVERAGE(AG110:AG113)</f>
        <v>0.013318657935434</v>
      </c>
      <c r="BM28" s="39" t="n">
        <f aca="false">SUM(D110:D113)/AVERAGE(AG110:AG113)</f>
        <v>0.0740524803666689</v>
      </c>
      <c r="BN28" s="39" t="n">
        <f aca="false">(SUM(H110:H113)+SUM(J110:J113))/AVERAGE(AG110:AG113)</f>
        <v>0.0155881055641156</v>
      </c>
      <c r="BO28" s="69" t="n">
        <f aca="false">AL28-BN28</f>
        <v>-0.0476614154543209</v>
      </c>
      <c r="BP28" s="31" t="n">
        <f aca="false">BN28+BM28</f>
        <v>0.0896405859307845</v>
      </c>
      <c r="BQ28" s="7"/>
      <c r="BR28" s="7"/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1" t="n">
        <f aca="false">'Low pensions'!Q29</f>
        <v>91125826.8952763</v>
      </c>
      <c r="E29" s="9"/>
      <c r="F29" s="67" t="n">
        <f aca="false">'Low pensions'!I29</f>
        <v>16563197.7151339</v>
      </c>
      <c r="G29" s="81" t="n">
        <f aca="false">'Low pensions'!K29</f>
        <v>233179.582375956</v>
      </c>
      <c r="H29" s="81" t="n">
        <f aca="false">'Low pensions'!V29</f>
        <v>1282885.26313305</v>
      </c>
      <c r="I29" s="81" t="n">
        <f aca="false">'Low pensions'!M29</f>
        <v>7211.73966111208</v>
      </c>
      <c r="J29" s="81" t="n">
        <f aca="false">'Low pensions'!W29</f>
        <v>39676.8638082386</v>
      </c>
      <c r="K29" s="9"/>
      <c r="L29" s="81" t="n">
        <f aca="false">'Low pensions'!N29</f>
        <v>3051396.7057971</v>
      </c>
      <c r="M29" s="67"/>
      <c r="N29" s="81" t="n">
        <f aca="false">'Low pensions'!L29</f>
        <v>686850.352897843</v>
      </c>
      <c r="O29" s="9"/>
      <c r="P29" s="81" t="n">
        <f aca="false">'Low pensions'!X29</f>
        <v>19612560.0001379</v>
      </c>
      <c r="Q29" s="67"/>
      <c r="R29" s="81" t="n">
        <f aca="false">'Low SIPA income'!G24</f>
        <v>19861024.2385827</v>
      </c>
      <c r="S29" s="67"/>
      <c r="T29" s="81" t="n">
        <f aca="false">'Low SIPA income'!J24</f>
        <v>75940347.5649553</v>
      </c>
      <c r="U29" s="9"/>
      <c r="V29" s="81" t="n">
        <f aca="false">'Low SIPA income'!F24</f>
        <v>112102.826524005</v>
      </c>
      <c r="W29" s="67"/>
      <c r="X29" s="81" t="n">
        <f aca="false">'Low SIPA income'!M24</f>
        <v>281569.980086592</v>
      </c>
      <c r="Y29" s="9"/>
      <c r="Z29" s="9" t="n">
        <f aca="false">R29+V29-N29-L29-F29</f>
        <v>-328317.708722208</v>
      </c>
      <c r="AA29" s="9"/>
      <c r="AB29" s="9" t="n">
        <f aca="false">T29-P29-D29</f>
        <v>-34798039.3304589</v>
      </c>
      <c r="AC29" s="50"/>
      <c r="AD29" s="9" t="n">
        <v>16779533858.6913</v>
      </c>
      <c r="AE29" s="9" t="n">
        <v>679899.611209872</v>
      </c>
      <c r="AF29" s="9" t="n">
        <f aca="false">'Central scenario'!AF29</f>
        <v>298.099530285664</v>
      </c>
      <c r="AG29" s="9" t="n">
        <f aca="false">AE29/$AE$6*$AD$6</f>
        <v>4960933964.98063</v>
      </c>
      <c r="AH29" s="39" t="n">
        <f aca="false">(AG29-AG28)/AG28</f>
        <v>-0.0237937236404859</v>
      </c>
      <c r="AI29" s="39"/>
      <c r="AJ29" s="39" t="n">
        <f aca="false">AB29/AG29</f>
        <v>-0.00701441292629558</v>
      </c>
      <c r="AK29" s="68" t="n">
        <f aca="false">AK28+1</f>
        <v>2040</v>
      </c>
      <c r="AL29" s="69" t="n">
        <f aca="false">SUM(AB114:AB117)/AVERAGE(AG114:AG117)</f>
        <v>-0.0325312941465073</v>
      </c>
      <c r="AM29" s="9" t="n">
        <f aca="false">'Central scenario'!AM28</f>
        <v>3887732.69163583</v>
      </c>
      <c r="AN29" s="69" t="n">
        <f aca="false">AM29/AVERAGE(AG114:AG117)</f>
        <v>0.000560796461429356</v>
      </c>
      <c r="AO29" s="69" t="n">
        <f aca="false">'GDP evolution by scenario'!G113</f>
        <v>0.0181954201049843</v>
      </c>
      <c r="AP29" s="69"/>
      <c r="AQ29" s="9" t="n">
        <f aca="false">AQ28*(1+AO29)</f>
        <v>652138886.058876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354159194.177962</v>
      </c>
      <c r="AS29" s="70" t="n">
        <f aca="false">AQ29/AG117</f>
        <v>0.0941587175303865</v>
      </c>
      <c r="AT29" s="70" t="n">
        <f aca="false">AR29/AG117</f>
        <v>0.051135082170796</v>
      </c>
      <c r="AV29" s="7"/>
      <c r="AW29" s="71" t="n">
        <f aca="false">workers_and_wage_low!C17</f>
        <v>11538154</v>
      </c>
      <c r="AX29" s="7"/>
      <c r="AY29" s="39" t="n">
        <f aca="false">(AW29-AW28)/AW28</f>
        <v>0.00140375178571739</v>
      </c>
      <c r="AZ29" s="38" t="n">
        <f aca="false">workers_and_wage_low!B17</f>
        <v>6004.7550431554</v>
      </c>
      <c r="BA29" s="39" t="n">
        <f aca="false">(AZ29-AZ28)/AZ28</f>
        <v>-0.0532571608082817</v>
      </c>
      <c r="BB29" s="38" t="n">
        <f aca="false">'Central scenario'!BB29</f>
        <v>47.1428829501671</v>
      </c>
      <c r="BC29" s="38" t="n">
        <f aca="false">'Central scenario'!BC29</f>
        <v>12.2792900390599</v>
      </c>
      <c r="BD29" s="12" t="n">
        <f aca="false">BB29+BC29/2</f>
        <v>53.2825279696971</v>
      </c>
      <c r="BE29" s="39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39" t="n">
        <f aca="false">T36/AG36</f>
        <v>0.0130674506644601</v>
      </c>
      <c r="BJ29" s="7" t="n">
        <f aca="false">BJ28+1</f>
        <v>2040</v>
      </c>
      <c r="BK29" s="39" t="n">
        <f aca="false">SUM(T114:T117)/AVERAGE(AG114:AG117)</f>
        <v>0.0549303159449453</v>
      </c>
      <c r="BL29" s="39" t="n">
        <f aca="false">SUM(P114:P117)/AVERAGE(AG114:AG117)</f>
        <v>0.0131379641752157</v>
      </c>
      <c r="BM29" s="39" t="n">
        <f aca="false">SUM(D114:D117)/AVERAGE(AG114:AG117)</f>
        <v>0.0743236459162369</v>
      </c>
      <c r="BN29" s="39" t="n">
        <f aca="false">(SUM(H114:H117)+SUM(J114:J117))/AVERAGE(AG114:AG117)</f>
        <v>0.0165774881162154</v>
      </c>
      <c r="BO29" s="69" t="n">
        <f aca="false">AL29-BN29</f>
        <v>-0.0491087822627227</v>
      </c>
      <c r="BP29" s="31" t="n">
        <f aca="false">BN29+BM29</f>
        <v>0.0909011340324524</v>
      </c>
      <c r="BQ29" s="7"/>
      <c r="BR29" s="7"/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0" t="n">
        <f aca="false">'Low pensions'!Q30</f>
        <v>90613526.7491123</v>
      </c>
      <c r="E30" s="6"/>
      <c r="F30" s="8" t="n">
        <f aca="false">'Low pensions'!I30</f>
        <v>16470081.0993565</v>
      </c>
      <c r="G30" s="80" t="n">
        <f aca="false">'Low pensions'!K30</f>
        <v>189879.95484708</v>
      </c>
      <c r="H30" s="80" t="n">
        <f aca="false">'Low pensions'!V30</f>
        <v>1044663.48792468</v>
      </c>
      <c r="I30" s="80" t="n">
        <f aca="false">'Low pensions'!M30</f>
        <v>5872.57592310553</v>
      </c>
      <c r="J30" s="80" t="n">
        <f aca="false">'Low pensions'!W30</f>
        <v>32309.1800389074</v>
      </c>
      <c r="K30" s="6"/>
      <c r="L30" s="80" t="n">
        <f aca="false">'Low pensions'!N30</f>
        <v>3574517.52676076</v>
      </c>
      <c r="M30" s="8"/>
      <c r="N30" s="80" t="n">
        <f aca="false">'Low pensions'!L30</f>
        <v>683471.593930826</v>
      </c>
      <c r="O30" s="6"/>
      <c r="P30" s="80" t="n">
        <f aca="false">'Low pensions'!X30</f>
        <v>22308447.4919886</v>
      </c>
      <c r="Q30" s="8"/>
      <c r="R30" s="80" t="n">
        <f aca="false">'Low SIPA income'!G25</f>
        <v>15672924.2489811</v>
      </c>
      <c r="S30" s="8"/>
      <c r="T30" s="80" t="n">
        <f aca="false">'Low SIPA income'!J25</f>
        <v>59926784.2649679</v>
      </c>
      <c r="U30" s="6"/>
      <c r="V30" s="80" t="n">
        <f aca="false">'Low SIPA income'!F25</f>
        <v>110988.074669527</v>
      </c>
      <c r="W30" s="8"/>
      <c r="X30" s="80" t="n">
        <f aca="false">'Low SIPA income'!M25</f>
        <v>278770.044820021</v>
      </c>
      <c r="Y30" s="6"/>
      <c r="Z30" s="6" t="n">
        <f aca="false">R30+V30-N30-L30-F30</f>
        <v>-4944157.89639745</v>
      </c>
      <c r="AA30" s="6"/>
      <c r="AB30" s="6" t="n">
        <f aca="false">T30-P30-D30</f>
        <v>-52995189.976133</v>
      </c>
      <c r="AC30" s="50"/>
      <c r="AD30" s="6" t="n">
        <v>17412113021.4212</v>
      </c>
      <c r="AE30" s="6" t="n">
        <v>665471.48418794</v>
      </c>
      <c r="AF30" s="6" t="n">
        <f aca="false">'Central scenario'!AF30</f>
        <v>326.494679287868</v>
      </c>
      <c r="AG30" s="6" t="n">
        <f aca="false">AE30/$AE$6*$AD$6</f>
        <v>4855658150.41326</v>
      </c>
      <c r="AH30" s="61" t="n">
        <f aca="false">(AG30-AG29)/AG29</f>
        <v>-0.0212209667192739</v>
      </c>
      <c r="AI30" s="61"/>
      <c r="AJ30" s="61" t="n">
        <f aca="false">AB30/AG30</f>
        <v>-0.0109141105766728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-0.390091054332785</v>
      </c>
      <c r="AS30" s="5"/>
      <c r="AT30" s="5"/>
      <c r="AU30" s="61" t="n">
        <f aca="false">AVERAGE(AH30:AH33)</f>
        <v>0.000245472675791324</v>
      </c>
      <c r="AV30" s="5"/>
      <c r="AW30" s="65" t="n">
        <f aca="false">workers_and_wage_low!C18</f>
        <v>11452346</v>
      </c>
      <c r="AX30" s="5"/>
      <c r="AY30" s="61" t="n">
        <f aca="false">(AW30-AW29)/AW29</f>
        <v>-0.00743689155128281</v>
      </c>
      <c r="AZ30" s="66" t="n">
        <f aca="false">workers_and_wage_low!B18</f>
        <v>5984.66038142344</v>
      </c>
      <c r="BA30" s="61" t="n">
        <f aca="false">(AZ30-AZ29)/AZ29</f>
        <v>-0.00334645819646946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0.0142332205989298</v>
      </c>
      <c r="BJ30" s="5"/>
      <c r="BK30" s="5"/>
      <c r="BL30" s="5"/>
      <c r="BM30" s="5"/>
      <c r="BN30" s="5"/>
      <c r="BO30" s="5"/>
      <c r="BP30" s="5"/>
      <c r="BQ30" s="5"/>
      <c r="BR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1" t="n">
        <f aca="false">'Low pensions'!Q31</f>
        <v>91487854.0194997</v>
      </c>
      <c r="E31" s="9"/>
      <c r="F31" s="67" t="n">
        <f aca="false">'Low pensions'!I31</f>
        <v>16629000.430358</v>
      </c>
      <c r="G31" s="81" t="n">
        <f aca="false">'Low pensions'!K31</f>
        <v>194832.254670393</v>
      </c>
      <c r="H31" s="81" t="n">
        <f aca="false">'Low pensions'!V31</f>
        <v>1071909.58038787</v>
      </c>
      <c r="I31" s="81" t="n">
        <f aca="false">'Low pensions'!M31</f>
        <v>6025.73983516681</v>
      </c>
      <c r="J31" s="81" t="n">
        <f aca="false">'Low pensions'!W31</f>
        <v>33151.8426924086</v>
      </c>
      <c r="K31" s="9"/>
      <c r="L31" s="81" t="n">
        <f aca="false">'Low pensions'!N31</f>
        <v>3250287.77850783</v>
      </c>
      <c r="M31" s="67"/>
      <c r="N31" s="81" t="n">
        <f aca="false">'Low pensions'!L31</f>
        <v>691128.159056459</v>
      </c>
      <c r="O31" s="9"/>
      <c r="P31" s="81" t="n">
        <f aca="false">'Low pensions'!X31</f>
        <v>20668141.9492501</v>
      </c>
      <c r="Q31" s="67"/>
      <c r="R31" s="81" t="n">
        <f aca="false">'Low SIPA income'!G26</f>
        <v>18588084.5600778</v>
      </c>
      <c r="S31" s="67"/>
      <c r="T31" s="81" t="n">
        <f aca="false">'Low SIPA income'!J26</f>
        <v>71073152.3763459</v>
      </c>
      <c r="U31" s="9"/>
      <c r="V31" s="81" t="n">
        <f aca="false">'Low SIPA income'!F26</f>
        <v>107486.273713936</v>
      </c>
      <c r="W31" s="67"/>
      <c r="X31" s="81" t="n">
        <f aca="false">'Low SIPA income'!M26</f>
        <v>269974.530416806</v>
      </c>
      <c r="Y31" s="9"/>
      <c r="Z31" s="9" t="n">
        <f aca="false">R31+V31-N31-L31-F31</f>
        <v>-1874845.53413065</v>
      </c>
      <c r="AA31" s="9"/>
      <c r="AB31" s="9" t="n">
        <f aca="false">T31-P31-D31</f>
        <v>-41082843.5924039</v>
      </c>
      <c r="AC31" s="50"/>
      <c r="AD31" s="9" t="n">
        <v>20909685152.7339</v>
      </c>
      <c r="AE31" s="9" t="n">
        <v>750203.91624212</v>
      </c>
      <c r="AF31" s="9" t="n">
        <f aca="false">'Central scenario'!AF31</f>
        <v>364.361405082009</v>
      </c>
      <c r="AG31" s="9" t="n">
        <f aca="false">AE31/$AE$6*$AD$6</f>
        <v>5473914129.94675</v>
      </c>
      <c r="AH31" s="39" t="n">
        <f aca="false">(AG31-AG30)/AG30</f>
        <v>0.127326916430652</v>
      </c>
      <c r="AI31" s="39"/>
      <c r="AJ31" s="39" t="n">
        <f aca="false">AB31/AG31</f>
        <v>-0.00750520425003517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11487356</v>
      </c>
      <c r="AX31" s="7"/>
      <c r="AY31" s="39" t="n">
        <f aca="false">(AW31-AW30)/AW30</f>
        <v>0.00305701556694148</v>
      </c>
      <c r="AZ31" s="38" t="n">
        <f aca="false">workers_and_wage_low!B19</f>
        <v>5961.57826280046</v>
      </c>
      <c r="BA31" s="39" t="n">
        <f aca="false">(AZ31-AZ30)/AZ30</f>
        <v>-0.00385688028256918</v>
      </c>
      <c r="BB31" s="38" t="n">
        <f aca="false">'Central scenario'!BB31</f>
        <v>42.4620464501394</v>
      </c>
      <c r="BC31" s="38" t="n">
        <f aca="false">'Central scenario'!BC31</f>
        <v>11.5395869453758</v>
      </c>
      <c r="BD31" s="12" t="n">
        <f aca="false">BB31+BC31/2</f>
        <v>48.2318399228273</v>
      </c>
      <c r="BE31" s="39" t="n">
        <f aca="false">BD31/BD30-1</f>
        <v>-0.124333494715628</v>
      </c>
      <c r="BF31" s="7"/>
      <c r="BG31" s="7"/>
      <c r="BH31" s="7"/>
      <c r="BI31" s="39" t="n">
        <f aca="false">T38/AG38</f>
        <v>0.0131647762609948</v>
      </c>
      <c r="BJ31" s="7"/>
      <c r="BK31" s="7"/>
      <c r="BL31" s="7"/>
      <c r="BM31" s="7"/>
      <c r="BN31" s="7"/>
      <c r="BO31" s="7"/>
      <c r="BP31" s="7"/>
      <c r="BQ31" s="7"/>
      <c r="BR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1" t="n">
        <f aca="false">'Low pensions'!Q32</f>
        <v>93551779.3424859</v>
      </c>
      <c r="E32" s="9"/>
      <c r="F32" s="67" t="n">
        <f aca="false">'Low pensions'!I32</f>
        <v>17004143.2889593</v>
      </c>
      <c r="G32" s="81" t="n">
        <f aca="false">'Low pensions'!K32</f>
        <v>186101.284892964</v>
      </c>
      <c r="H32" s="81" t="n">
        <f aca="false">'Low pensions'!V32</f>
        <v>1023874.36072501</v>
      </c>
      <c r="I32" s="81" t="n">
        <f aca="false">'Low pensions'!M32</f>
        <v>5755.70984205039</v>
      </c>
      <c r="J32" s="81" t="n">
        <f aca="false">'Low pensions'!W32</f>
        <v>31666.2173420105</v>
      </c>
      <c r="K32" s="9"/>
      <c r="L32" s="81" t="n">
        <f aca="false">'Low pensions'!N32</f>
        <v>3177620.63583764</v>
      </c>
      <c r="M32" s="67"/>
      <c r="N32" s="81" t="n">
        <f aca="false">'Low pensions'!L32</f>
        <v>708198.933659263</v>
      </c>
      <c r="O32" s="9"/>
      <c r="P32" s="81" t="n">
        <f aca="false">'Low pensions'!X32</f>
        <v>20384990.1656612</v>
      </c>
      <c r="Q32" s="67"/>
      <c r="R32" s="81" t="n">
        <f aca="false">'Low SIPA income'!G27</f>
        <v>15761144.4502286</v>
      </c>
      <c r="S32" s="67"/>
      <c r="T32" s="81" t="n">
        <f aca="false">'Low SIPA income'!J27</f>
        <v>60264101.8506324</v>
      </c>
      <c r="U32" s="9"/>
      <c r="V32" s="81" t="n">
        <f aca="false">'Low SIPA income'!F27</f>
        <v>109352.321436835</v>
      </c>
      <c r="W32" s="67"/>
      <c r="X32" s="81" t="n">
        <f aca="false">'Low SIPA income'!M27</f>
        <v>274661.504300241</v>
      </c>
      <c r="Y32" s="9"/>
      <c r="Z32" s="9" t="n">
        <f aca="false">R32+V32-N32-L32-F32</f>
        <v>-5019466.08679075</v>
      </c>
      <c r="AA32" s="9"/>
      <c r="AB32" s="9" t="n">
        <f aca="false">T32-P32-D32</f>
        <v>-53672667.6575148</v>
      </c>
      <c r="AC32" s="50"/>
      <c r="AD32" s="9" t="n">
        <v>22287255273.2248</v>
      </c>
      <c r="AE32" s="9" t="n">
        <v>683792.557917349</v>
      </c>
      <c r="AF32" s="9" t="n">
        <f aca="false">'Central scenario'!AF32</f>
        <v>397.614228233701</v>
      </c>
      <c r="AG32" s="9" t="n">
        <f aca="false">'Central scenario'!AG32</f>
        <v>4989339116.60385</v>
      </c>
      <c r="AH32" s="39" t="n">
        <f aca="false">(AG32-AG31)/AG31</f>
        <v>-0.0885244090132655</v>
      </c>
      <c r="AI32" s="39"/>
      <c r="AJ32" s="39" t="n">
        <f aca="false">AB32/AG32</f>
        <v>-0.0107574703589298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11551134</v>
      </c>
      <c r="AX32" s="7"/>
      <c r="AY32" s="39" t="n">
        <f aca="false">(AW32-AW31)/AW31</f>
        <v>0.00555201736587601</v>
      </c>
      <c r="AZ32" s="38" t="n">
        <f aca="false">workers_and_wage_low!B20</f>
        <v>5872.63427761974</v>
      </c>
      <c r="BA32" s="39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39" t="n">
        <f aca="false">BD32/BD31-1</f>
        <v>0.0437919550330512</v>
      </c>
      <c r="BF32" s="7"/>
      <c r="BG32" s="7"/>
      <c r="BH32" s="7"/>
      <c r="BI32" s="39" t="n">
        <f aca="false">T39/AG39</f>
        <v>0.0135678666438365</v>
      </c>
      <c r="BJ32" s="7"/>
      <c r="BK32" s="7"/>
      <c r="BL32" s="7"/>
      <c r="BM32" s="7"/>
      <c r="BN32" s="7"/>
      <c r="BO32" s="7"/>
      <c r="BP32" s="7"/>
      <c r="BQ32" s="7"/>
      <c r="BR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1" t="n">
        <f aca="false">'Low pensions'!Q33</f>
        <v>92326295.8551381</v>
      </c>
      <c r="E33" s="9"/>
      <c r="F33" s="67" t="n">
        <f aca="false">'Low pensions'!I33</f>
        <v>16781397.15881</v>
      </c>
      <c r="G33" s="81" t="n">
        <f aca="false">'Low pensions'!K33</f>
        <v>200464.877487003</v>
      </c>
      <c r="H33" s="81" t="n">
        <f aca="false">'Low pensions'!V33</f>
        <v>1102898.60923246</v>
      </c>
      <c r="I33" s="81" t="n">
        <f aca="false">'Low pensions'!M33</f>
        <v>6199.94466454655</v>
      </c>
      <c r="J33" s="81" t="n">
        <f aca="false">'Low pensions'!W33</f>
        <v>34110.2662649217</v>
      </c>
      <c r="K33" s="9"/>
      <c r="L33" s="81" t="n">
        <f aca="false">'Low pensions'!N33</f>
        <v>3280777.27976349</v>
      </c>
      <c r="M33" s="67"/>
      <c r="N33" s="81" t="n">
        <f aca="false">'Low pensions'!L33</f>
        <v>699992.023556802</v>
      </c>
      <c r="O33" s="9"/>
      <c r="P33" s="81" t="n">
        <f aca="false">'Low pensions'!X33</f>
        <v>20875118.4834248</v>
      </c>
      <c r="Q33" s="67"/>
      <c r="R33" s="81" t="n">
        <f aca="false">'Low SIPA income'!G28</f>
        <v>17904788.1045293</v>
      </c>
      <c r="S33" s="67"/>
      <c r="T33" s="81" t="n">
        <f aca="false">'Low SIPA income'!J28</f>
        <v>68460509.1560909</v>
      </c>
      <c r="U33" s="9"/>
      <c r="V33" s="81" t="n">
        <f aca="false">'Low SIPA income'!F28</f>
        <v>109843.876246888</v>
      </c>
      <c r="W33" s="67"/>
      <c r="X33" s="81" t="n">
        <f aca="false">'Low SIPA income'!M28</f>
        <v>275896.148263909</v>
      </c>
      <c r="Y33" s="9"/>
      <c r="Z33" s="9" t="n">
        <f aca="false">R33+V33-N33-L33-F33</f>
        <v>-2747534.48135412</v>
      </c>
      <c r="AA33" s="9"/>
      <c r="AB33" s="9" t="n">
        <f aca="false">T33-P33-D33</f>
        <v>-44740905.182472</v>
      </c>
      <c r="AC33" s="50"/>
      <c r="AD33" s="9" t="n">
        <v>25179945991.8152</v>
      </c>
      <c r="AE33" s="9" t="n">
        <v>672441.840786771</v>
      </c>
      <c r="AF33" s="9"/>
      <c r="AG33" s="9" t="n">
        <f aca="false">'Central scenario'!AG33</f>
        <v>4906517833.56213</v>
      </c>
      <c r="AH33" s="39" t="n">
        <f aca="false">(AG33-AG32)/AG32</f>
        <v>-0.0165996499949476</v>
      </c>
      <c r="AI33" s="39" t="n">
        <f aca="false">(AG33-AG29)/AG29</f>
        <v>-0.0109689287949877</v>
      </c>
      <c r="AJ33" s="39" t="n">
        <f aca="false">AB33/AG33</f>
        <v>-0.00911866759689123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11655382</v>
      </c>
      <c r="AX33" s="7"/>
      <c r="AY33" s="39" t="n">
        <f aca="false">(AW33-AW32)/AW32</f>
        <v>0.00902491478325851</v>
      </c>
      <c r="AZ33" s="38" t="n">
        <f aca="false">workers_and_wage_low!B21</f>
        <v>5678.62785050715</v>
      </c>
      <c r="BA33" s="39" t="n">
        <f aca="false">(AZ33-AZ32)/AZ32</f>
        <v>-0.0330356732500672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39" t="n">
        <f aca="false">BD33/BD32-1</f>
        <v>0</v>
      </c>
      <c r="BF33" s="7"/>
      <c r="BG33" s="73" t="n">
        <f aca="false">(BB33-BB29)/BB29</f>
        <v>-0.0527123815586663</v>
      </c>
      <c r="BH33" s="7"/>
      <c r="BI33" s="39" t="n">
        <f aca="false">T40/AG40</f>
        <v>0.0126741347625167</v>
      </c>
      <c r="BJ33" s="7"/>
      <c r="BK33" s="7"/>
      <c r="BL33" s="7"/>
      <c r="BM33" s="7"/>
      <c r="BN33" s="7"/>
      <c r="BO33" s="7"/>
      <c r="BP33" s="7"/>
      <c r="BQ33" s="7"/>
      <c r="BR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0" t="n">
        <f aca="false">'Low pensions'!Q34</f>
        <v>105819491.21391</v>
      </c>
      <c r="E34" s="6"/>
      <c r="F34" s="8" t="n">
        <f aca="false">'Low pensions'!I34</f>
        <v>19233945.1372564</v>
      </c>
      <c r="G34" s="80" t="n">
        <f aca="false">'Low pensions'!K34</f>
        <v>226619.266133881</v>
      </c>
      <c r="H34" s="80" t="n">
        <f aca="false">'Low pensions'!V34</f>
        <v>1246792.33877536</v>
      </c>
      <c r="I34" s="80" t="n">
        <f aca="false">'Low pensions'!M34</f>
        <v>7008.84328249117</v>
      </c>
      <c r="J34" s="80" t="n">
        <f aca="false">'Low pensions'!W34</f>
        <v>38560.5877971763</v>
      </c>
      <c r="K34" s="6"/>
      <c r="L34" s="80" t="n">
        <f aca="false">'Low pensions'!N34</f>
        <v>3828971.76732306</v>
      </c>
      <c r="M34" s="8"/>
      <c r="N34" s="80" t="n">
        <f aca="false">'Low pensions'!L34</f>
        <v>716533.108824585</v>
      </c>
      <c r="O34" s="6"/>
      <c r="P34" s="80" t="n">
        <f aca="false">'Low pensions'!X34</f>
        <v>23810706.4561125</v>
      </c>
      <c r="Q34" s="8"/>
      <c r="R34" s="80" t="n">
        <f aca="false">'Low SIPA income'!G29</f>
        <v>16272030.4363791</v>
      </c>
      <c r="S34" s="8"/>
      <c r="T34" s="80" t="n">
        <f aca="false">'Low SIPA income'!J29</f>
        <v>62217518.698036</v>
      </c>
      <c r="U34" s="6"/>
      <c r="V34" s="80" t="n">
        <f aca="false">'Low SIPA income'!F29</f>
        <v>112540.809885867</v>
      </c>
      <c r="W34" s="8"/>
      <c r="X34" s="80" t="n">
        <f aca="false">'Low SIPA income'!M29</f>
        <v>282670.068017481</v>
      </c>
      <c r="Y34" s="6"/>
      <c r="Z34" s="6" t="n">
        <f aca="false">R34+V34-N34-L34-F34</f>
        <v>-7394878.76713906</v>
      </c>
      <c r="AA34" s="6"/>
      <c r="AB34" s="6" t="n">
        <f aca="false">T34-P34-D34</f>
        <v>-67412678.9719866</v>
      </c>
      <c r="AC34" s="50"/>
      <c r="AD34" s="6" t="n">
        <v>25352324788.3927</v>
      </c>
      <c r="AE34" s="6" t="n">
        <v>629398.332210602</v>
      </c>
      <c r="AF34" s="6"/>
      <c r="AG34" s="6" t="n">
        <f aca="false">'Central scenario'!AG34</f>
        <v>4592447932.43736</v>
      </c>
      <c r="AH34" s="61" t="n">
        <f aca="false">(AG34-AG33)/AG33</f>
        <v>-0.0640107529980693</v>
      </c>
      <c r="AI34" s="61"/>
      <c r="AJ34" s="61" t="n">
        <f aca="false">AB34/AG34</f>
        <v>-0.0146790295641324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-0.0159968066605545</v>
      </c>
      <c r="AV34" s="5"/>
      <c r="AW34" s="65" t="n">
        <f aca="false">workers_and_wage_low!C22</f>
        <v>11604238</v>
      </c>
      <c r="AX34" s="5"/>
      <c r="AY34" s="61" t="n">
        <f aca="false">(AW34-AW33)/AW33</f>
        <v>-0.00438801576816616</v>
      </c>
      <c r="AZ34" s="66" t="n">
        <f aca="false">workers_and_wage_low!B22</f>
        <v>5912.17402586897</v>
      </c>
      <c r="BA34" s="61" t="n">
        <f aca="false">(AZ34-AZ33)/AZ33</f>
        <v>0.0411272197280831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0.0147191785668814</v>
      </c>
      <c r="BJ34" s="5"/>
      <c r="BK34" s="5"/>
      <c r="BL34" s="5"/>
      <c r="BM34" s="5"/>
      <c r="BN34" s="5"/>
      <c r="BO34" s="5"/>
      <c r="BP34" s="5"/>
      <c r="BQ34" s="5"/>
      <c r="BR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1" t="n">
        <f aca="false">'Low pensions'!Q35</f>
        <v>97519539.5062728</v>
      </c>
      <c r="E35" s="9"/>
      <c r="F35" s="67" t="n">
        <f aca="false">'Low pensions'!I35</f>
        <v>17725330.6659974</v>
      </c>
      <c r="G35" s="81" t="n">
        <f aca="false">'Low pensions'!K35</f>
        <v>273357.913322313</v>
      </c>
      <c r="H35" s="81" t="n">
        <f aca="false">'Low pensions'!V35</f>
        <v>1503934.58547577</v>
      </c>
      <c r="I35" s="81" t="n">
        <f aca="false">'Low pensions'!M35</f>
        <v>8454.36845326744</v>
      </c>
      <c r="J35" s="81" t="n">
        <f aca="false">'Low pensions'!W35</f>
        <v>46513.4407879104</v>
      </c>
      <c r="K35" s="9"/>
      <c r="L35" s="81" t="n">
        <f aca="false">'Low pensions'!N35</f>
        <v>3299507.06631922</v>
      </c>
      <c r="M35" s="67"/>
      <c r="N35" s="81" t="n">
        <f aca="false">'Low pensions'!L35</f>
        <v>731082.607524056</v>
      </c>
      <c r="O35" s="9"/>
      <c r="P35" s="81" t="n">
        <f aca="false">'Low pensions'!X35</f>
        <v>21143358.6546826</v>
      </c>
      <c r="Q35" s="67"/>
      <c r="R35" s="81" t="n">
        <f aca="false">'Low SIPA income'!G30</f>
        <v>18006579.895892</v>
      </c>
      <c r="S35" s="67"/>
      <c r="T35" s="81" t="n">
        <f aca="false">'Low SIPA income'!J30</f>
        <v>68849718.8928338</v>
      </c>
      <c r="U35" s="9"/>
      <c r="V35" s="81" t="n">
        <f aca="false">'Low SIPA income'!F30</f>
        <v>101046.721306318</v>
      </c>
      <c r="W35" s="67"/>
      <c r="X35" s="81" t="n">
        <f aca="false">'Low SIPA income'!M30</f>
        <v>253800.231343345</v>
      </c>
      <c r="Y35" s="9"/>
      <c r="Z35" s="9" t="n">
        <f aca="false">R35+V35-N35-L35-F35</f>
        <v>-3648293.72264233</v>
      </c>
      <c r="AA35" s="9"/>
      <c r="AB35" s="9" t="n">
        <f aca="false">T35-P35-D35</f>
        <v>-49813179.2681216</v>
      </c>
      <c r="AC35" s="50"/>
      <c r="AD35" s="9"/>
      <c r="AE35" s="9"/>
      <c r="AF35" s="9"/>
      <c r="AG35" s="9" t="n">
        <f aca="false">AG34*'Pessimist macro hypothesis'!B17/'Pessimist macro hypothesis'!B16</f>
        <v>4359378131.4839</v>
      </c>
      <c r="AH35" s="39" t="n">
        <f aca="false">(AG35-AG34)/AG34</f>
        <v>-0.0507506681365387</v>
      </c>
      <c r="AI35" s="39"/>
      <c r="AJ35" s="39" t="n">
        <f aca="false">AB35/AG35</f>
        <v>-0.0114266709071107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11086969</v>
      </c>
      <c r="AX35" s="7"/>
      <c r="AY35" s="39" t="n">
        <f aca="false">(AW35-AW34)/AW34</f>
        <v>-0.044575869609017</v>
      </c>
      <c r="AZ35" s="38" t="n">
        <f aca="false">workers_and_wage_low!B23</f>
        <v>5803.64800906552</v>
      </c>
      <c r="BA35" s="39" t="n">
        <f aca="false">(AZ35-AZ34)/AZ34</f>
        <v>-0.018356363721466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39" t="n">
        <f aca="false">BD35/BD34-1</f>
        <v>0.0066206732833145</v>
      </c>
      <c r="BF35" s="7"/>
      <c r="BG35" s="7" t="e">
        <f aca="false">AVERAGE(BF34:BF37)</f>
        <v>#DIV/0!</v>
      </c>
      <c r="BH35" s="7"/>
      <c r="BI35" s="39" t="n">
        <f aca="false">T42/AG42</f>
        <v>0.013437076203482</v>
      </c>
      <c r="BJ35" s="7"/>
      <c r="BK35" s="7"/>
      <c r="BL35" s="7"/>
      <c r="BM35" s="7"/>
      <c r="BN35" s="7"/>
      <c r="BO35" s="7"/>
      <c r="BP35" s="7"/>
      <c r="BQ35" s="7"/>
      <c r="BR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1" t="n">
        <f aca="false">'Low pensions'!Q36</f>
        <v>95304513.981444</v>
      </c>
      <c r="E36" s="9"/>
      <c r="F36" s="67" t="n">
        <f aca="false">'Low pensions'!I36</f>
        <v>17322723.5571042</v>
      </c>
      <c r="G36" s="81" t="n">
        <f aca="false">'Low pensions'!K36</f>
        <v>274431.165774958</v>
      </c>
      <c r="H36" s="81" t="n">
        <f aca="false">'Low pensions'!V36</f>
        <v>1509839.30380955</v>
      </c>
      <c r="I36" s="81" t="n">
        <f aca="false">'Low pensions'!M36</f>
        <v>8487.56182809151</v>
      </c>
      <c r="J36" s="81" t="n">
        <f aca="false">'Low pensions'!W36</f>
        <v>46696.0609425635</v>
      </c>
      <c r="K36" s="9"/>
      <c r="L36" s="81" t="n">
        <f aca="false">'Low pensions'!N36</f>
        <v>3194656.02040637</v>
      </c>
      <c r="M36" s="67"/>
      <c r="N36" s="81" t="n">
        <f aca="false">'Low pensions'!L36</f>
        <v>716860.714144982</v>
      </c>
      <c r="O36" s="9"/>
      <c r="P36" s="81" t="n">
        <f aca="false">'Low pensions'!X36</f>
        <v>20521041.4177652</v>
      </c>
      <c r="Q36" s="67"/>
      <c r="R36" s="81" t="n">
        <f aca="false">'Low SIPA income'!G31</f>
        <v>14961194.2878062</v>
      </c>
      <c r="S36" s="67"/>
      <c r="T36" s="81" t="n">
        <f aca="false">'Low SIPA income'!J31</f>
        <v>57205423.0715698</v>
      </c>
      <c r="U36" s="9"/>
      <c r="V36" s="81" t="n">
        <f aca="false">'Low SIPA income'!F31</f>
        <v>90488.340024513</v>
      </c>
      <c r="W36" s="67"/>
      <c r="X36" s="81" t="n">
        <f aca="false">'Low SIPA income'!M31</f>
        <v>227280.621629241</v>
      </c>
      <c r="Y36" s="9"/>
      <c r="Z36" s="9" t="n">
        <f aca="false">R36+V36-N36-L36-F36</f>
        <v>-6182557.66382487</v>
      </c>
      <c r="AA36" s="9"/>
      <c r="AB36" s="9" t="n">
        <f aca="false">T36-P36-D36</f>
        <v>-58620132.3276394</v>
      </c>
      <c r="AC36" s="50"/>
      <c r="AD36" s="9"/>
      <c r="AE36" s="9"/>
      <c r="AF36" s="9"/>
      <c r="AG36" s="9" t="n">
        <f aca="false">AG35*'Pessimist macro hypothesis'!B18/'Pessimist macro hypothesis'!B17</f>
        <v>4377703389.93153</v>
      </c>
      <c r="AH36" s="39" t="n">
        <f aca="false">(AG36-AG35)/AG35</f>
        <v>0.00420364049525389</v>
      </c>
      <c r="AI36" s="39"/>
      <c r="AJ36" s="39" t="n">
        <f aca="false">AB36/AG36</f>
        <v>-0.0133906130923494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11690442</v>
      </c>
      <c r="AX36" s="7"/>
      <c r="AY36" s="39" t="n">
        <f aca="false">(AW36-AW35)/AW35</f>
        <v>0.0544308367778425</v>
      </c>
      <c r="AZ36" s="38" t="n">
        <f aca="false">workers_and_wage_low!B24</f>
        <v>5308.70006591044</v>
      </c>
      <c r="BA36" s="39" t="n">
        <f aca="false">(AZ36-AZ35)/AZ35</f>
        <v>-0.0852822125638819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39" t="n">
        <f aca="false">BD36/BD35-1</f>
        <v>0.00657712826592327</v>
      </c>
      <c r="BF36" s="7"/>
      <c r="BG36" s="7"/>
      <c r="BH36" s="7"/>
      <c r="BI36" s="39" t="n">
        <f aca="false">T43/AG43</f>
        <v>0.0134596233227873</v>
      </c>
      <c r="BJ36" s="7"/>
      <c r="BK36" s="7"/>
      <c r="BL36" s="7"/>
      <c r="BM36" s="7"/>
      <c r="BN36" s="7"/>
      <c r="BO36" s="7"/>
      <c r="BP36" s="7"/>
      <c r="BQ36" s="7"/>
      <c r="BR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1" t="n">
        <f aca="false">'Low pensions'!Q37</f>
        <v>95419446.4520818</v>
      </c>
      <c r="E37" s="9"/>
      <c r="F37" s="67" t="n">
        <f aca="false">'Low pensions'!I37</f>
        <v>17343613.8941241</v>
      </c>
      <c r="G37" s="81" t="n">
        <f aca="false">'Low pensions'!K37</f>
        <v>303122.573204539</v>
      </c>
      <c r="H37" s="81" t="n">
        <f aca="false">'Low pensions'!V37</f>
        <v>1667690.96215333</v>
      </c>
      <c r="I37" s="81" t="n">
        <f aca="false">'Low pensions'!M37</f>
        <v>9374.92494447023</v>
      </c>
      <c r="J37" s="81" t="n">
        <f aca="false">'Low pensions'!W37</f>
        <v>51578.0709944327</v>
      </c>
      <c r="K37" s="9"/>
      <c r="L37" s="81" t="n">
        <f aca="false">'Low pensions'!N37</f>
        <v>3251075.11087226</v>
      </c>
      <c r="M37" s="67"/>
      <c r="N37" s="81" t="n">
        <f aca="false">'Low pensions'!L37</f>
        <v>719106.735795297</v>
      </c>
      <c r="O37" s="9"/>
      <c r="P37" s="81" t="n">
        <f aca="false">'Low pensions'!X37</f>
        <v>20826157.2948343</v>
      </c>
      <c r="Q37" s="67"/>
      <c r="R37" s="81" t="n">
        <f aca="false">'Low SIPA income'!G32</f>
        <v>17054817.8558238</v>
      </c>
      <c r="S37" s="67"/>
      <c r="T37" s="81" t="n">
        <f aca="false">'Low SIPA income'!J32</f>
        <v>65210574.2417989</v>
      </c>
      <c r="U37" s="9"/>
      <c r="V37" s="81" t="n">
        <f aca="false">'Low SIPA income'!F32</f>
        <v>92103.6956809626</v>
      </c>
      <c r="W37" s="67"/>
      <c r="X37" s="81" t="n">
        <f aca="false">'Low SIPA income'!M32</f>
        <v>231337.929318284</v>
      </c>
      <c r="Y37" s="9"/>
      <c r="Z37" s="9" t="n">
        <f aca="false">R37+V37-N37-L37-F37</f>
        <v>-4166874.18928696</v>
      </c>
      <c r="AA37" s="9"/>
      <c r="AB37" s="9" t="n">
        <f aca="false">T37-P37-D37</f>
        <v>-51035029.5051172</v>
      </c>
      <c r="AC37" s="50"/>
      <c r="AD37" s="9"/>
      <c r="AE37" s="9"/>
      <c r="AF37" s="9"/>
      <c r="AG37" s="9" t="n">
        <f aca="false">AG36*'Pessimist macro hypothesis'!B19/'Pessimist macro hypothesis'!B18</f>
        <v>4581575462.03578</v>
      </c>
      <c r="AH37" s="39" t="n">
        <f aca="false">(AG37-AG36)/AG36</f>
        <v>0.0465705539971361</v>
      </c>
      <c r="AI37" s="39" t="n">
        <f aca="false">(AG37-AG33)/AG33</f>
        <v>-0.0662266769527748</v>
      </c>
      <c r="AJ37" s="39" t="n">
        <f aca="false">AB37/AG37</f>
        <v>-0.0111391878029747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11743921</v>
      </c>
      <c r="AX37" s="7"/>
      <c r="AY37" s="39" t="n">
        <f aca="false">(AW37-AW36)/AW36</f>
        <v>0.00457459179045583</v>
      </c>
      <c r="AZ37" s="38" t="n">
        <f aca="false">workers_and_wage_low!B25</f>
        <v>5188.99870753373</v>
      </c>
      <c r="BA37" s="39" t="n">
        <f aca="false">(AZ37-AZ36)/AZ36</f>
        <v>-0.0225481486786888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39" t="n">
        <f aca="false">BD37/BD36-1</f>
        <v>0.00653415230808396</v>
      </c>
      <c r="BG37" s="73" t="n">
        <f aca="false">(BB37-BB33)/BB33</f>
        <v>0.0300536211024986</v>
      </c>
      <c r="BH37" s="7"/>
      <c r="BI37" s="39" t="n">
        <f aca="false">T44/AG44</f>
        <v>0.0128889242391732</v>
      </c>
      <c r="BJ37" s="7"/>
      <c r="BK37" s="7"/>
      <c r="BL37" s="7"/>
      <c r="BM37" s="7"/>
      <c r="BN37" s="7"/>
      <c r="BO37" s="7"/>
      <c r="BP37" s="7"/>
      <c r="BQ37" s="7"/>
      <c r="BR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0" t="n">
        <f aca="false">'Low pensions'!Q38</f>
        <v>96034999.0937416</v>
      </c>
      <c r="E38" s="6"/>
      <c r="F38" s="8" t="n">
        <f aca="false">'Low pensions'!I38</f>
        <v>17455497.8731809</v>
      </c>
      <c r="G38" s="80" t="n">
        <f aca="false">'Low pensions'!K38</f>
        <v>329660.805166566</v>
      </c>
      <c r="H38" s="80" t="n">
        <f aca="false">'Low pensions'!V38</f>
        <v>1813696.4843641</v>
      </c>
      <c r="I38" s="80" t="n">
        <f aca="false">'Low pensions'!M38</f>
        <v>10195.6950051516</v>
      </c>
      <c r="J38" s="80" t="n">
        <f aca="false">'Low pensions'!W38</f>
        <v>56093.7057019827</v>
      </c>
      <c r="K38" s="6"/>
      <c r="L38" s="80" t="n">
        <f aca="false">'Low pensions'!N38</f>
        <v>3816140.9184183</v>
      </c>
      <c r="M38" s="8"/>
      <c r="N38" s="80" t="n">
        <f aca="false">'Low pensions'!L38</f>
        <v>727305.090397902</v>
      </c>
      <c r="O38" s="6"/>
      <c r="P38" s="80" t="n">
        <f aca="false">'Low pensions'!X38</f>
        <v>23803391.3845184</v>
      </c>
      <c r="Q38" s="8"/>
      <c r="R38" s="80" t="n">
        <f aca="false">'Low SIPA income'!G33</f>
        <v>15237457.8750719</v>
      </c>
      <c r="S38" s="8"/>
      <c r="T38" s="80" t="n">
        <f aca="false">'Low SIPA income'!J33</f>
        <v>58261740.841715</v>
      </c>
      <c r="U38" s="6"/>
      <c r="V38" s="80" t="n">
        <f aca="false">'Low SIPA income'!F33</f>
        <v>93752.7992323338</v>
      </c>
      <c r="W38" s="8"/>
      <c r="X38" s="80" t="n">
        <f aca="false">'Low SIPA income'!M33</f>
        <v>235480.001989581</v>
      </c>
      <c r="Y38" s="6"/>
      <c r="Z38" s="6" t="n">
        <f aca="false">R38+V38-N38-L38-F38</f>
        <v>-6667733.20769291</v>
      </c>
      <c r="AA38" s="6"/>
      <c r="AB38" s="6" t="n">
        <f aca="false">T38-P38-D38</f>
        <v>-61576649.6365449</v>
      </c>
      <c r="AC38" s="50"/>
      <c r="AD38" s="6"/>
      <c r="AE38" s="6"/>
      <c r="AF38" s="6"/>
      <c r="AG38" s="6" t="n">
        <f aca="false">AG37*'Pessimist macro hypothesis'!B20/'Pessimist macro hypothesis'!B19</f>
        <v>4425577745.23945</v>
      </c>
      <c r="AH38" s="61" t="n">
        <f aca="false">(AG38-AG37)/AG37</f>
        <v>-0.0340489244560013</v>
      </c>
      <c r="AI38" s="61"/>
      <c r="AJ38" s="61" t="n">
        <f aca="false">AB38/AG38</f>
        <v>-0.013913810395215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0.0150236502489163</v>
      </c>
      <c r="AV38" s="5"/>
      <c r="AW38" s="65" t="n">
        <f aca="false">workers_and_wage_low!C26</f>
        <v>11763740</v>
      </c>
      <c r="AX38" s="5"/>
      <c r="AY38" s="61" t="n">
        <f aca="false">(AW38-AW37)/AW37</f>
        <v>0.00168759650205413</v>
      </c>
      <c r="AZ38" s="66" t="n">
        <f aca="false">workers_and_wage_low!B26</f>
        <v>5277.83880164034</v>
      </c>
      <c r="BA38" s="61" t="n">
        <f aca="false">(AZ38-AZ37)/AZ37</f>
        <v>0.0171208549305714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0.0150249171588276</v>
      </c>
      <c r="BJ38" s="5"/>
      <c r="BK38" s="5"/>
      <c r="BL38" s="5"/>
      <c r="BM38" s="5"/>
      <c r="BN38" s="5"/>
      <c r="BO38" s="5"/>
      <c r="BP38" s="5"/>
      <c r="BQ38" s="5"/>
      <c r="BR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1" t="n">
        <f aca="false">'Low pensions'!Q39</f>
        <v>96040092.1870171</v>
      </c>
      <c r="E39" s="9"/>
      <c r="F39" s="67" t="n">
        <f aca="false">'Low pensions'!I39</f>
        <v>17456423.6031718</v>
      </c>
      <c r="G39" s="81" t="n">
        <f aca="false">'Low pensions'!K39</f>
        <v>335801.25759269</v>
      </c>
      <c r="H39" s="81" t="n">
        <f aca="false">'Low pensions'!V39</f>
        <v>1847479.44188627</v>
      </c>
      <c r="I39" s="81" t="n">
        <f aca="false">'Low pensions'!M39</f>
        <v>10385.6059049287</v>
      </c>
      <c r="J39" s="81" t="n">
        <f aca="false">'Low pensions'!W39</f>
        <v>57138.5394397823</v>
      </c>
      <c r="K39" s="9"/>
      <c r="L39" s="81" t="n">
        <f aca="false">'Low pensions'!N39</f>
        <v>3168202.0424774</v>
      </c>
      <c r="M39" s="67"/>
      <c r="N39" s="81" t="n">
        <f aca="false">'Low pensions'!L39</f>
        <v>728649.535713557</v>
      </c>
      <c r="O39" s="9"/>
      <c r="P39" s="81" t="n">
        <f aca="false">'Low pensions'!X39</f>
        <v>20448630.2185405</v>
      </c>
      <c r="Q39" s="67"/>
      <c r="R39" s="81" t="n">
        <f aca="false">'Low SIPA income'!G34</f>
        <v>18080495.5766657</v>
      </c>
      <c r="S39" s="67"/>
      <c r="T39" s="81" t="n">
        <f aca="false">'Low SIPA income'!J34</f>
        <v>69132341.9046698</v>
      </c>
      <c r="U39" s="9"/>
      <c r="V39" s="81" t="n">
        <f aca="false">'Low SIPA income'!F34</f>
        <v>92685.7245611151</v>
      </c>
      <c r="W39" s="67"/>
      <c r="X39" s="81" t="n">
        <f aca="false">'Low SIPA income'!M34</f>
        <v>232799.818061644</v>
      </c>
      <c r="Y39" s="9"/>
      <c r="Z39" s="9" t="n">
        <f aca="false">R39+V39-N39-L39-F39</f>
        <v>-3180093.88013599</v>
      </c>
      <c r="AA39" s="9"/>
      <c r="AB39" s="9" t="n">
        <f aca="false">T39-P39-D39</f>
        <v>-47356380.5008879</v>
      </c>
      <c r="AC39" s="50"/>
      <c r="AD39" s="9"/>
      <c r="AE39" s="9"/>
      <c r="AF39" s="9"/>
      <c r="AG39" s="9" t="n">
        <f aca="false">AG38*'Pessimist macro hypothesis'!B21/'Pessimist macro hypothesis'!B20</f>
        <v>5095299336.25008</v>
      </c>
      <c r="AH39" s="39" t="n">
        <f aca="false">(AG39-AG38)/AG38</f>
        <v>0.151329753890559</v>
      </c>
      <c r="AI39" s="39"/>
      <c r="AJ39" s="39" t="n">
        <f aca="false">AB39/AG39</f>
        <v>-0.00929413119342663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11794418</v>
      </c>
      <c r="AX39" s="7"/>
      <c r="AY39" s="39" t="n">
        <f aca="false">(AW39-AW38)/AW38</f>
        <v>0.00260784410400094</v>
      </c>
      <c r="AZ39" s="38" t="n">
        <f aca="false">workers_and_wage_low!B27</f>
        <v>5371.35900420139</v>
      </c>
      <c r="BA39" s="39" t="n">
        <f aca="false">(AZ39-AZ38)/AZ38</f>
        <v>0.0177194124481375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39" t="n">
        <f aca="false">BD39/BD38-1</f>
        <v>0.0143031130906166</v>
      </c>
      <c r="BF39" s="7"/>
      <c r="BG39" s="7"/>
      <c r="BH39" s="7"/>
      <c r="BI39" s="39" t="n">
        <f aca="false">T46/AG46</f>
        <v>0.0128675729193759</v>
      </c>
      <c r="BJ39" s="7"/>
      <c r="BK39" s="7"/>
      <c r="BL39" s="7"/>
      <c r="BM39" s="7"/>
      <c r="BN39" s="7"/>
      <c r="BO39" s="7"/>
      <c r="BP39" s="7"/>
      <c r="BQ39" s="7"/>
      <c r="BR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1" t="n">
        <f aca="false">'Low pensions'!Q40</f>
        <v>96199682.3341837</v>
      </c>
      <c r="E40" s="9"/>
      <c r="F40" s="67" t="n">
        <f aca="false">'Low pensions'!I40</f>
        <v>17485431.0015239</v>
      </c>
      <c r="G40" s="81" t="n">
        <f aca="false">'Low pensions'!K40</f>
        <v>357821.952966078</v>
      </c>
      <c r="H40" s="81" t="n">
        <f aca="false">'Low pensions'!V40</f>
        <v>1968630.81067513</v>
      </c>
      <c r="I40" s="81" t="n">
        <f aca="false">'Low pensions'!M40</f>
        <v>11066.6583391569</v>
      </c>
      <c r="J40" s="81" t="n">
        <f aca="false">'Low pensions'!W40</f>
        <v>60885.4889899519</v>
      </c>
      <c r="K40" s="9"/>
      <c r="L40" s="81" t="n">
        <f aca="false">'Low pensions'!N40</f>
        <v>3129103.41624504</v>
      </c>
      <c r="M40" s="67"/>
      <c r="N40" s="81" t="n">
        <f aca="false">'Low pensions'!L40</f>
        <v>731247.947612464</v>
      </c>
      <c r="O40" s="9"/>
      <c r="P40" s="81" t="n">
        <f aca="false">'Low pensions'!X40</f>
        <v>20260042.956766</v>
      </c>
      <c r="Q40" s="67"/>
      <c r="R40" s="81" t="n">
        <f aca="false">'Low SIPA income'!G35</f>
        <v>15893339.7515935</v>
      </c>
      <c r="S40" s="67"/>
      <c r="T40" s="81" t="n">
        <f aca="false">'Low SIPA income'!J35</f>
        <v>60769562.0429928</v>
      </c>
      <c r="U40" s="9"/>
      <c r="V40" s="81" t="n">
        <f aca="false">'Low SIPA income'!F35</f>
        <v>96524.1349296956</v>
      </c>
      <c r="W40" s="67"/>
      <c r="X40" s="81" t="n">
        <f aca="false">'Low SIPA income'!M35</f>
        <v>242440.798263102</v>
      </c>
      <c r="Y40" s="9"/>
      <c r="Z40" s="9" t="n">
        <f aca="false">R40+V40-N40-L40-F40</f>
        <v>-5355918.47885815</v>
      </c>
      <c r="AA40" s="9"/>
      <c r="AB40" s="9" t="n">
        <f aca="false">T40-P40-D40</f>
        <v>-55690163.247957</v>
      </c>
      <c r="AC40" s="50"/>
      <c r="AD40" s="9"/>
      <c r="AE40" s="9"/>
      <c r="AF40" s="9"/>
      <c r="AG40" s="9" t="n">
        <f aca="false">AG39*'Pessimist macro hypothesis'!B22/'Pessimist macro hypothesis'!B21</f>
        <v>4794770071.61991</v>
      </c>
      <c r="AH40" s="39" t="n">
        <f aca="false">(AG40-AG39)/AG39</f>
        <v>-0.0589816701232995</v>
      </c>
      <c r="AI40" s="39"/>
      <c r="AJ40" s="39" t="n">
        <f aca="false">AB40/AG40</f>
        <v>-0.0116147724324854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11813510</v>
      </c>
      <c r="AX40" s="7"/>
      <c r="AY40" s="39" t="n">
        <f aca="false">(AW40-AW39)/AW39</f>
        <v>0.0016187318441656</v>
      </c>
      <c r="AZ40" s="38" t="n">
        <f aca="false">workers_and_wage_low!B28</f>
        <v>5409.77961612414</v>
      </c>
      <c r="BA40" s="39" t="n">
        <f aca="false">(AZ40-AZ39)/AZ39</f>
        <v>0.00715286613549772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39" t="n">
        <f aca="false">BD40/BD39-1</f>
        <v>0.0141014189013327</v>
      </c>
      <c r="BF40" s="7"/>
      <c r="BG40" s="7"/>
      <c r="BH40" s="7"/>
      <c r="BI40" s="39" t="n">
        <f aca="false">T47/AG47</f>
        <v>0.0128574100453545</v>
      </c>
      <c r="BJ40" s="7"/>
      <c r="BK40" s="7"/>
      <c r="BL40" s="7"/>
      <c r="BM40" s="7"/>
      <c r="BN40" s="7"/>
      <c r="BO40" s="7"/>
      <c r="BP40" s="7"/>
      <c r="BQ40" s="7"/>
      <c r="BR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1" t="n">
        <f aca="false">'Low pensions'!Q41</f>
        <v>96564455.3305763</v>
      </c>
      <c r="E41" s="9"/>
      <c r="F41" s="67" t="n">
        <f aca="false">'Low pensions'!I41</f>
        <v>17551732.8115182</v>
      </c>
      <c r="G41" s="81" t="n">
        <f aca="false">'Low pensions'!K41</f>
        <v>386157.558479378</v>
      </c>
      <c r="H41" s="81" t="n">
        <f aca="false">'Low pensions'!V41</f>
        <v>2124524.95185407</v>
      </c>
      <c r="I41" s="81" t="n">
        <f aca="false">'Low pensions'!M41</f>
        <v>11943.0172725581</v>
      </c>
      <c r="J41" s="81" t="n">
        <f aca="false">'Low pensions'!W41</f>
        <v>65706.9572738371</v>
      </c>
      <c r="K41" s="9"/>
      <c r="L41" s="81" t="n">
        <f aca="false">'Low pensions'!N41</f>
        <v>3118734.01723303</v>
      </c>
      <c r="M41" s="67"/>
      <c r="N41" s="81" t="n">
        <f aca="false">'Low pensions'!L41</f>
        <v>736076.790330231</v>
      </c>
      <c r="O41" s="9"/>
      <c r="P41" s="81" t="n">
        <f aca="false">'Low pensions'!X41</f>
        <v>20232802.9638929</v>
      </c>
      <c r="Q41" s="67"/>
      <c r="R41" s="81" t="n">
        <f aca="false">'Low SIPA income'!G36</f>
        <v>18490960.5500775</v>
      </c>
      <c r="S41" s="67"/>
      <c r="T41" s="81" t="n">
        <f aca="false">'Low SIPA income'!J36</f>
        <v>70701790.3062069</v>
      </c>
      <c r="U41" s="9"/>
      <c r="V41" s="81" t="n">
        <f aca="false">'Low SIPA income'!F36</f>
        <v>98131.5466750809</v>
      </c>
      <c r="W41" s="67"/>
      <c r="X41" s="81" t="n">
        <f aca="false">'Low SIPA income'!M36</f>
        <v>246478.153137845</v>
      </c>
      <c r="Y41" s="9"/>
      <c r="Z41" s="9" t="n">
        <f aca="false">R41+V41-N41-L41-F41</f>
        <v>-2817451.52232891</v>
      </c>
      <c r="AA41" s="9"/>
      <c r="AB41" s="9" t="n">
        <f aca="false">T41-P41-D41</f>
        <v>-46095467.9882623</v>
      </c>
      <c r="AC41" s="50"/>
      <c r="AD41" s="9"/>
      <c r="AE41" s="9"/>
      <c r="AF41" s="9"/>
      <c r="AG41" s="9" t="n">
        <f aca="false">AG40*'Pessimist macro hypothesis'!B23/'Pessimist macro hypothesis'!B22</f>
        <v>4803378801.67364</v>
      </c>
      <c r="AH41" s="39" t="n">
        <f aca="false">(AG41-AG40)/AG40</f>
        <v>0.00179544168440687</v>
      </c>
      <c r="AI41" s="39" t="n">
        <f aca="false">(AG41-AG37)/AG37</f>
        <v>0.0484120236533887</v>
      </c>
      <c r="AJ41" s="39" t="n">
        <f aca="false">AB41/AG41</f>
        <v>-0.00959646738087808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11817678</v>
      </c>
      <c r="AX41" s="7"/>
      <c r="AY41" s="39" t="n">
        <f aca="false">(AW41-AW40)/AW40</f>
        <v>0.000352816394111488</v>
      </c>
      <c r="AZ41" s="38" t="n">
        <f aca="false">workers_and_wage_low!B29</f>
        <v>5466.02087310804</v>
      </c>
      <c r="BA41" s="39" t="n">
        <f aca="false">(AZ41-AZ40)/AZ40</f>
        <v>0.0103962196197929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39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39" t="n">
        <f aca="false">T48/AG48</f>
        <v>0.0123608233752382</v>
      </c>
      <c r="BJ41" s="7"/>
      <c r="BK41" s="7"/>
      <c r="BL41" s="7"/>
      <c r="BM41" s="7"/>
      <c r="BN41" s="7"/>
      <c r="BO41" s="7"/>
      <c r="BP41" s="7"/>
      <c r="BQ41" s="7"/>
      <c r="BR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0" t="n">
        <f aca="false">'Low pensions'!Q42</f>
        <v>96876832.4316767</v>
      </c>
      <c r="E42" s="6"/>
      <c r="F42" s="8" t="n">
        <f aca="false">'Low pensions'!I42</f>
        <v>17608511.0473213</v>
      </c>
      <c r="G42" s="80" t="n">
        <f aca="false">'Low pensions'!K42</f>
        <v>401323.902097847</v>
      </c>
      <c r="H42" s="80" t="n">
        <f aca="false">'Low pensions'!V42</f>
        <v>2207965.69964808</v>
      </c>
      <c r="I42" s="80" t="n">
        <f aca="false">'Low pensions'!M42</f>
        <v>12412.0794463251</v>
      </c>
      <c r="J42" s="80" t="n">
        <f aca="false">'Low pensions'!W42</f>
        <v>68287.598958188</v>
      </c>
      <c r="K42" s="6"/>
      <c r="L42" s="80" t="n">
        <f aca="false">'Low pensions'!N42</f>
        <v>3757032.53632226</v>
      </c>
      <c r="M42" s="8"/>
      <c r="N42" s="80" t="n">
        <f aca="false">'Low pensions'!L42</f>
        <v>740297.19238241</v>
      </c>
      <c r="O42" s="6"/>
      <c r="P42" s="80" t="n">
        <f aca="false">'Low pensions'!X42</f>
        <v>23568156.4206616</v>
      </c>
      <c r="Q42" s="8"/>
      <c r="R42" s="80" t="n">
        <f aca="false">'Low SIPA income'!G37</f>
        <v>16310927.4075476</v>
      </c>
      <c r="S42" s="8"/>
      <c r="T42" s="80" t="n">
        <f aca="false">'Low SIPA income'!J37</f>
        <v>62366244.6385654</v>
      </c>
      <c r="U42" s="6"/>
      <c r="V42" s="80" t="n">
        <f aca="false">'Low SIPA income'!F37</f>
        <v>98780.4698259372</v>
      </c>
      <c r="W42" s="8"/>
      <c r="X42" s="80" t="n">
        <f aca="false">'Low SIPA income'!M37</f>
        <v>248108.06100306</v>
      </c>
      <c r="Y42" s="6"/>
      <c r="Z42" s="6" t="n">
        <f aca="false">R42+V42-N42-L42-F42</f>
        <v>-5696132.89865235</v>
      </c>
      <c r="AA42" s="6"/>
      <c r="AB42" s="6" t="n">
        <f aca="false">T42-P42-D42</f>
        <v>-58078744.2137728</v>
      </c>
      <c r="AC42" s="50"/>
      <c r="AD42" s="6"/>
      <c r="AE42" s="6"/>
      <c r="AF42" s="6"/>
      <c r="AG42" s="6" t="n">
        <f aca="false">AG41*'Pessimist macro hypothesis'!B24/'Pessimist macro hypothesis'!B23</f>
        <v>4641355284.00175</v>
      </c>
      <c r="AH42" s="61" t="n">
        <f aca="false">(AG42-AG41)/AG41</f>
        <v>-0.0337311555806156</v>
      </c>
      <c r="AI42" s="61"/>
      <c r="AJ42" s="61" t="n">
        <f aca="false">AB42/AG42</f>
        <v>-0.0125133157579994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0.00928921728019868</v>
      </c>
      <c r="AV42" s="5"/>
      <c r="AW42" s="65" t="n">
        <f aca="false">workers_and_wage_low!C30</f>
        <v>11878971</v>
      </c>
      <c r="AX42" s="5"/>
      <c r="AY42" s="61" t="n">
        <f aca="false">(AW42-AW41)/AW41</f>
        <v>0.0051865518759269</v>
      </c>
      <c r="AZ42" s="66" t="n">
        <f aca="false">workers_and_wage_low!B30</f>
        <v>5493.35248958259</v>
      </c>
      <c r="BA42" s="61" t="n">
        <f aca="false">(AZ42-AZ41)/AZ41</f>
        <v>0.0050002766379861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0.0143499300267436</v>
      </c>
      <c r="BJ42" s="5"/>
      <c r="BK42" s="5"/>
      <c r="BL42" s="5"/>
      <c r="BM42" s="5"/>
      <c r="BN42" s="5"/>
      <c r="BO42" s="5"/>
      <c r="BP42" s="5"/>
      <c r="BQ42" s="5"/>
      <c r="BR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1" t="n">
        <f aca="false">'Low pensions'!Q43</f>
        <v>97430953.6798928</v>
      </c>
      <c r="E43" s="9"/>
      <c r="F43" s="67" t="n">
        <f aca="false">'Low pensions'!I43</f>
        <v>17709229.1434425</v>
      </c>
      <c r="G43" s="81" t="n">
        <f aca="false">'Low pensions'!K43</f>
        <v>428488.557138848</v>
      </c>
      <c r="H43" s="81" t="n">
        <f aca="false">'Low pensions'!V43</f>
        <v>2357417.61681468</v>
      </c>
      <c r="I43" s="81" t="n">
        <f aca="false">'Low pensions'!M43</f>
        <v>13252.2234166654</v>
      </c>
      <c r="J43" s="81" t="n">
        <f aca="false">'Low pensions'!W43</f>
        <v>72909.823200454</v>
      </c>
      <c r="K43" s="9"/>
      <c r="L43" s="81" t="n">
        <f aca="false">'Low pensions'!N43</f>
        <v>3145540.93422093</v>
      </c>
      <c r="M43" s="67"/>
      <c r="N43" s="81" t="n">
        <f aca="false">'Low pensions'!L43</f>
        <v>746528.537879538</v>
      </c>
      <c r="O43" s="9"/>
      <c r="P43" s="81" t="n">
        <f aca="false">'Low pensions'!X43</f>
        <v>20429406.61483</v>
      </c>
      <c r="Q43" s="67"/>
      <c r="R43" s="81" t="n">
        <f aca="false">'Low SIPA income'!G38</f>
        <v>18854826.4774206</v>
      </c>
      <c r="S43" s="67"/>
      <c r="T43" s="81" t="n">
        <f aca="false">'Low SIPA income'!J38</f>
        <v>72093063.2162818</v>
      </c>
      <c r="U43" s="9"/>
      <c r="V43" s="81" t="n">
        <f aca="false">'Low SIPA income'!F38</f>
        <v>100591.398408373</v>
      </c>
      <c r="W43" s="67"/>
      <c r="X43" s="81" t="n">
        <f aca="false">'Low SIPA income'!M38</f>
        <v>252656.591496941</v>
      </c>
      <c r="Y43" s="9"/>
      <c r="Z43" s="9" t="n">
        <f aca="false">R43+V43-N43-L43-F43</f>
        <v>-2645880.73971391</v>
      </c>
      <c r="AA43" s="9"/>
      <c r="AB43" s="9" t="n">
        <f aca="false">T43-P43-D43</f>
        <v>-45767297.0784411</v>
      </c>
      <c r="AC43" s="50"/>
      <c r="AD43" s="9"/>
      <c r="AE43" s="9"/>
      <c r="AF43" s="9"/>
      <c r="AG43" s="9" t="n">
        <f aca="false">AG42*'Pessimist macro hypothesis'!B25/'Pessimist macro hypothesis'!B24</f>
        <v>5356246715.62891</v>
      </c>
      <c r="AH43" s="39" t="n">
        <f aca="false">(AG43-AG42)/AG42</f>
        <v>0.154026440098501</v>
      </c>
      <c r="AI43" s="39"/>
      <c r="AJ43" s="39" t="n">
        <f aca="false">AB43/AG43</f>
        <v>-0.00854465813624629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11930105</v>
      </c>
      <c r="AX43" s="7"/>
      <c r="AY43" s="39" t="n">
        <f aca="false">(AW43-AW42)/AW42</f>
        <v>0.00430458160054436</v>
      </c>
      <c r="AZ43" s="38" t="n">
        <f aca="false">workers_and_wage_low!B31</f>
        <v>5490.63926496176</v>
      </c>
      <c r="BA43" s="39" t="n">
        <f aca="false">(AZ43-AZ42)/AZ42</f>
        <v>-0.000493910526582659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39" t="n">
        <f aca="false">BD43/BD42-1</f>
        <v>0</v>
      </c>
      <c r="BF43" s="7"/>
      <c r="BG43" s="7"/>
      <c r="BH43" s="7"/>
      <c r="BI43" s="39" t="n">
        <f aca="false">T50/AG50</f>
        <v>0.0128759916223521</v>
      </c>
      <c r="BJ43" s="7"/>
      <c r="BK43" s="7"/>
      <c r="BL43" s="7"/>
      <c r="BM43" s="7"/>
      <c r="BN43" s="7"/>
      <c r="BO43" s="7"/>
      <c r="BP43" s="7"/>
      <c r="BQ43" s="7"/>
      <c r="BR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1" t="n">
        <f aca="false">'Low pensions'!Q44</f>
        <v>98673226.9076983</v>
      </c>
      <c r="E44" s="9"/>
      <c r="F44" s="67" t="n">
        <f aca="false">'Low pensions'!I44</f>
        <v>17935027.0076638</v>
      </c>
      <c r="G44" s="81" t="n">
        <f aca="false">'Low pensions'!K44</f>
        <v>450653.362131293</v>
      </c>
      <c r="H44" s="81" t="n">
        <f aca="false">'Low pensions'!V44</f>
        <v>2479361.83420838</v>
      </c>
      <c r="I44" s="81" t="n">
        <f aca="false">'Low pensions'!M44</f>
        <v>13937.7328494215</v>
      </c>
      <c r="J44" s="81" t="n">
        <f aca="false">'Low pensions'!W44</f>
        <v>76681.2938414967</v>
      </c>
      <c r="K44" s="9"/>
      <c r="L44" s="81" t="n">
        <f aca="false">'Low pensions'!N44</f>
        <v>3114461.75554433</v>
      </c>
      <c r="M44" s="67"/>
      <c r="N44" s="81" t="n">
        <f aca="false">'Low pensions'!L44</f>
        <v>757125.854038682</v>
      </c>
      <c r="O44" s="9"/>
      <c r="P44" s="81" t="n">
        <f aca="false">'Low pensions'!X44</f>
        <v>20326439.9157268</v>
      </c>
      <c r="Q44" s="67"/>
      <c r="R44" s="81" t="n">
        <f aca="false">'Low SIPA income'!G39</f>
        <v>16646532.4956524</v>
      </c>
      <c r="S44" s="67"/>
      <c r="T44" s="81" t="n">
        <f aca="false">'Low SIPA income'!J39</f>
        <v>63649459.7803974</v>
      </c>
      <c r="U44" s="9"/>
      <c r="V44" s="81" t="n">
        <f aca="false">'Low SIPA income'!F39</f>
        <v>102623.645909092</v>
      </c>
      <c r="W44" s="67"/>
      <c r="X44" s="81" t="n">
        <f aca="false">'Low SIPA income'!M39</f>
        <v>257761.011305534</v>
      </c>
      <c r="Y44" s="9"/>
      <c r="Z44" s="9" t="n">
        <f aca="false">R44+V44-N44-L44-F44</f>
        <v>-5057458.47568535</v>
      </c>
      <c r="AA44" s="9"/>
      <c r="AB44" s="9" t="n">
        <f aca="false">T44-P44-D44</f>
        <v>-55350207.0430277</v>
      </c>
      <c r="AC44" s="50"/>
      <c r="AD44" s="9"/>
      <c r="AE44" s="9"/>
      <c r="AF44" s="9"/>
      <c r="AG44" s="9" t="n">
        <f aca="false">AG43*'Pessimist macro hypothesis'!B26/'Pessimist macro hypothesis'!B25</f>
        <v>4938306611.1094</v>
      </c>
      <c r="AH44" s="39" t="n">
        <f aca="false">(AG44-AG43)/AG43</f>
        <v>-0.0780285387713767</v>
      </c>
      <c r="AI44" s="39"/>
      <c r="AJ44" s="39" t="n">
        <f aca="false">AB44/AG44</f>
        <v>-0.0112083374731147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11965916</v>
      </c>
      <c r="AX44" s="7"/>
      <c r="AY44" s="39" t="n">
        <f aca="false">(AW44-AW43)/AW43</f>
        <v>0.00300173384894768</v>
      </c>
      <c r="AZ44" s="38" t="n">
        <f aca="false">workers_and_wage_low!B32</f>
        <v>5521.65658437033</v>
      </c>
      <c r="BA44" s="39" t="n">
        <f aca="false">(AZ44-AZ43)/AZ43</f>
        <v>0.00564912716202417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39" t="n">
        <f aca="false">BD44/BD43-1</f>
        <v>0</v>
      </c>
      <c r="BF44" s="7"/>
      <c r="BG44" s="7"/>
      <c r="BH44" s="7"/>
      <c r="BI44" s="39" t="n">
        <f aca="false">T51/AG51</f>
        <v>0.012986691806363</v>
      </c>
      <c r="BJ44" s="7"/>
      <c r="BK44" s="7"/>
      <c r="BL44" s="7"/>
      <c r="BM44" s="7"/>
      <c r="BN44" s="7"/>
      <c r="BO44" s="7"/>
      <c r="BP44" s="7"/>
      <c r="BQ44" s="7"/>
      <c r="BR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1" t="n">
        <f aca="false">'Low pensions'!Q45</f>
        <v>99973420.5757262</v>
      </c>
      <c r="E45" s="9"/>
      <c r="F45" s="67" t="n">
        <f aca="false">'Low pensions'!I45</f>
        <v>18171352.5975129</v>
      </c>
      <c r="G45" s="81" t="n">
        <f aca="false">'Low pensions'!K45</f>
        <v>471198.346790941</v>
      </c>
      <c r="H45" s="81" t="n">
        <f aca="false">'Low pensions'!V45</f>
        <v>2592394.27805529</v>
      </c>
      <c r="I45" s="81" t="n">
        <f aca="false">'Low pensions'!M45</f>
        <v>14573.1447461116</v>
      </c>
      <c r="J45" s="81" t="n">
        <f aca="false">'Low pensions'!W45</f>
        <v>80177.1426202668</v>
      </c>
      <c r="K45" s="9"/>
      <c r="L45" s="81" t="n">
        <f aca="false">'Low pensions'!N45</f>
        <v>3160273.63188192</v>
      </c>
      <c r="M45" s="67"/>
      <c r="N45" s="81" t="n">
        <f aca="false">'Low pensions'!L45</f>
        <v>769091.314811327</v>
      </c>
      <c r="O45" s="9"/>
      <c r="P45" s="81" t="n">
        <f aca="false">'Low pensions'!X45</f>
        <v>20629988.3946125</v>
      </c>
      <c r="Q45" s="67"/>
      <c r="R45" s="81" t="n">
        <f aca="false">'Low SIPA income'!G40</f>
        <v>19306089.6088268</v>
      </c>
      <c r="S45" s="67" t="n">
        <f aca="false">SUM(T42:T45)/AVERAGE(AG42:AG45)</f>
        <v>0.0547992410070704</v>
      </c>
      <c r="T45" s="81" t="n">
        <f aca="false">'Low SIPA income'!J40</f>
        <v>73818506.9109562</v>
      </c>
      <c r="U45" s="9"/>
      <c r="V45" s="81" t="n">
        <f aca="false">'Low SIPA income'!F40</f>
        <v>99904.4794586365</v>
      </c>
      <c r="W45" s="67"/>
      <c r="X45" s="81" t="n">
        <f aca="false">'Low SIPA income'!M40</f>
        <v>250931.249139431</v>
      </c>
      <c r="Y45" s="9"/>
      <c r="Z45" s="9" t="n">
        <f aca="false">R45+V45-N45-L45-F45</f>
        <v>-2694723.45592066</v>
      </c>
      <c r="AA45" s="9"/>
      <c r="AB45" s="9" t="n">
        <f aca="false">T45-P45-D45</f>
        <v>-46784902.0593825</v>
      </c>
      <c r="AC45" s="50"/>
      <c r="AD45" s="9"/>
      <c r="AE45" s="9"/>
      <c r="AF45" s="9"/>
      <c r="AG45" s="9" t="n">
        <f aca="false">AG44*'Pessimist macro hypothesis'!B27/'Pessimist macro hypothesis'!B26</f>
        <v>4913072473.58669</v>
      </c>
      <c r="AH45" s="39" t="n">
        <f aca="false">(AG45-AG44)/AG44</f>
        <v>-0.00510987662571355</v>
      </c>
      <c r="AI45" s="39" t="n">
        <f aca="false">(AG45-AG41)/AG41</f>
        <v>0.022836773122042</v>
      </c>
      <c r="AJ45" s="39" t="n">
        <f aca="false">AB45/AG45</f>
        <v>-0.0095225344854781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12040260</v>
      </c>
      <c r="AX45" s="7"/>
      <c r="AY45" s="39" t="n">
        <f aca="false">(AW45-AW44)/AW44</f>
        <v>0.0062129802682887</v>
      </c>
      <c r="AZ45" s="38" t="n">
        <f aca="false">workers_and_wage_low!B33</f>
        <v>5529.4205442549</v>
      </c>
      <c r="BA45" s="39" t="n">
        <f aca="false">(AZ45-AZ44)/AZ44</f>
        <v>0.00140609249523978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39" t="n">
        <f aca="false">BD45/BD44-1</f>
        <v>0</v>
      </c>
      <c r="BF45" s="7"/>
      <c r="BG45" s="73" t="n">
        <f aca="false">(BB45-BB41)/BB41</f>
        <v>0</v>
      </c>
      <c r="BH45" s="7"/>
      <c r="BI45" s="39" t="n">
        <f aca="false">T52/AG52</f>
        <v>0.0123703883448748</v>
      </c>
      <c r="BJ45" s="7"/>
      <c r="BK45" s="7"/>
      <c r="BL45" s="7"/>
      <c r="BM45" s="7"/>
      <c r="BN45" s="7"/>
      <c r="BO45" s="7"/>
      <c r="BP45" s="7"/>
      <c r="BQ45" s="7"/>
      <c r="BR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0" t="n">
        <f aca="false">'Low pensions'!Q46</f>
        <v>101102675.117313</v>
      </c>
      <c r="E46" s="6"/>
      <c r="F46" s="8" t="n">
        <f aca="false">'Low pensions'!I46</f>
        <v>18376607.9776864</v>
      </c>
      <c r="G46" s="80" t="n">
        <f aca="false">'Low pensions'!K46</f>
        <v>486883.305172762</v>
      </c>
      <c r="H46" s="80" t="n">
        <f aca="false">'Low pensions'!V46</f>
        <v>2678688.29126118</v>
      </c>
      <c r="I46" s="80" t="n">
        <f aca="false">'Low pensions'!M46</f>
        <v>15058.2465517351</v>
      </c>
      <c r="J46" s="80" t="n">
        <f aca="false">'Low pensions'!W46</f>
        <v>82846.0296266354</v>
      </c>
      <c r="K46" s="6"/>
      <c r="L46" s="80" t="n">
        <f aca="false">'Low pensions'!N46</f>
        <v>3764461.53911373</v>
      </c>
      <c r="M46" s="8"/>
      <c r="N46" s="80" t="n">
        <f aca="false">'Low pensions'!L46</f>
        <v>779286.803438809</v>
      </c>
      <c r="O46" s="6"/>
      <c r="P46" s="80" t="n">
        <f aca="false">'Low pensions'!X46</f>
        <v>23821214.8876998</v>
      </c>
      <c r="Q46" s="8"/>
      <c r="R46" s="80" t="n">
        <f aca="false">'Low SIPA income'!G41</f>
        <v>16994362.6154232</v>
      </c>
      <c r="S46" s="8"/>
      <c r="T46" s="80" t="n">
        <f aca="false">'Low SIPA income'!J41</f>
        <v>64979418.3903689</v>
      </c>
      <c r="U46" s="6"/>
      <c r="V46" s="80" t="n">
        <f aca="false">'Low SIPA income'!F41</f>
        <v>101517.309260213</v>
      </c>
      <c r="W46" s="8"/>
      <c r="X46" s="80" t="n">
        <f aca="false">'Low SIPA income'!M41</f>
        <v>254982.212609258</v>
      </c>
      <c r="Y46" s="6"/>
      <c r="Z46" s="6" t="n">
        <f aca="false">R46+V46-N46-L46-F46</f>
        <v>-5824476.39555555</v>
      </c>
      <c r="AA46" s="6"/>
      <c r="AB46" s="6" t="n">
        <f aca="false">T46-P46-D46</f>
        <v>-59944471.6146439</v>
      </c>
      <c r="AC46" s="50"/>
      <c r="AD46" s="6"/>
      <c r="AE46" s="6"/>
      <c r="AF46" s="6"/>
      <c r="AG46" s="6" t="n">
        <f aca="false">AG45*'Pessimist macro hypothesis'!B28/'Pessimist macro hypothesis'!B27</f>
        <v>5049858182.07592</v>
      </c>
      <c r="AH46" s="61" t="n">
        <f aca="false">(AG46-AG45)/AG45</f>
        <v>0.0278411745856805</v>
      </c>
      <c r="AI46" s="61"/>
      <c r="AJ46" s="61" t="n">
        <f aca="false">AB46/AG46</f>
        <v>-0.0118705257560325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0.0250339283853196</v>
      </c>
      <c r="AV46" s="5"/>
      <c r="AW46" s="65" t="n">
        <f aca="false">workers_and_wage_low!C34</f>
        <v>12023048</v>
      </c>
      <c r="AX46" s="5"/>
      <c r="AY46" s="61" t="n">
        <f aca="false">(AW46-AW45)/AW45</f>
        <v>-0.00142953723590687</v>
      </c>
      <c r="AZ46" s="66" t="n">
        <f aca="false">workers_and_wage_low!B34</f>
        <v>5573.29793392239</v>
      </c>
      <c r="BA46" s="61" t="n">
        <f aca="false">(AZ46-AZ45)/AZ45</f>
        <v>0.00793525999990656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0.0144114161215969</v>
      </c>
      <c r="BJ46" s="5"/>
      <c r="BK46" s="5"/>
      <c r="BL46" s="5"/>
      <c r="BM46" s="5"/>
      <c r="BN46" s="5"/>
      <c r="BO46" s="5"/>
      <c r="BP46" s="5"/>
      <c r="BQ46" s="5"/>
      <c r="BR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1" t="n">
        <f aca="false">'Low pensions'!Q47</f>
        <v>101889070.941183</v>
      </c>
      <c r="E47" s="9"/>
      <c r="F47" s="67" t="n">
        <f aca="false">'Low pensions'!I47</f>
        <v>18519544.7274191</v>
      </c>
      <c r="G47" s="81" t="n">
        <f aca="false">'Low pensions'!K47</f>
        <v>512023.921720485</v>
      </c>
      <c r="H47" s="81" t="n">
        <f aca="false">'Low pensions'!V47</f>
        <v>2817004.54582566</v>
      </c>
      <c r="I47" s="81" t="n">
        <f aca="false">'Low pensions'!M47</f>
        <v>15835.7913934171</v>
      </c>
      <c r="J47" s="81" t="n">
        <f aca="false">'Low pensions'!W47</f>
        <v>87123.8519327526</v>
      </c>
      <c r="K47" s="9"/>
      <c r="L47" s="81" t="n">
        <f aca="false">'Low pensions'!N47</f>
        <v>3156799.18379511</v>
      </c>
      <c r="M47" s="67"/>
      <c r="N47" s="81" t="n">
        <f aca="false">'Low pensions'!L47</f>
        <v>786690.980176263</v>
      </c>
      <c r="O47" s="9"/>
      <c r="P47" s="81" t="n">
        <f aca="false">'Low pensions'!X47</f>
        <v>20708787.6330703</v>
      </c>
      <c r="Q47" s="67"/>
      <c r="R47" s="81" t="n">
        <f aca="false">'Low SIPA income'!G42</f>
        <v>19525934.5776144</v>
      </c>
      <c r="S47" s="67"/>
      <c r="T47" s="81" t="n">
        <f aca="false">'Low SIPA income'!J42</f>
        <v>74659103.2034527</v>
      </c>
      <c r="U47" s="9"/>
      <c r="V47" s="81" t="n">
        <f aca="false">'Low SIPA income'!F42</f>
        <v>102630.840994529</v>
      </c>
      <c r="W47" s="67"/>
      <c r="X47" s="81" t="n">
        <f aca="false">'Low SIPA income'!M42</f>
        <v>257779.08328575</v>
      </c>
      <c r="Y47" s="9"/>
      <c r="Z47" s="9" t="n">
        <f aca="false">R47+V47-N47-L47-F47</f>
        <v>-2834469.47278148</v>
      </c>
      <c r="AA47" s="9"/>
      <c r="AB47" s="9" t="n">
        <f aca="false">T47-P47-D47</f>
        <v>-47938755.3708004</v>
      </c>
      <c r="AC47" s="50"/>
      <c r="AD47" s="9"/>
      <c r="AE47" s="9"/>
      <c r="AF47" s="9"/>
      <c r="AG47" s="9" t="n">
        <f aca="false">AG46*'Pessimist macro hypothesis'!B29/'Pessimist macro hypothesis'!B28</f>
        <v>5806698467.27242</v>
      </c>
      <c r="AH47" s="39" t="n">
        <f aca="false">(AG47-AG46)/AG46</f>
        <v>0.149873572268397</v>
      </c>
      <c r="AI47" s="39"/>
      <c r="AJ47" s="39" t="n">
        <f aca="false">AB47/AG47</f>
        <v>-0.00825576799639102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12009254</v>
      </c>
      <c r="AX47" s="7"/>
      <c r="AY47" s="39" t="n">
        <f aca="false">(AW47-AW46)/AW46</f>
        <v>-0.0011472964259978</v>
      </c>
      <c r="AZ47" s="38" t="n">
        <f aca="false">workers_and_wage_low!B35</f>
        <v>5584.94960411863</v>
      </c>
      <c r="BA47" s="39" t="n">
        <f aca="false">(AZ47-AZ46)/AZ46</f>
        <v>0.00209062395988496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39" t="n">
        <f aca="false">BD47/BD46-1</f>
        <v>0.00455073860069999</v>
      </c>
      <c r="BF47" s="7"/>
      <c r="BG47" s="7"/>
      <c r="BH47" s="7"/>
      <c r="BI47" s="39" t="n">
        <f aca="false">T54/AG54</f>
        <v>0.012510476879017</v>
      </c>
      <c r="BJ47" s="7"/>
      <c r="BK47" s="7"/>
      <c r="BL47" s="7"/>
      <c r="BM47" s="7"/>
      <c r="BN47" s="7"/>
      <c r="BO47" s="7"/>
      <c r="BP47" s="7"/>
      <c r="BQ47" s="7"/>
      <c r="BR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1" t="n">
        <f aca="false">'Low pensions'!Q48</f>
        <v>102780851.593584</v>
      </c>
      <c r="E48" s="9"/>
      <c r="F48" s="67" t="n">
        <f aca="false">'Low pensions'!I48</f>
        <v>18681636.4172012</v>
      </c>
      <c r="G48" s="81" t="n">
        <f aca="false">'Low pensions'!K48</f>
        <v>512152.533798847</v>
      </c>
      <c r="H48" s="81" t="n">
        <f aca="false">'Low pensions'!V48</f>
        <v>2817712.13153411</v>
      </c>
      <c r="I48" s="81" t="n">
        <f aca="false">'Low pensions'!M48</f>
        <v>15839.7690865623</v>
      </c>
      <c r="J48" s="81" t="n">
        <f aca="false">'Low pensions'!W48</f>
        <v>87145.7360268281</v>
      </c>
      <c r="K48" s="9"/>
      <c r="L48" s="81" t="n">
        <f aca="false">'Low pensions'!N48</f>
        <v>3190786.00577718</v>
      </c>
      <c r="M48" s="67"/>
      <c r="N48" s="81" t="n">
        <f aca="false">'Low pensions'!L48</f>
        <v>794447.723207351</v>
      </c>
      <c r="O48" s="9"/>
      <c r="P48" s="81" t="n">
        <f aca="false">'Low pensions'!X48</f>
        <v>20927820.7254497</v>
      </c>
      <c r="Q48" s="67"/>
      <c r="R48" s="81" t="n">
        <f aca="false">'Low SIPA income'!G43</f>
        <v>17358039.0190358</v>
      </c>
      <c r="S48" s="67"/>
      <c r="T48" s="81" t="n">
        <f aca="false">'Low SIPA income'!J43</f>
        <v>66369966.6400336</v>
      </c>
      <c r="U48" s="9"/>
      <c r="V48" s="81" t="n">
        <f aca="false">'Low SIPA income'!F43</f>
        <v>105177.823666286</v>
      </c>
      <c r="W48" s="67"/>
      <c r="X48" s="81" t="n">
        <f aca="false">'Low SIPA income'!M43</f>
        <v>264176.369441726</v>
      </c>
      <c r="Y48" s="9"/>
      <c r="Z48" s="9" t="n">
        <f aca="false">R48+V48-N48-L48-F48</f>
        <v>-5203653.30348371</v>
      </c>
      <c r="AA48" s="9"/>
      <c r="AB48" s="9" t="n">
        <f aca="false">T48-P48-D48</f>
        <v>-57338705.679</v>
      </c>
      <c r="AC48" s="50"/>
      <c r="AD48" s="9"/>
      <c r="AE48" s="9"/>
      <c r="AF48" s="9"/>
      <c r="AG48" s="9" t="n">
        <f aca="false">AG47*'Pessimist macro hypothesis'!B30/'Pessimist macro hypothesis'!B29</f>
        <v>5369380713.98941</v>
      </c>
      <c r="AH48" s="39" t="n">
        <f aca="false">(AG48-AG47)/AG47</f>
        <v>-0.0753126334607885</v>
      </c>
      <c r="AI48" s="39"/>
      <c r="AJ48" s="39" t="n">
        <f aca="false">AB48/AG48</f>
        <v>-0.0106788303406405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12110055</v>
      </c>
      <c r="AX48" s="7"/>
      <c r="AY48" s="39" t="n">
        <f aca="false">(AW48-AW47)/AW47</f>
        <v>0.00839361046073303</v>
      </c>
      <c r="AZ48" s="38" t="n">
        <f aca="false">workers_and_wage_low!B36</f>
        <v>5625.47812484897</v>
      </c>
      <c r="BA48" s="39" t="n">
        <f aca="false">(AZ48-AZ47)/AZ47</f>
        <v>0.00725673884334702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39" t="n">
        <f aca="false">BD48/BD47-1</f>
        <v>0.00453012319421409</v>
      </c>
      <c r="BF48" s="7"/>
      <c r="BG48" s="7"/>
      <c r="BH48" s="7"/>
      <c r="BI48" s="39" t="n">
        <f aca="false">T55/AG55</f>
        <v>0.0143432260426194</v>
      </c>
      <c r="BJ48" s="7"/>
      <c r="BK48" s="7"/>
      <c r="BL48" s="7"/>
      <c r="BM48" s="7"/>
      <c r="BN48" s="7"/>
      <c r="BO48" s="7"/>
      <c r="BP48" s="7"/>
      <c r="BQ48" s="7"/>
      <c r="BR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1" t="n">
        <f aca="false">'Low pensions'!Q49</f>
        <v>103703375.276564</v>
      </c>
      <c r="E49" s="9"/>
      <c r="F49" s="67" t="n">
        <f aca="false">'Low pensions'!I49</f>
        <v>18849316.0167032</v>
      </c>
      <c r="G49" s="81" t="n">
        <f aca="false">'Low pensions'!K49</f>
        <v>539019.198354823</v>
      </c>
      <c r="H49" s="81" t="n">
        <f aca="false">'Low pensions'!V49</f>
        <v>2965524.5929735</v>
      </c>
      <c r="I49" s="81" t="n">
        <f aca="false">'Low pensions'!M49</f>
        <v>16670.6968563347</v>
      </c>
      <c r="J49" s="81" t="n">
        <f aca="false">'Low pensions'!W49</f>
        <v>91717.2554527886</v>
      </c>
      <c r="K49" s="9"/>
      <c r="L49" s="81" t="n">
        <f aca="false">'Low pensions'!N49</f>
        <v>3194131.82261989</v>
      </c>
      <c r="M49" s="67"/>
      <c r="N49" s="81" t="n">
        <f aca="false">'Low pensions'!L49</f>
        <v>803086.520616774</v>
      </c>
      <c r="O49" s="9"/>
      <c r="P49" s="81" t="n">
        <f aca="false">'Low pensions'!X49</f>
        <v>20992710.2994411</v>
      </c>
      <c r="Q49" s="67"/>
      <c r="R49" s="81" t="n">
        <f aca="false">'Low SIPA income'!G44</f>
        <v>20105627.9055324</v>
      </c>
      <c r="S49" s="67"/>
      <c r="T49" s="81" t="n">
        <f aca="false">'Low SIPA income'!J44</f>
        <v>76875610.8857534</v>
      </c>
      <c r="U49" s="9"/>
      <c r="V49" s="81" t="n">
        <f aca="false">'Low SIPA income'!F44</f>
        <v>105588.061352268</v>
      </c>
      <c r="W49" s="67"/>
      <c r="X49" s="81" t="n">
        <f aca="false">'Low SIPA income'!M44</f>
        <v>265206.768234105</v>
      </c>
      <c r="Y49" s="9"/>
      <c r="Z49" s="9" t="n">
        <f aca="false">R49+V49-N49-L49-F49</f>
        <v>-2635318.39305514</v>
      </c>
      <c r="AA49" s="9"/>
      <c r="AB49" s="9" t="n">
        <f aca="false">T49-P49-D49</f>
        <v>-47820474.6902513</v>
      </c>
      <c r="AC49" s="50"/>
      <c r="AD49" s="9"/>
      <c r="AE49" s="9"/>
      <c r="AF49" s="9"/>
      <c r="AG49" s="9" t="n">
        <f aca="false">AG48*'Pessimist macro hypothesis'!B31/'Pessimist macro hypothesis'!B30</f>
        <v>5357211550.33384</v>
      </c>
      <c r="AH49" s="39" t="n">
        <f aca="false">(AG49-AG48)/AG48</f>
        <v>-0.00226639985201001</v>
      </c>
      <c r="AI49" s="39" t="n">
        <f aca="false">(AG49-AG45)/AG45</f>
        <v>0.0903994555616479</v>
      </c>
      <c r="AJ49" s="39" t="n">
        <f aca="false">AB49/AG49</f>
        <v>-0.00892637414837041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12122815</v>
      </c>
      <c r="AX49" s="7"/>
      <c r="AY49" s="39" t="n">
        <f aca="false">(AW49-AW48)/AW48</f>
        <v>0.00105366986359682</v>
      </c>
      <c r="AZ49" s="38" t="n">
        <f aca="false">workers_and_wage_low!B37</f>
        <v>5675.10511977746</v>
      </c>
      <c r="BA49" s="39" t="n">
        <f aca="false">(AZ49-AZ48)/AZ48</f>
        <v>0.00882182702111699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39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39" t="n">
        <f aca="false">T56/AG56</f>
        <v>0.0125160736060822</v>
      </c>
      <c r="BJ49" s="7"/>
      <c r="BK49" s="7"/>
      <c r="BL49" s="7"/>
      <c r="BM49" s="7"/>
      <c r="BN49" s="7"/>
      <c r="BO49" s="7"/>
      <c r="BP49" s="7"/>
      <c r="BQ49" s="7"/>
      <c r="BR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0" t="n">
        <f aca="false">'Low pensions'!Q50</f>
        <v>105209191.086752</v>
      </c>
      <c r="E50" s="6"/>
      <c r="F50" s="8" t="n">
        <f aca="false">'Low pensions'!I50</f>
        <v>19123015.8648854</v>
      </c>
      <c r="G50" s="80" t="n">
        <f aca="false">'Low pensions'!K50</f>
        <v>572346.524447333</v>
      </c>
      <c r="H50" s="80" t="n">
        <f aca="false">'Low pensions'!V50</f>
        <v>3148881.70798359</v>
      </c>
      <c r="I50" s="80" t="n">
        <f aca="false">'Low pensions'!M50</f>
        <v>17701.4389004329</v>
      </c>
      <c r="J50" s="80" t="n">
        <f aca="false">'Low pensions'!W50</f>
        <v>97388.0940613475</v>
      </c>
      <c r="K50" s="6"/>
      <c r="L50" s="80" t="n">
        <f aca="false">'Low pensions'!N50</f>
        <v>3929382.89354434</v>
      </c>
      <c r="M50" s="8"/>
      <c r="N50" s="80" t="n">
        <f aca="false">'Low pensions'!L50</f>
        <v>816748.430904157</v>
      </c>
      <c r="O50" s="6"/>
      <c r="P50" s="80" t="n">
        <f aca="false">'Low pensions'!X50</f>
        <v>24883095.4011906</v>
      </c>
      <c r="Q50" s="8"/>
      <c r="R50" s="80" t="n">
        <f aca="false">'Low SIPA income'!G45</f>
        <v>17597709.4429852</v>
      </c>
      <c r="S50" s="8"/>
      <c r="T50" s="80" t="n">
        <f aca="false">'Low SIPA income'!J45</f>
        <v>67286367.2786473</v>
      </c>
      <c r="U50" s="6"/>
      <c r="V50" s="80" t="n">
        <f aca="false">'Low SIPA income'!F45</f>
        <v>104575.416299567</v>
      </c>
      <c r="W50" s="8"/>
      <c r="X50" s="80" t="n">
        <f aca="false">'Low SIPA income'!M45</f>
        <v>262663.295815389</v>
      </c>
      <c r="Y50" s="6"/>
      <c r="Z50" s="6" t="n">
        <f aca="false">R50+V50-N50-L50-F50</f>
        <v>-6166862.33004919</v>
      </c>
      <c r="AA50" s="6"/>
      <c r="AB50" s="6" t="n">
        <f aca="false">T50-P50-D50</f>
        <v>-62805919.2092949</v>
      </c>
      <c r="AC50" s="50"/>
      <c r="AD50" s="6"/>
      <c r="AE50" s="6"/>
      <c r="AF50" s="6"/>
      <c r="AG50" s="6" t="n">
        <f aca="false">AG49*'Pessimist macro hypothesis'!B32/'Pessimist macro hypothesis'!B31</f>
        <v>5225723132.79867</v>
      </c>
      <c r="AH50" s="61" t="n">
        <f aca="false">(AG50-AG49)/AG49</f>
        <v>-0.0245441898830704</v>
      </c>
      <c r="AI50" s="61"/>
      <c r="AJ50" s="61" t="n">
        <f aca="false">AB50/AG50</f>
        <v>-0.0120186082601852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0.0108581442550789</v>
      </c>
      <c r="AV50" s="5"/>
      <c r="AW50" s="65" t="n">
        <f aca="false">workers_and_wage_low!C38</f>
        <v>12133217</v>
      </c>
      <c r="AX50" s="5"/>
      <c r="AY50" s="61" t="n">
        <f aca="false">(AW50-AW49)/AW49</f>
        <v>0.000858051533410351</v>
      </c>
      <c r="AZ50" s="66" t="n">
        <f aca="false">workers_and_wage_low!B38</f>
        <v>5681.41305132714</v>
      </c>
      <c r="BA50" s="61" t="n">
        <f aca="false">(AZ50-AZ49)/AZ49</f>
        <v>0.00111150919966136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0.0143763826925167</v>
      </c>
      <c r="BJ50" s="5"/>
      <c r="BK50" s="5"/>
      <c r="BL50" s="5"/>
      <c r="BM50" s="5"/>
      <c r="BN50" s="5"/>
      <c r="BO50" s="5"/>
      <c r="BP50" s="5"/>
      <c r="BQ50" s="5"/>
      <c r="BR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1" t="n">
        <f aca="false">'Low pensions'!Q51</f>
        <v>107022864.75595</v>
      </c>
      <c r="E51" s="9"/>
      <c r="F51" s="67" t="n">
        <f aca="false">'Low pensions'!I51</f>
        <v>19452672.5231255</v>
      </c>
      <c r="G51" s="81" t="n">
        <f aca="false">'Low pensions'!K51</f>
        <v>601006.439412832</v>
      </c>
      <c r="H51" s="81" t="n">
        <f aca="false">'Low pensions'!V51</f>
        <v>3306560.10408177</v>
      </c>
      <c r="I51" s="81" t="n">
        <f aca="false">'Low pensions'!M51</f>
        <v>18587.8280230772</v>
      </c>
      <c r="J51" s="81" t="n">
        <f aca="false">'Low pensions'!W51</f>
        <v>102264.745487065</v>
      </c>
      <c r="K51" s="9"/>
      <c r="L51" s="81" t="n">
        <f aca="false">'Low pensions'!N51</f>
        <v>3278424.23640287</v>
      </c>
      <c r="M51" s="67"/>
      <c r="N51" s="81" t="n">
        <f aca="false">'Low pensions'!L51</f>
        <v>833498.153143842</v>
      </c>
      <c r="O51" s="9"/>
      <c r="P51" s="81" t="n">
        <f aca="false">'Low pensions'!X51</f>
        <v>21597419.864552</v>
      </c>
      <c r="Q51" s="67"/>
      <c r="R51" s="81" t="n">
        <f aca="false">'Low SIPA income'!G46</f>
        <v>20310274.7252488</v>
      </c>
      <c r="S51" s="67"/>
      <c r="T51" s="81" t="n">
        <f aca="false">'Low SIPA income'!J46</f>
        <v>77658095.7380266</v>
      </c>
      <c r="U51" s="9"/>
      <c r="V51" s="81" t="n">
        <f aca="false">'Low SIPA income'!F46</f>
        <v>107149.634550444</v>
      </c>
      <c r="W51" s="67"/>
      <c r="X51" s="81" t="n">
        <f aca="false">'Low SIPA income'!M46</f>
        <v>269128.989893878</v>
      </c>
      <c r="Y51" s="9"/>
      <c r="Z51" s="9" t="n">
        <f aca="false">R51+V51-N51-L51-F51</f>
        <v>-3147170.55287298</v>
      </c>
      <c r="AA51" s="9"/>
      <c r="AB51" s="9" t="n">
        <f aca="false">T51-P51-D51</f>
        <v>-50962188.882475</v>
      </c>
      <c r="AC51" s="50"/>
      <c r="AD51" s="9"/>
      <c r="AE51" s="9"/>
      <c r="AF51" s="9"/>
      <c r="AG51" s="9" t="n">
        <f aca="false">AG50*'Pessimist macro hypothesis'!B33/'Pessimist macro hypothesis'!B32</f>
        <v>5979821258.24969</v>
      </c>
      <c r="AH51" s="39" t="n">
        <f aca="false">(AG51-AG50)/AG50</f>
        <v>0.144305028469267</v>
      </c>
      <c r="AI51" s="39"/>
      <c r="AJ51" s="39" t="n">
        <f aca="false">AB51/AG51</f>
        <v>-0.00852235989698993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12155831</v>
      </c>
      <c r="AX51" s="7"/>
      <c r="AY51" s="39" t="n">
        <f aca="false">(AW51-AW50)/AW50</f>
        <v>0.00186380907882881</v>
      </c>
      <c r="AZ51" s="38" t="n">
        <f aca="false">workers_and_wage_low!B39</f>
        <v>5711.87190465128</v>
      </c>
      <c r="BA51" s="39" t="n">
        <f aca="false">(AZ51-AZ50)/AZ50</f>
        <v>0.00536114045026574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39" t="n">
        <f aca="false">BD51/BD50-1</f>
        <v>0.00223969634619237</v>
      </c>
      <c r="BF51" s="7"/>
      <c r="BG51" s="7"/>
      <c r="BH51" s="7"/>
      <c r="BI51" s="39" t="n">
        <f aca="false">T58/AG58</f>
        <v>0.0125711958614713</v>
      </c>
      <c r="BJ51" s="7"/>
      <c r="BK51" s="7"/>
      <c r="BL51" s="7"/>
      <c r="BM51" s="7"/>
      <c r="BN51" s="7"/>
      <c r="BO51" s="7"/>
      <c r="BP51" s="7"/>
      <c r="BQ51" s="7"/>
      <c r="BR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1" t="n">
        <f aca="false">'Low pensions'!Q52</f>
        <v>107997970.40345</v>
      </c>
      <c r="E52" s="9"/>
      <c r="F52" s="67" t="n">
        <f aca="false">'Low pensions'!I52</f>
        <v>19629909.5171036</v>
      </c>
      <c r="G52" s="81" t="n">
        <f aca="false">'Low pensions'!K52</f>
        <v>633870.685622824</v>
      </c>
      <c r="H52" s="81" t="n">
        <f aca="false">'Low pensions'!V52</f>
        <v>3487369.49020888</v>
      </c>
      <c r="I52" s="81" t="n">
        <f aca="false">'Low pensions'!M52</f>
        <v>19604.2480089533</v>
      </c>
      <c r="J52" s="81" t="n">
        <f aca="false">'Low pensions'!W52</f>
        <v>107856.788356976</v>
      </c>
      <c r="K52" s="9"/>
      <c r="L52" s="81" t="n">
        <f aca="false">'Low pensions'!N52</f>
        <v>3285938.35329405</v>
      </c>
      <c r="M52" s="67"/>
      <c r="N52" s="81" t="n">
        <f aca="false">'Low pensions'!L52</f>
        <v>842203.003432877</v>
      </c>
      <c r="O52" s="9"/>
      <c r="P52" s="81" t="n">
        <f aca="false">'Low pensions'!X52</f>
        <v>21684302.1707652</v>
      </c>
      <c r="Q52" s="67"/>
      <c r="R52" s="81" t="n">
        <f aca="false">'Low SIPA income'!G47</f>
        <v>17923196.2462318</v>
      </c>
      <c r="S52" s="67"/>
      <c r="T52" s="81" t="n">
        <f aca="false">'Low SIPA income'!J47</f>
        <v>68530894.2813553</v>
      </c>
      <c r="U52" s="9"/>
      <c r="V52" s="81" t="n">
        <f aca="false">'Low SIPA income'!F47</f>
        <v>107202.889570136</v>
      </c>
      <c r="W52" s="67"/>
      <c r="X52" s="81" t="n">
        <f aca="false">'Low SIPA income'!M47</f>
        <v>269262.751149495</v>
      </c>
      <c r="Y52" s="9"/>
      <c r="Z52" s="9" t="n">
        <f aca="false">R52+V52-N52-L52-F52</f>
        <v>-5727651.73802861</v>
      </c>
      <c r="AA52" s="9"/>
      <c r="AB52" s="9" t="n">
        <f aca="false">T52-P52-D52</f>
        <v>-61151378.2928596</v>
      </c>
      <c r="AC52" s="50"/>
      <c r="AD52" s="9"/>
      <c r="AE52" s="9"/>
      <c r="AF52" s="9"/>
      <c r="AG52" s="9" t="n">
        <f aca="false">AG51*'Pessimist macro hypothesis'!B34/'Pessimist macro hypothesis'!B33</f>
        <v>5539914541.95118</v>
      </c>
      <c r="AH52" s="39" t="n">
        <f aca="false">(AG52-AG51)/AG51</f>
        <v>-0.0735651948946836</v>
      </c>
      <c r="AI52" s="39"/>
      <c r="AJ52" s="39" t="n">
        <f aca="false">AB52/AG52</f>
        <v>-0.0110383251997461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12166481</v>
      </c>
      <c r="AX52" s="7"/>
      <c r="AY52" s="39" t="n">
        <f aca="false">(AW52-AW51)/AW51</f>
        <v>0.000876122743068738</v>
      </c>
      <c r="AZ52" s="38" t="n">
        <f aca="false">workers_and_wage_low!B40</f>
        <v>5752.46155416942</v>
      </c>
      <c r="BA52" s="39" t="n">
        <f aca="false">(AZ52-AZ51)/AZ51</f>
        <v>0.00710619043908966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39" t="n">
        <f aca="false">BD52/BD51-1</f>
        <v>0.00223469131621656</v>
      </c>
      <c r="BF52" s="7"/>
      <c r="BG52" s="7"/>
      <c r="BH52" s="7"/>
      <c r="BI52" s="39" t="n">
        <f aca="false">T59/AG59</f>
        <v>0.0144409648345967</v>
      </c>
      <c r="BJ52" s="7"/>
      <c r="BK52" s="7"/>
      <c r="BL52" s="7"/>
      <c r="BM52" s="7"/>
      <c r="BN52" s="7"/>
      <c r="BO52" s="7"/>
      <c r="BP52" s="7"/>
      <c r="BQ52" s="7"/>
      <c r="BR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1" t="n">
        <f aca="false">'Low pensions'!Q53</f>
        <v>108686077.757924</v>
      </c>
      <c r="E53" s="9"/>
      <c r="F53" s="67" t="n">
        <f aca="false">'Low pensions'!I53</f>
        <v>19754981.1740608</v>
      </c>
      <c r="G53" s="81" t="n">
        <f aca="false">'Low pensions'!K53</f>
        <v>707188.833150699</v>
      </c>
      <c r="H53" s="81" t="n">
        <f aca="false">'Low pensions'!V53</f>
        <v>3890744.30555646</v>
      </c>
      <c r="I53" s="81" t="n">
        <f aca="false">'Low pensions'!M53</f>
        <v>21871.8195819806</v>
      </c>
      <c r="J53" s="81" t="n">
        <f aca="false">'Low pensions'!W53</f>
        <v>120332.298109995</v>
      </c>
      <c r="K53" s="9"/>
      <c r="L53" s="81" t="n">
        <f aca="false">'Low pensions'!N53</f>
        <v>3282578.37670592</v>
      </c>
      <c r="M53" s="67"/>
      <c r="N53" s="81" t="n">
        <f aca="false">'Low pensions'!L53</f>
        <v>848999.422688853</v>
      </c>
      <c r="O53" s="9"/>
      <c r="P53" s="81" t="n">
        <f aca="false">'Low pensions'!X53</f>
        <v>21704259.1297552</v>
      </c>
      <c r="Q53" s="67"/>
      <c r="R53" s="81" t="n">
        <f aca="false">'Low SIPA income'!G48</f>
        <v>20822704.6549151</v>
      </c>
      <c r="S53" s="67"/>
      <c r="T53" s="81" t="n">
        <f aca="false">'Low SIPA income'!J48</f>
        <v>79617415.987279</v>
      </c>
      <c r="U53" s="9"/>
      <c r="V53" s="81" t="n">
        <f aca="false">'Low SIPA income'!F48</f>
        <v>105024.789685749</v>
      </c>
      <c r="W53" s="67"/>
      <c r="X53" s="81" t="n">
        <f aca="false">'Low SIPA income'!M48</f>
        <v>263791.992203538</v>
      </c>
      <c r="Y53" s="9"/>
      <c r="Z53" s="9" t="n">
        <f aca="false">R53+V53-N53-L53-F53</f>
        <v>-2958829.52885468</v>
      </c>
      <c r="AA53" s="9"/>
      <c r="AB53" s="9" t="n">
        <f aca="false">T53-P53-D53</f>
        <v>-50772920.9003997</v>
      </c>
      <c r="AC53" s="50"/>
      <c r="AD53" s="9"/>
      <c r="AE53" s="9"/>
      <c r="AF53" s="9"/>
      <c r="AG53" s="9" t="n">
        <f aca="false">AG52*'Pessimist macro hypothesis'!B35/'Pessimist macro hypothesis'!B34</f>
        <v>5524607388.71903</v>
      </c>
      <c r="AH53" s="39" t="n">
        <f aca="false">(AG53-AG52)/AG52</f>
        <v>-0.00276306667119742</v>
      </c>
      <c r="AI53" s="39" t="n">
        <f aca="false">(AG53-AG49)/AG49</f>
        <v>0.031246822495699</v>
      </c>
      <c r="AJ53" s="39" t="n">
        <f aca="false">AB53/AG53</f>
        <v>-0.00919032201348379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12176039</v>
      </c>
      <c r="AX53" s="7"/>
      <c r="AY53" s="39" t="n">
        <f aca="false">(AW53-AW52)/AW52</f>
        <v>0.000785601029582835</v>
      </c>
      <c r="AZ53" s="38" t="n">
        <f aca="false">workers_and_wage_low!B41</f>
        <v>5800.10808453303</v>
      </c>
      <c r="BA53" s="39" t="n">
        <f aca="false">(AZ53-AZ52)/AZ52</f>
        <v>0.00828280726693011</v>
      </c>
      <c r="BB53" s="77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39" t="n">
        <f aca="false">BD53/BD52-1</f>
        <v>0.00222970860575766</v>
      </c>
      <c r="BF53" s="7" t="n">
        <v>100</v>
      </c>
      <c r="BG53" s="73" t="n">
        <f aca="false">(BB53-BB49)/BB49</f>
        <v>0.01</v>
      </c>
      <c r="BH53" s="7"/>
      <c r="BI53" s="39" t="n">
        <f aca="false">T60/AG60</f>
        <v>0.012589507965562</v>
      </c>
      <c r="BJ53" s="7"/>
      <c r="BK53" s="7"/>
      <c r="BL53" s="7"/>
      <c r="BM53" s="7"/>
      <c r="BN53" s="7"/>
      <c r="BO53" s="7"/>
      <c r="BP53" s="7"/>
      <c r="BQ53" s="7"/>
      <c r="BR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0" t="n">
        <f aca="false">'Low pensions'!Q54</f>
        <v>109497905.671414</v>
      </c>
      <c r="E54" s="6"/>
      <c r="F54" s="8" t="n">
        <f aca="false">'Low pensions'!I54</f>
        <v>19902540.5071274</v>
      </c>
      <c r="G54" s="80" t="n">
        <f aca="false">'Low pensions'!K54</f>
        <v>763631.594742731</v>
      </c>
      <c r="H54" s="80" t="n">
        <f aca="false">'Low pensions'!V54</f>
        <v>4201275.72652883</v>
      </c>
      <c r="I54" s="80" t="n">
        <f aca="false">'Low pensions'!M54</f>
        <v>23617.4720023526</v>
      </c>
      <c r="J54" s="80" t="n">
        <f aca="false">'Low pensions'!W54</f>
        <v>129936.36267615</v>
      </c>
      <c r="K54" s="6"/>
      <c r="L54" s="80" t="n">
        <f aca="false">'Low pensions'!N54</f>
        <v>4028422.92479502</v>
      </c>
      <c r="M54" s="8"/>
      <c r="N54" s="80" t="n">
        <f aca="false">'Low pensions'!L54</f>
        <v>857067.888383925</v>
      </c>
      <c r="O54" s="6"/>
      <c r="P54" s="80" t="n">
        <f aca="false">'Low pensions'!X54</f>
        <v>25618840.3530574</v>
      </c>
      <c r="Q54" s="8"/>
      <c r="R54" s="80" t="n">
        <f aca="false">'Low SIPA income'!G49</f>
        <v>18319295.8593889</v>
      </c>
      <c r="S54" s="8"/>
      <c r="T54" s="80" t="n">
        <f aca="false">'Low SIPA income'!J49</f>
        <v>70045415.4828883</v>
      </c>
      <c r="U54" s="6"/>
      <c r="V54" s="80" t="n">
        <f aca="false">'Low SIPA income'!F49</f>
        <v>113351.331145191</v>
      </c>
      <c r="W54" s="8"/>
      <c r="X54" s="80" t="n">
        <f aca="false">'Low SIPA income'!M49</f>
        <v>284705.863741139</v>
      </c>
      <c r="Y54" s="6"/>
      <c r="Z54" s="6" t="n">
        <f aca="false">R54+V54-N54-L54-F54</f>
        <v>-6355384.12977228</v>
      </c>
      <c r="AA54" s="6"/>
      <c r="AB54" s="6" t="n">
        <f aca="false">T54-P54-D54</f>
        <v>-65071330.5415832</v>
      </c>
      <c r="AC54" s="50"/>
      <c r="AD54" s="6"/>
      <c r="AE54" s="6"/>
      <c r="AF54" s="6"/>
      <c r="AG54" s="6" t="n">
        <f aca="false">BF54/100*$AG$53</f>
        <v>5598940484.86439</v>
      </c>
      <c r="AH54" s="61" t="n">
        <f aca="false">(AG54-AG53)/AG53</f>
        <v>0.0134549101710193</v>
      </c>
      <c r="AI54" s="61"/>
      <c r="AJ54" s="61" t="n">
        <f aca="false">AB54/AG54</f>
        <v>-0.0116220793411701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0.0100480310544963</v>
      </c>
      <c r="AV54" s="5"/>
      <c r="AW54" s="65" t="n">
        <f aca="false">workers_and_wage_low!C42</f>
        <v>12258460</v>
      </c>
      <c r="AX54" s="5"/>
      <c r="AY54" s="61" t="n">
        <f aca="false">(AW54-AW53)/AW53</f>
        <v>0.00676911432363185</v>
      </c>
      <c r="AZ54" s="66" t="n">
        <f aca="false">workers_and_wage_low!B42</f>
        <v>5838.62569298392</v>
      </c>
      <c r="BA54" s="61" t="n">
        <f aca="false">(AZ54-AZ53)/AZ53</f>
        <v>0.00664084322042306</v>
      </c>
      <c r="BB54" s="61"/>
      <c r="BC54" s="61"/>
      <c r="BD54" s="61"/>
      <c r="BE54" s="61"/>
      <c r="BF54" s="5" t="n">
        <f aca="false">BF53*(1+AY54)*(1+BA54)*(1-BE54)</f>
        <v>101.345491017102</v>
      </c>
      <c r="BG54" s="5"/>
      <c r="BH54" s="5"/>
      <c r="BI54" s="61" t="n">
        <f aca="false">T61/AG61</f>
        <v>0.0144477183007106</v>
      </c>
      <c r="BJ54" s="5"/>
      <c r="BK54" s="5"/>
      <c r="BL54" s="5"/>
      <c r="BM54" s="5"/>
      <c r="BN54" s="5"/>
      <c r="BO54" s="5"/>
      <c r="BP54" s="5"/>
      <c r="BQ54" s="5"/>
      <c r="BR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1" t="n">
        <f aca="false">'Low pensions'!Q55</f>
        <v>110282713.384022</v>
      </c>
      <c r="E55" s="9"/>
      <c r="F55" s="67" t="n">
        <f aca="false">'Low pensions'!I55</f>
        <v>20045188.5988394</v>
      </c>
      <c r="G55" s="81" t="n">
        <f aca="false">'Low pensions'!K55</f>
        <v>863406.166315674</v>
      </c>
      <c r="H55" s="81" t="n">
        <f aca="false">'Low pensions'!V55</f>
        <v>4750205.9810653</v>
      </c>
      <c r="I55" s="81" t="n">
        <f aca="false">'Low pensions'!M55</f>
        <v>26703.2834942995</v>
      </c>
      <c r="J55" s="81" t="n">
        <f aca="false">'Low pensions'!W55</f>
        <v>146913.587043258</v>
      </c>
      <c r="K55" s="9"/>
      <c r="L55" s="81" t="n">
        <f aca="false">'Low pensions'!N55</f>
        <v>3386534.5088319</v>
      </c>
      <c r="M55" s="67"/>
      <c r="N55" s="81" t="n">
        <f aca="false">'Low pensions'!L55</f>
        <v>866054.386430413</v>
      </c>
      <c r="O55" s="9"/>
      <c r="P55" s="81" t="n">
        <f aca="false">'Low pensions'!X55</f>
        <v>22337519.3720218</v>
      </c>
      <c r="Q55" s="67"/>
      <c r="R55" s="81" t="n">
        <f aca="false">'Low SIPA income'!G50</f>
        <v>21156129.434177</v>
      </c>
      <c r="S55" s="67"/>
      <c r="T55" s="81" t="n">
        <f aca="false">'Low SIPA income'!J50</f>
        <v>80892294.5292792</v>
      </c>
      <c r="U55" s="9"/>
      <c r="V55" s="81" t="n">
        <f aca="false">'Low SIPA income'!F50</f>
        <v>112707.435055455</v>
      </c>
      <c r="W55" s="67"/>
      <c r="X55" s="81" t="n">
        <f aca="false">'Low SIPA income'!M50</f>
        <v>283088.582404118</v>
      </c>
      <c r="Y55" s="9"/>
      <c r="Z55" s="9" t="n">
        <f aca="false">R55+V55-N55-L55-F55</f>
        <v>-3028940.62486923</v>
      </c>
      <c r="AA55" s="9"/>
      <c r="AB55" s="9" t="n">
        <f aca="false">T55-P55-D55</f>
        <v>-51727938.2267646</v>
      </c>
      <c r="AC55" s="50"/>
      <c r="AD55" s="9"/>
      <c r="AE55" s="9"/>
      <c r="AF55" s="9"/>
      <c r="AG55" s="9" t="n">
        <f aca="false">BF55/100*$AG$53</f>
        <v>5639755957.89373</v>
      </c>
      <c r="AH55" s="39" t="n">
        <f aca="false">(AG55-AG54)/AG54</f>
        <v>0.00728985656119641</v>
      </c>
      <c r="AI55" s="39"/>
      <c r="AJ55" s="39" t="n">
        <f aca="false">AB55/AG55</f>
        <v>-0.00917201712502527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12268146</v>
      </c>
      <c r="AX55" s="7"/>
      <c r="AY55" s="39" t="n">
        <f aca="false">(AW55-AW54)/AW54</f>
        <v>0.000790148191534663</v>
      </c>
      <c r="AZ55" s="38" t="n">
        <f aca="false">workers_and_wage_low!B43</f>
        <v>5876.54509532075</v>
      </c>
      <c r="BA55" s="39" t="n">
        <f aca="false">(AZ55-AZ54)/AZ54</f>
        <v>0.0064945766916339</v>
      </c>
      <c r="BB55" s="39"/>
      <c r="BC55" s="39"/>
      <c r="BD55" s="39"/>
      <c r="BE55" s="39"/>
      <c r="BF55" s="7" t="n">
        <f aca="false">BF54*(1+AY55)*(1+BA55)*(1-BE55)</f>
        <v>102.084285109741</v>
      </c>
      <c r="BG55" s="7"/>
      <c r="BH55" s="7"/>
      <c r="BI55" s="39" t="n">
        <f aca="false">T62/AG62</f>
        <v>0.0126309408311127</v>
      </c>
      <c r="BJ55" s="7"/>
      <c r="BK55" s="7"/>
      <c r="BL55" s="7"/>
      <c r="BM55" s="7"/>
      <c r="BN55" s="7"/>
      <c r="BO55" s="7"/>
      <c r="BP55" s="7"/>
      <c r="BQ55" s="7"/>
      <c r="BR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1" t="n">
        <f aca="false">'Low pensions'!Q56</f>
        <v>111116632.820019</v>
      </c>
      <c r="E56" s="9"/>
      <c r="F56" s="67" t="n">
        <f aca="false">'Low pensions'!I56</f>
        <v>20196763.3276238</v>
      </c>
      <c r="G56" s="81" t="n">
        <f aca="false">'Low pensions'!K56</f>
        <v>914540.930791969</v>
      </c>
      <c r="H56" s="81" t="n">
        <f aca="false">'Low pensions'!V56</f>
        <v>5031534.36801923</v>
      </c>
      <c r="I56" s="81" t="n">
        <f aca="false">'Low pensions'!M56</f>
        <v>28284.7710554218</v>
      </c>
      <c r="J56" s="81" t="n">
        <f aca="false">'Low pensions'!W56</f>
        <v>155614.464990286</v>
      </c>
      <c r="K56" s="9"/>
      <c r="L56" s="81" t="n">
        <f aca="false">'Low pensions'!N56</f>
        <v>3426923.07344091</v>
      </c>
      <c r="M56" s="67"/>
      <c r="N56" s="81" t="n">
        <f aca="false">'Low pensions'!L56</f>
        <v>874190.665495303</v>
      </c>
      <c r="O56" s="9"/>
      <c r="P56" s="81" t="n">
        <f aca="false">'Low pensions'!X56</f>
        <v>22591859.2326017</v>
      </c>
      <c r="Q56" s="67"/>
      <c r="R56" s="81" t="n">
        <f aca="false">'Low SIPA income'!G51</f>
        <v>18605760.9213666</v>
      </c>
      <c r="S56" s="67"/>
      <c r="T56" s="81" t="n">
        <f aca="false">'Low SIPA income'!J51</f>
        <v>71140739.4757741</v>
      </c>
      <c r="U56" s="9"/>
      <c r="V56" s="81" t="n">
        <f aca="false">'Low SIPA income'!F51</f>
        <v>112404.486724708</v>
      </c>
      <c r="W56" s="67"/>
      <c r="X56" s="81" t="n">
        <f aca="false">'Low SIPA income'!M51</f>
        <v>282327.663539707</v>
      </c>
      <c r="Y56" s="9"/>
      <c r="Z56" s="9" t="n">
        <f aca="false">R56+V56-N56-L56-F56</f>
        <v>-5779711.6584687</v>
      </c>
      <c r="AA56" s="9"/>
      <c r="AB56" s="9" t="n">
        <f aca="false">T56-P56-D56</f>
        <v>-62567752.5768466</v>
      </c>
      <c r="AC56" s="50"/>
      <c r="AD56" s="9"/>
      <c r="AE56" s="9"/>
      <c r="AF56" s="9"/>
      <c r="AG56" s="9" t="n">
        <f aca="false">BF56/100*$AG$53</f>
        <v>5683950231.90044</v>
      </c>
      <c r="AH56" s="39" t="n">
        <f aca="false">(AG56-AG55)/AG55</f>
        <v>0.00783620325713711</v>
      </c>
      <c r="AI56" s="39"/>
      <c r="AJ56" s="39" t="n">
        <f aca="false">AB56/AG56</f>
        <v>-0.0110077938799839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12308575</v>
      </c>
      <c r="AX56" s="7"/>
      <c r="AY56" s="39" t="n">
        <f aca="false">(AW56-AW55)/AW55</f>
        <v>0.00329544496780524</v>
      </c>
      <c r="AZ56" s="38" t="n">
        <f aca="false">workers_and_wage_low!B44</f>
        <v>5903.14141945244</v>
      </c>
      <c r="BA56" s="39" t="n">
        <f aca="false">(AZ56-AZ55)/AZ55</f>
        <v>0.00452584362074669</v>
      </c>
      <c r="BB56" s="39"/>
      <c r="BC56" s="39"/>
      <c r="BD56" s="39"/>
      <c r="BE56" s="39"/>
      <c r="BF56" s="7" t="n">
        <f aca="false">BF55*(1+AY56)*(1+BA56)*(1-BE56)</f>
        <v>102.88423831722</v>
      </c>
      <c r="BG56" s="7"/>
      <c r="BH56" s="7"/>
      <c r="BI56" s="39" t="n">
        <f aca="false">T63/AG63</f>
        <v>0.0144752976557013</v>
      </c>
      <c r="BJ56" s="7"/>
      <c r="BK56" s="7"/>
      <c r="BL56" s="7"/>
      <c r="BM56" s="7"/>
      <c r="BN56" s="7"/>
      <c r="BO56" s="7"/>
      <c r="BP56" s="7"/>
      <c r="BQ56" s="7"/>
      <c r="BR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1" t="n">
        <f aca="false">'Low pensions'!Q57</f>
        <v>112225123.318923</v>
      </c>
      <c r="E57" s="9"/>
      <c r="F57" s="67" t="n">
        <f aca="false">'Low pensions'!I57</f>
        <v>20398244.5972511</v>
      </c>
      <c r="G57" s="81" t="n">
        <f aca="false">'Low pensions'!K57</f>
        <v>999181.301843787</v>
      </c>
      <c r="H57" s="81" t="n">
        <f aca="false">'Low pensions'!V57</f>
        <v>5497200.71659952</v>
      </c>
      <c r="I57" s="81" t="n">
        <f aca="false">'Low pensions'!M57</f>
        <v>30902.5144900141</v>
      </c>
      <c r="J57" s="81" t="n">
        <f aca="false">'Low pensions'!W57</f>
        <v>170016.517008233</v>
      </c>
      <c r="K57" s="9"/>
      <c r="L57" s="81" t="n">
        <f aca="false">'Low pensions'!N57</f>
        <v>3401293.80166381</v>
      </c>
      <c r="M57" s="67"/>
      <c r="N57" s="81" t="n">
        <f aca="false">'Low pensions'!L57</f>
        <v>884741.327372681</v>
      </c>
      <c r="O57" s="9"/>
      <c r="P57" s="81" t="n">
        <f aca="false">'Low pensions'!X57</f>
        <v>22516915.4482147</v>
      </c>
      <c r="Q57" s="67"/>
      <c r="R57" s="81" t="n">
        <f aca="false">'Low SIPA income'!G52</f>
        <v>21619346.4848171</v>
      </c>
      <c r="S57" s="67"/>
      <c r="T57" s="81" t="n">
        <f aca="false">'Low SIPA income'!J52</f>
        <v>82663445.070211</v>
      </c>
      <c r="U57" s="9"/>
      <c r="V57" s="81" t="n">
        <f aca="false">'Low SIPA income'!F52</f>
        <v>111164.577153348</v>
      </c>
      <c r="W57" s="67"/>
      <c r="X57" s="81" t="n">
        <f aca="false">'Low SIPA income'!M52</f>
        <v>279213.368172299</v>
      </c>
      <c r="Y57" s="9"/>
      <c r="Z57" s="9" t="n">
        <f aca="false">R57+V57-N57-L57-F57</f>
        <v>-2953768.66431715</v>
      </c>
      <c r="AA57" s="9"/>
      <c r="AB57" s="9" t="n">
        <f aca="false">T57-P57-D57</f>
        <v>-52078593.696927</v>
      </c>
      <c r="AC57" s="50"/>
      <c r="AD57" s="9"/>
      <c r="AE57" s="9"/>
      <c r="AF57" s="9"/>
      <c r="AG57" s="9" t="n">
        <f aca="false">BF57/100*$AG$53</f>
        <v>5749947454.6709</v>
      </c>
      <c r="AH57" s="39" t="n">
        <f aca="false">(AG57-AG56)/AG56</f>
        <v>0.0116111542286326</v>
      </c>
      <c r="AI57" s="39" t="n">
        <f aca="false">(AG57-AG53)/AG53</f>
        <v>0.0407884307601671</v>
      </c>
      <c r="AJ57" s="39" t="n">
        <f aca="false">AB57/AG57</f>
        <v>-0.00905722949774463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12308145</v>
      </c>
      <c r="AX57" s="7"/>
      <c r="AY57" s="39" t="n">
        <f aca="false">(AW57-AW56)/AW56</f>
        <v>-3.49349945058628E-005</v>
      </c>
      <c r="AZ57" s="38" t="n">
        <f aca="false">workers_and_wage_low!B45</f>
        <v>5971.89233293297</v>
      </c>
      <c r="BA57" s="39" t="n">
        <f aca="false">(AZ57-AZ56)/AZ56</f>
        <v>0.0116464960934155</v>
      </c>
      <c r="BB57" s="39"/>
      <c r="BC57" s="39"/>
      <c r="BD57" s="39"/>
      <c r="BE57" s="39"/>
      <c r="BF57" s="7" t="n">
        <f aca="false">BF56*(1+AY57)*(1+BA57)*(1-BE57)</f>
        <v>104.078843076017</v>
      </c>
      <c r="BG57" s="73" t="n">
        <f aca="false">(BB57-BB53)/BB53</f>
        <v>-1</v>
      </c>
      <c r="BH57" s="7"/>
      <c r="BI57" s="39" t="n">
        <f aca="false">T64/AG64</f>
        <v>0.0126869918787531</v>
      </c>
      <c r="BJ57" s="7"/>
      <c r="BK57" s="7"/>
      <c r="BL57" s="7"/>
      <c r="BM57" s="7"/>
      <c r="BN57" s="7"/>
      <c r="BO57" s="7"/>
      <c r="BP57" s="7"/>
      <c r="BQ57" s="7"/>
      <c r="BR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0" t="n">
        <f aca="false">'Low pensions'!Q58</f>
        <v>113527035.186554</v>
      </c>
      <c r="E58" s="6"/>
      <c r="F58" s="8" t="n">
        <f aca="false">'Low pensions'!I58</f>
        <v>20634882.4902168</v>
      </c>
      <c r="G58" s="80" t="n">
        <f aca="false">'Low pensions'!K58</f>
        <v>1092043.30225131</v>
      </c>
      <c r="H58" s="80" t="n">
        <f aca="false">'Low pensions'!V58</f>
        <v>6008100.04412209</v>
      </c>
      <c r="I58" s="80" t="n">
        <f aca="false">'Low pensions'!M58</f>
        <v>33774.535121175</v>
      </c>
      <c r="J58" s="80" t="n">
        <f aca="false">'Low pensions'!W58</f>
        <v>185817.527137799</v>
      </c>
      <c r="K58" s="6"/>
      <c r="L58" s="80" t="n">
        <f aca="false">'Low pensions'!N58</f>
        <v>4070136.06018045</v>
      </c>
      <c r="M58" s="8"/>
      <c r="N58" s="80" t="n">
        <f aca="false">'Low pensions'!L58</f>
        <v>896807.842437871</v>
      </c>
      <c r="O58" s="6"/>
      <c r="P58" s="80" t="n">
        <f aca="false">'Low pensions'!X58</f>
        <v>26053927.5128911</v>
      </c>
      <c r="Q58" s="8"/>
      <c r="R58" s="80" t="n">
        <f aca="false">'Low SIPA income'!G53</f>
        <v>19044227.4936376</v>
      </c>
      <c r="S58" s="8"/>
      <c r="T58" s="80" t="n">
        <f aca="false">'Low SIPA income'!J53</f>
        <v>72817254.4174954</v>
      </c>
      <c r="U58" s="6"/>
      <c r="V58" s="80" t="n">
        <f aca="false">'Low SIPA income'!F53</f>
        <v>112733.416023262</v>
      </c>
      <c r="W58" s="8"/>
      <c r="X58" s="80" t="n">
        <f aca="false">'Low SIPA income'!M53</f>
        <v>283153.839104726</v>
      </c>
      <c r="Y58" s="6"/>
      <c r="Z58" s="6" t="n">
        <f aca="false">R58+V58-N58-L58-F58</f>
        <v>-6444865.48317427</v>
      </c>
      <c r="AA58" s="6"/>
      <c r="AB58" s="6" t="n">
        <f aca="false">T58-P58-D58</f>
        <v>-66763708.28195</v>
      </c>
      <c r="AC58" s="50"/>
      <c r="AD58" s="6"/>
      <c r="AE58" s="6"/>
      <c r="AF58" s="6"/>
      <c r="AG58" s="6" t="n">
        <f aca="false">BF58/100*$AG$53</f>
        <v>5792388824.41319</v>
      </c>
      <c r="AH58" s="61" t="n">
        <f aca="false">(AG58-AG57)/AG57</f>
        <v>0.00738117523279401</v>
      </c>
      <c r="AI58" s="61"/>
      <c r="AJ58" s="61" t="n">
        <f aca="false">AB58/AG58</f>
        <v>-0.0115261095734045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0.00859123620390207</v>
      </c>
      <c r="AV58" s="5"/>
      <c r="AW58" s="65" t="n">
        <f aca="false">workers_and_wage_low!C46</f>
        <v>12330836</v>
      </c>
      <c r="AX58" s="5"/>
      <c r="AY58" s="61" t="n">
        <f aca="false">(AW58-AW57)/AW57</f>
        <v>0.00184357594097242</v>
      </c>
      <c r="AZ58" s="66" t="n">
        <f aca="false">workers_and_wage_low!B46</f>
        <v>6004.90142491883</v>
      </c>
      <c r="BA58" s="61" t="n">
        <f aca="false">(AZ58-AZ57)/AZ57</f>
        <v>0.00552740909340106</v>
      </c>
      <c r="BB58" s="61"/>
      <c r="BC58" s="61"/>
      <c r="BD58" s="61"/>
      <c r="BE58" s="61"/>
      <c r="BF58" s="5" t="n">
        <f aca="false">BF57*(1+AY58)*(1+BA58)*(1-BE58)</f>
        <v>104.847067254787</v>
      </c>
      <c r="BG58" s="5"/>
      <c r="BH58" s="5"/>
      <c r="BI58" s="61" t="n">
        <f aca="false">T65/AG65</f>
        <v>0.0145872981938407</v>
      </c>
      <c r="BJ58" s="5"/>
      <c r="BK58" s="5"/>
      <c r="BL58" s="5"/>
      <c r="BM58" s="5"/>
      <c r="BN58" s="5"/>
      <c r="BO58" s="5"/>
      <c r="BP58" s="5"/>
      <c r="BQ58" s="5"/>
      <c r="BR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1" t="n">
        <f aca="false">'Low pensions'!Q59</f>
        <v>115039548.648195</v>
      </c>
      <c r="E59" s="9"/>
      <c r="F59" s="67" t="n">
        <f aca="false">'Low pensions'!I59</f>
        <v>20909799.7158321</v>
      </c>
      <c r="G59" s="81" t="n">
        <f aca="false">'Low pensions'!K59</f>
        <v>1181493.15456136</v>
      </c>
      <c r="H59" s="81" t="n">
        <f aca="false">'Low pensions'!V59</f>
        <v>6500226.73955878</v>
      </c>
      <c r="I59" s="81" t="n">
        <f aca="false">'Low pensions'!M59</f>
        <v>36541.0253988048</v>
      </c>
      <c r="J59" s="81" t="n">
        <f aca="false">'Low pensions'!W59</f>
        <v>201037.940398724</v>
      </c>
      <c r="K59" s="9"/>
      <c r="L59" s="81" t="n">
        <f aca="false">'Low pensions'!N59</f>
        <v>3484588.32365048</v>
      </c>
      <c r="M59" s="67"/>
      <c r="N59" s="81" t="n">
        <f aca="false">'Low pensions'!L59</f>
        <v>910661.026084226</v>
      </c>
      <c r="O59" s="9"/>
      <c r="P59" s="81" t="n">
        <f aca="false">'Low pensions'!X59</f>
        <v>23091733.6535325</v>
      </c>
      <c r="Q59" s="67"/>
      <c r="R59" s="81" t="n">
        <f aca="false">'Low SIPA income'!G54</f>
        <v>22105257.4517484</v>
      </c>
      <c r="S59" s="67"/>
      <c r="T59" s="81" t="n">
        <f aca="false">'Low SIPA income'!J54</f>
        <v>84521367.7670023</v>
      </c>
      <c r="U59" s="9"/>
      <c r="V59" s="81" t="n">
        <f aca="false">'Low SIPA income'!F54</f>
        <v>113295.243531929</v>
      </c>
      <c r="W59" s="67"/>
      <c r="X59" s="81" t="n">
        <f aca="false">'Low SIPA income'!M54</f>
        <v>284564.987827134</v>
      </c>
      <c r="Y59" s="9"/>
      <c r="Z59" s="9" t="n">
        <f aca="false">R59+V59-N59-L59-F59</f>
        <v>-3086496.37028649</v>
      </c>
      <c r="AA59" s="9"/>
      <c r="AB59" s="9" t="n">
        <f aca="false">T59-P59-D59</f>
        <v>-53609914.5347249</v>
      </c>
      <c r="AC59" s="50"/>
      <c r="AD59" s="9"/>
      <c r="AE59" s="9"/>
      <c r="AF59" s="9"/>
      <c r="AG59" s="9" t="n">
        <f aca="false">BF59/100*$AG$53</f>
        <v>5852889244.9424</v>
      </c>
      <c r="AH59" s="39" t="n">
        <f aca="false">(AG59-AG58)/AG58</f>
        <v>0.0104448134203665</v>
      </c>
      <c r="AI59" s="39"/>
      <c r="AJ59" s="39" t="n">
        <f aca="false">AB59/AG59</f>
        <v>-0.00915956415560918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12374770</v>
      </c>
      <c r="AX59" s="7"/>
      <c r="AY59" s="39" t="n">
        <f aca="false">(AW59-AW58)/AW58</f>
        <v>0.00356293766294516</v>
      </c>
      <c r="AZ59" s="38" t="n">
        <f aca="false">workers_and_wage_low!B47</f>
        <v>6046.07969485185</v>
      </c>
      <c r="BA59" s="39" t="n">
        <f aca="false">(AZ59-AZ58)/AZ58</f>
        <v>0.00685744311507509</v>
      </c>
      <c r="BB59" s="39"/>
      <c r="BC59" s="39"/>
      <c r="BD59" s="39"/>
      <c r="BE59" s="39"/>
      <c r="BF59" s="7" t="n">
        <f aca="false">BF58*(1+AY59)*(1+BA59)*(1-BE59)</f>
        <v>105.942175309936</v>
      </c>
      <c r="BG59" s="7"/>
      <c r="BH59" s="7"/>
      <c r="BI59" s="39" t="n">
        <f aca="false">T66/AG66</f>
        <v>0.0127140374175499</v>
      </c>
      <c r="BJ59" s="7"/>
      <c r="BK59" s="7"/>
      <c r="BL59" s="7"/>
      <c r="BM59" s="7"/>
      <c r="BN59" s="7"/>
      <c r="BO59" s="7"/>
      <c r="BP59" s="7"/>
      <c r="BQ59" s="7"/>
      <c r="BR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1" t="n">
        <f aca="false">'Low pensions'!Q60</f>
        <v>115724310.342911</v>
      </c>
      <c r="E60" s="9"/>
      <c r="F60" s="67" t="n">
        <f aca="false">'Low pensions'!I60</f>
        <v>21034263.259525</v>
      </c>
      <c r="G60" s="81" t="n">
        <f aca="false">'Low pensions'!K60</f>
        <v>1260927.51930419</v>
      </c>
      <c r="H60" s="81" t="n">
        <f aca="false">'Low pensions'!V60</f>
        <v>6937251.17744719</v>
      </c>
      <c r="I60" s="81" t="n">
        <f aca="false">'Low pensions'!M60</f>
        <v>38997.7583289952</v>
      </c>
      <c r="J60" s="81" t="n">
        <f aca="false">'Low pensions'!W60</f>
        <v>214554.160127231</v>
      </c>
      <c r="K60" s="9"/>
      <c r="L60" s="81" t="n">
        <f aca="false">'Low pensions'!N60</f>
        <v>3495906.9423952</v>
      </c>
      <c r="M60" s="67"/>
      <c r="N60" s="81" t="n">
        <f aca="false">'Low pensions'!L60</f>
        <v>917951.745444767</v>
      </c>
      <c r="O60" s="9"/>
      <c r="P60" s="81" t="n">
        <f aca="false">'Low pensions'!X60</f>
        <v>23190577.406817</v>
      </c>
      <c r="Q60" s="67"/>
      <c r="R60" s="81" t="n">
        <f aca="false">'Low SIPA income'!G55</f>
        <v>19455261.839945</v>
      </c>
      <c r="S60" s="67"/>
      <c r="T60" s="81" t="n">
        <f aca="false">'Low SIPA income'!J55</f>
        <v>74388879.8656472</v>
      </c>
      <c r="U60" s="9"/>
      <c r="V60" s="81" t="n">
        <f aca="false">'Low SIPA income'!F55</f>
        <v>115207.359443709</v>
      </c>
      <c r="W60" s="67"/>
      <c r="X60" s="81" t="n">
        <f aca="false">'Low SIPA income'!M55</f>
        <v>289367.671719212</v>
      </c>
      <c r="Y60" s="9"/>
      <c r="Z60" s="9" t="n">
        <f aca="false">R60+V60-N60-L60-F60</f>
        <v>-5877652.74797628</v>
      </c>
      <c r="AA60" s="9"/>
      <c r="AB60" s="9" t="n">
        <f aca="false">T60-P60-D60</f>
        <v>-64526007.8840804</v>
      </c>
      <c r="AC60" s="50"/>
      <c r="AD60" s="9"/>
      <c r="AE60" s="9"/>
      <c r="AF60" s="9"/>
      <c r="AG60" s="9" t="n">
        <f aca="false">BF60/100*$AG$53</f>
        <v>5908799618.62963</v>
      </c>
      <c r="AH60" s="39" t="n">
        <f aca="false">(AG60-AG59)/AG59</f>
        <v>0.00955261091529218</v>
      </c>
      <c r="AI60" s="39"/>
      <c r="AJ60" s="39" t="n">
        <f aca="false">AB60/AG60</f>
        <v>-0.0109203242703711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12432877</v>
      </c>
      <c r="AX60" s="7"/>
      <c r="AY60" s="39" t="n">
        <f aca="false">(AW60-AW59)/AW59</f>
        <v>0.00469560242331777</v>
      </c>
      <c r="AZ60" s="38" t="n">
        <f aca="false">workers_and_wage_low!B48</f>
        <v>6075.30830931997</v>
      </c>
      <c r="BA60" s="39" t="n">
        <f aca="false">(AZ60-AZ59)/AZ59</f>
        <v>0.00483430850126086</v>
      </c>
      <c r="BB60" s="39"/>
      <c r="BC60" s="39"/>
      <c r="BD60" s="39"/>
      <c r="BE60" s="39"/>
      <c r="BF60" s="7" t="n">
        <f aca="false">BF59*(1+AY60)*(1+BA60)*(1-BE60)</f>
        <v>106.954199690192</v>
      </c>
      <c r="BG60" s="7"/>
      <c r="BH60" s="7"/>
      <c r="BI60" s="39" t="n">
        <f aca="false">T67/AG67</f>
        <v>0.0146147166887486</v>
      </c>
      <c r="BJ60" s="7"/>
      <c r="BK60" s="7"/>
      <c r="BL60" s="7"/>
      <c r="BM60" s="7"/>
      <c r="BN60" s="7"/>
      <c r="BO60" s="7"/>
      <c r="BP60" s="7"/>
      <c r="BQ60" s="7"/>
      <c r="BR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1" t="n">
        <f aca="false">'Low pensions'!Q61</f>
        <v>116910517.684105</v>
      </c>
      <c r="E61" s="9"/>
      <c r="F61" s="67" t="n">
        <f aca="false">'Low pensions'!I61</f>
        <v>21249870.4851903</v>
      </c>
      <c r="G61" s="81" t="n">
        <f aca="false">'Low pensions'!K61</f>
        <v>1303161.67689984</v>
      </c>
      <c r="H61" s="81" t="n">
        <f aca="false">'Low pensions'!V61</f>
        <v>7169611.05144743</v>
      </c>
      <c r="I61" s="81" t="n">
        <f aca="false">'Low pensions'!M61</f>
        <v>40303.9693886549</v>
      </c>
      <c r="J61" s="81" t="n">
        <f aca="false">'Low pensions'!W61</f>
        <v>221740.54798291</v>
      </c>
      <c r="K61" s="9"/>
      <c r="L61" s="81" t="n">
        <f aca="false">'Low pensions'!N61</f>
        <v>3502408.38951018</v>
      </c>
      <c r="M61" s="67"/>
      <c r="N61" s="81" t="n">
        <f aca="false">'Low pensions'!L61</f>
        <v>929418.651805643</v>
      </c>
      <c r="O61" s="9"/>
      <c r="P61" s="81" t="n">
        <f aca="false">'Low pensions'!X61</f>
        <v>23287400.9823164</v>
      </c>
      <c r="Q61" s="67"/>
      <c r="R61" s="81" t="n">
        <f aca="false">'Low SIPA income'!G56</f>
        <v>22482840.009917</v>
      </c>
      <c r="S61" s="67"/>
      <c r="T61" s="81" t="n">
        <f aca="false">'Low SIPA income'!J56</f>
        <v>85965087.4038821</v>
      </c>
      <c r="U61" s="9"/>
      <c r="V61" s="81" t="n">
        <f aca="false">'Low SIPA income'!F56</f>
        <v>117520.52741651</v>
      </c>
      <c r="W61" s="67"/>
      <c r="X61" s="81" t="n">
        <f aca="false">'Low SIPA income'!M56</f>
        <v>295177.682762054</v>
      </c>
      <c r="Y61" s="9"/>
      <c r="Z61" s="9" t="n">
        <f aca="false">R61+V61-N61-L61-F61</f>
        <v>-3081336.98917263</v>
      </c>
      <c r="AA61" s="9"/>
      <c r="AB61" s="9" t="n">
        <f aca="false">T61-P61-D61</f>
        <v>-54232831.2625395</v>
      </c>
      <c r="AC61" s="50"/>
      <c r="AD61" s="9"/>
      <c r="AE61" s="9"/>
      <c r="AF61" s="9"/>
      <c r="AG61" s="9" t="n">
        <f aca="false">BF61/100*$AG$53</f>
        <v>5950080532.76164</v>
      </c>
      <c r="AH61" s="39" t="n">
        <f aca="false">(AG61-AG60)/AG60</f>
        <v>0.00698634524715554</v>
      </c>
      <c r="AI61" s="39" t="n">
        <f aca="false">(AG61-AG57)/AG57</f>
        <v>0.0348060707803791</v>
      </c>
      <c r="AJ61" s="39" t="n">
        <f aca="false">AB61/AG61</f>
        <v>-0.00911463819084951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12454163</v>
      </c>
      <c r="AX61" s="7"/>
      <c r="AY61" s="39" t="n">
        <f aca="false">(AW61-AW60)/AW60</f>
        <v>0.00171207356109129</v>
      </c>
      <c r="AZ61" s="38" t="n">
        <f aca="false">workers_and_wage_low!B49</f>
        <v>6107.29637000696</v>
      </c>
      <c r="BA61" s="39" t="n">
        <f aca="false">(AZ61-AZ60)/AZ60</f>
        <v>0.00526525717845671</v>
      </c>
      <c r="BB61" s="39"/>
      <c r="BC61" s="39"/>
      <c r="BD61" s="39"/>
      <c r="BE61" s="39"/>
      <c r="BF61" s="7" t="n">
        <f aca="false">BF60*(1+AY61)*(1+BA61)*(1-BE61)</f>
        <v>107.701418654861</v>
      </c>
      <c r="BG61" s="7"/>
      <c r="BH61" s="7"/>
      <c r="BI61" s="39" t="n">
        <f aca="false">T68/AG68</f>
        <v>0.0127573895400732</v>
      </c>
      <c r="BJ61" s="7"/>
      <c r="BK61" s="7"/>
      <c r="BL61" s="7"/>
      <c r="BM61" s="7"/>
      <c r="BN61" s="7"/>
      <c r="BO61" s="7"/>
      <c r="BP61" s="7"/>
      <c r="BQ61" s="7"/>
      <c r="BR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0" t="n">
        <f aca="false">'Low pensions'!Q62</f>
        <v>117935677.657931</v>
      </c>
      <c r="E62" s="6"/>
      <c r="F62" s="8" t="n">
        <f aca="false">'Low pensions'!I62</f>
        <v>21436205.4454824</v>
      </c>
      <c r="G62" s="80" t="n">
        <f aca="false">'Low pensions'!K62</f>
        <v>1383396.37710232</v>
      </c>
      <c r="H62" s="80" t="n">
        <f aca="false">'Low pensions'!V62</f>
        <v>7611038.69889773</v>
      </c>
      <c r="I62" s="80" t="n">
        <f aca="false">'Low pensions'!M62</f>
        <v>42785.4549619278</v>
      </c>
      <c r="J62" s="80" t="n">
        <f aca="false">'Low pensions'!W62</f>
        <v>235392.949450447</v>
      </c>
      <c r="K62" s="6"/>
      <c r="L62" s="80" t="n">
        <f aca="false">'Low pensions'!N62</f>
        <v>4277066.91014517</v>
      </c>
      <c r="M62" s="8"/>
      <c r="N62" s="80" t="n">
        <f aca="false">'Low pensions'!L62</f>
        <v>939542.613049384</v>
      </c>
      <c r="O62" s="6"/>
      <c r="P62" s="80" t="n">
        <f aca="false">'Low pensions'!X62</f>
        <v>27362806.7761746</v>
      </c>
      <c r="Q62" s="8"/>
      <c r="R62" s="80" t="n">
        <f aca="false">'Low SIPA income'!G57</f>
        <v>19817809.1275883</v>
      </c>
      <c r="S62" s="8"/>
      <c r="T62" s="80" t="n">
        <f aca="false">'Low SIPA income'!J57</f>
        <v>75775110.8425413</v>
      </c>
      <c r="U62" s="6"/>
      <c r="V62" s="80" t="n">
        <f aca="false">'Low SIPA income'!F57</f>
        <v>117865.582275175</v>
      </c>
      <c r="W62" s="8"/>
      <c r="X62" s="80" t="n">
        <f aca="false">'Low SIPA income'!M57</f>
        <v>296044.361084946</v>
      </c>
      <c r="Y62" s="6"/>
      <c r="Z62" s="6" t="n">
        <f aca="false">R62+V62-N62-L62-F62</f>
        <v>-6717140.25881345</v>
      </c>
      <c r="AA62" s="6"/>
      <c r="AB62" s="6" t="n">
        <f aca="false">T62-P62-D62</f>
        <v>-69523373.591564</v>
      </c>
      <c r="AC62" s="50"/>
      <c r="AD62" s="6"/>
      <c r="AE62" s="6"/>
      <c r="AF62" s="6"/>
      <c r="AG62" s="6" t="n">
        <f aca="false">BF62/100*$AG$53</f>
        <v>5999166004.79127</v>
      </c>
      <c r="AH62" s="61" t="n">
        <f aca="false">(AG62-AG61)/AG61</f>
        <v>0.00824954750769427</v>
      </c>
      <c r="AI62" s="61"/>
      <c r="AJ62" s="61" t="n">
        <f aca="false">AB62/AG62</f>
        <v>-0.0115888397714014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0.00993393883694304</v>
      </c>
      <c r="AV62" s="5"/>
      <c r="AW62" s="65" t="n">
        <f aca="false">workers_and_wage_low!C50</f>
        <v>12486303</v>
      </c>
      <c r="AX62" s="5"/>
      <c r="AY62" s="61" t="n">
        <f aca="false">(AW62-AW61)/AW61</f>
        <v>0.00258066318868639</v>
      </c>
      <c r="AZ62" s="66" t="n">
        <f aca="false">workers_and_wage_low!B50</f>
        <v>6141.82881003363</v>
      </c>
      <c r="BA62" s="61" t="n">
        <f aca="false">(AZ62-AZ61)/AZ61</f>
        <v>0.00565429249450935</v>
      </c>
      <c r="BB62" s="61"/>
      <c r="BC62" s="61"/>
      <c r="BD62" s="61"/>
      <c r="BE62" s="61"/>
      <c r="BF62" s="5" t="n">
        <f aca="false">BF61*(1+AY62)*(1+BA62)*(1-BE62)</f>
        <v>108.5899066247</v>
      </c>
      <c r="BG62" s="5"/>
      <c r="BH62" s="5"/>
      <c r="BI62" s="61" t="n">
        <f aca="false">T69/AG69</f>
        <v>0.014594579569272</v>
      </c>
      <c r="BJ62" s="5"/>
      <c r="BK62" s="5"/>
      <c r="BL62" s="5"/>
      <c r="BM62" s="5"/>
      <c r="BN62" s="5"/>
      <c r="BO62" s="5"/>
      <c r="BP62" s="5"/>
      <c r="BQ62" s="5"/>
      <c r="BR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1" t="n">
        <f aca="false">'Low pensions'!Q63</f>
        <v>119143989.661703</v>
      </c>
      <c r="E63" s="9"/>
      <c r="F63" s="67" t="n">
        <f aca="false">'Low pensions'!I63</f>
        <v>21655830.4552292</v>
      </c>
      <c r="G63" s="81" t="n">
        <f aca="false">'Low pensions'!K63</f>
        <v>1429799.31761239</v>
      </c>
      <c r="H63" s="81" t="n">
        <f aca="false">'Low pensions'!V63</f>
        <v>7866333.98650324</v>
      </c>
      <c r="I63" s="81" t="n">
        <f aca="false">'Low pensions'!M63</f>
        <v>44220.5974519297</v>
      </c>
      <c r="J63" s="81" t="n">
        <f aca="false">'Low pensions'!W63</f>
        <v>243288.679994946</v>
      </c>
      <c r="K63" s="9"/>
      <c r="L63" s="81" t="n">
        <f aca="false">'Low pensions'!N63</f>
        <v>3567117.51423658</v>
      </c>
      <c r="M63" s="67"/>
      <c r="N63" s="81" t="n">
        <f aca="false">'Low pensions'!L63</f>
        <v>950377.05686139</v>
      </c>
      <c r="O63" s="9"/>
      <c r="P63" s="81" t="n">
        <f aca="false">'Low pensions'!X63</f>
        <v>23738483.8990235</v>
      </c>
      <c r="Q63" s="67"/>
      <c r="R63" s="81" t="n">
        <f aca="false">'Low SIPA income'!G58</f>
        <v>22960018.3746318</v>
      </c>
      <c r="S63" s="67"/>
      <c r="T63" s="81" t="n">
        <f aca="false">'Low SIPA income'!J58</f>
        <v>87789620.2392291</v>
      </c>
      <c r="U63" s="9"/>
      <c r="V63" s="81" t="n">
        <f aca="false">'Low SIPA income'!F58</f>
        <v>120717.460259496</v>
      </c>
      <c r="W63" s="67"/>
      <c r="X63" s="81" t="n">
        <f aca="false">'Low SIPA income'!M58</f>
        <v>303207.456362321</v>
      </c>
      <c r="Y63" s="9"/>
      <c r="Z63" s="9" t="n">
        <f aca="false">R63+V63-N63-L63-F63</f>
        <v>-3092589.19143587</v>
      </c>
      <c r="AA63" s="9"/>
      <c r="AB63" s="9" t="n">
        <f aca="false">T63-P63-D63</f>
        <v>-55092853.3214978</v>
      </c>
      <c r="AC63" s="50"/>
      <c r="AD63" s="9"/>
      <c r="AE63" s="9"/>
      <c r="AF63" s="9"/>
      <c r="AG63" s="9" t="n">
        <f aca="false">BF63/100*$AG$53</f>
        <v>6064788602.44038</v>
      </c>
      <c r="AH63" s="39" t="n">
        <f aca="false">(AG63-AG62)/AG62</f>
        <v>0.0109386200676397</v>
      </c>
      <c r="AI63" s="39"/>
      <c r="AJ63" s="39" t="n">
        <f aca="false">AB63/AG63</f>
        <v>-0.00908405171770196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12517761</v>
      </c>
      <c r="AX63" s="7"/>
      <c r="AY63" s="39" t="n">
        <f aca="false">(AW63-AW62)/AW62</f>
        <v>0.00251940065846552</v>
      </c>
      <c r="AZ63" s="38" t="n">
        <f aca="false">workers_and_wage_low!B51</f>
        <v>6193.40826504597</v>
      </c>
      <c r="BA63" s="39" t="n">
        <f aca="false">(AZ63-AZ62)/AZ62</f>
        <v>0.00839806132793494</v>
      </c>
      <c r="BB63" s="39"/>
      <c r="BC63" s="39"/>
      <c r="BD63" s="39"/>
      <c r="BE63" s="39"/>
      <c r="BF63" s="7" t="n">
        <f aca="false">BF62*(1+AY63)*(1+BA63)*(1-BE63)</f>
        <v>109.777730356448</v>
      </c>
      <c r="BG63" s="7"/>
      <c r="BH63" s="7"/>
      <c r="BI63" s="39" t="n">
        <f aca="false">T70/AG70</f>
        <v>0.0127441022356261</v>
      </c>
      <c r="BJ63" s="7"/>
      <c r="BK63" s="7"/>
      <c r="BL63" s="7"/>
      <c r="BM63" s="7"/>
      <c r="BN63" s="7"/>
      <c r="BO63" s="7"/>
      <c r="BP63" s="7"/>
      <c r="BQ63" s="7"/>
      <c r="BR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1" t="n">
        <f aca="false">'Low pensions'!Q64</f>
        <v>119954467.857661</v>
      </c>
      <c r="E64" s="9"/>
      <c r="F64" s="67" t="n">
        <f aca="false">'Low pensions'!I64</f>
        <v>21803144.4611572</v>
      </c>
      <c r="G64" s="81" t="n">
        <f aca="false">'Low pensions'!K64</f>
        <v>1500712.05700021</v>
      </c>
      <c r="H64" s="81" t="n">
        <f aca="false">'Low pensions'!V64</f>
        <v>8256474.95597438</v>
      </c>
      <c r="I64" s="81" t="n">
        <f aca="false">'Low pensions'!M64</f>
        <v>46413.7749587696</v>
      </c>
      <c r="J64" s="81" t="n">
        <f aca="false">'Low pensions'!W64</f>
        <v>255354.8955456</v>
      </c>
      <c r="K64" s="9"/>
      <c r="L64" s="81" t="n">
        <f aca="false">'Low pensions'!N64</f>
        <v>3517329.41449921</v>
      </c>
      <c r="M64" s="67"/>
      <c r="N64" s="81" t="n">
        <f aca="false">'Low pensions'!L64</f>
        <v>959981.92022058</v>
      </c>
      <c r="O64" s="9"/>
      <c r="P64" s="81" t="n">
        <f aca="false">'Low pensions'!X64</f>
        <v>23532976.337113</v>
      </c>
      <c r="Q64" s="67"/>
      <c r="R64" s="81" t="n">
        <f aca="false">'Low SIPA income'!G59</f>
        <v>20325235.6665404</v>
      </c>
      <c r="S64" s="67"/>
      <c r="T64" s="81" t="n">
        <f aca="false">'Low SIPA income'!J59</f>
        <v>77715300.1937455</v>
      </c>
      <c r="U64" s="9"/>
      <c r="V64" s="81" t="n">
        <f aca="false">'Low SIPA income'!F59</f>
        <v>116898.611375559</v>
      </c>
      <c r="W64" s="67"/>
      <c r="X64" s="81" t="n">
        <f aca="false">'Low SIPA income'!M59</f>
        <v>293615.608970556</v>
      </c>
      <c r="Y64" s="9"/>
      <c r="Z64" s="9" t="n">
        <f aca="false">R64+V64-N64-L64-F64</f>
        <v>-5838321.51796094</v>
      </c>
      <c r="AA64" s="9"/>
      <c r="AB64" s="9" t="n">
        <f aca="false">T64-P64-D64</f>
        <v>-65772144.0010281</v>
      </c>
      <c r="AC64" s="50"/>
      <c r="AD64" s="9"/>
      <c r="AE64" s="9"/>
      <c r="AF64" s="9"/>
      <c r="AG64" s="9" t="n">
        <f aca="false">BF64/100*$AG$53</f>
        <v>6125589181.14351</v>
      </c>
      <c r="AH64" s="39" t="n">
        <f aca="false">(AG64-AG63)/AG63</f>
        <v>0.0100251769169109</v>
      </c>
      <c r="AI64" s="39"/>
      <c r="AJ64" s="39" t="n">
        <f aca="false">AB64/AG64</f>
        <v>-0.0107372763755518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12560457</v>
      </c>
      <c r="AX64" s="7"/>
      <c r="AY64" s="39" t="n">
        <f aca="false">(AW64-AW63)/AW63</f>
        <v>0.0034108336147335</v>
      </c>
      <c r="AZ64" s="38" t="n">
        <f aca="false">workers_and_wage_low!B52</f>
        <v>6234.23434256397</v>
      </c>
      <c r="BA64" s="39" t="n">
        <f aca="false">(AZ64-AZ63)/AZ63</f>
        <v>0.00659185956598609</v>
      </c>
      <c r="BB64" s="39"/>
      <c r="BC64" s="39"/>
      <c r="BD64" s="39"/>
      <c r="BE64" s="39"/>
      <c r="BF64" s="7" t="n">
        <f aca="false">BF63*(1+AY64)*(1+BA64)*(1-BE64)</f>
        <v>110.878271524808</v>
      </c>
      <c r="BG64" s="7"/>
      <c r="BH64" s="7"/>
      <c r="BI64" s="39" t="n">
        <f aca="false">T71/AG71</f>
        <v>0.0146678710188404</v>
      </c>
      <c r="BJ64" s="7"/>
      <c r="BK64" s="7"/>
      <c r="BL64" s="7"/>
      <c r="BM64" s="7"/>
      <c r="BN64" s="7"/>
      <c r="BO64" s="7"/>
      <c r="BP64" s="7"/>
      <c r="BQ64" s="7"/>
      <c r="BR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1" t="n">
        <f aca="false">'Low pensions'!Q65</f>
        <v>120556140.283087</v>
      </c>
      <c r="E65" s="9"/>
      <c r="F65" s="67" t="n">
        <f aca="false">'Low pensions'!I65</f>
        <v>21912505.5466103</v>
      </c>
      <c r="G65" s="81" t="n">
        <f aca="false">'Low pensions'!K65</f>
        <v>1585305.15117388</v>
      </c>
      <c r="H65" s="81" t="n">
        <f aca="false">'Low pensions'!V65</f>
        <v>8721881.20112003</v>
      </c>
      <c r="I65" s="81" t="n">
        <f aca="false">'Low pensions'!M65</f>
        <v>49030.0562218728</v>
      </c>
      <c r="J65" s="81" t="n">
        <f aca="false">'Low pensions'!W65</f>
        <v>269748.903127425</v>
      </c>
      <c r="K65" s="9"/>
      <c r="L65" s="81" t="n">
        <f aca="false">'Low pensions'!N65</f>
        <v>3515028.38674606</v>
      </c>
      <c r="M65" s="67"/>
      <c r="N65" s="81" t="n">
        <f aca="false">'Low pensions'!L65</f>
        <v>966502.239932522</v>
      </c>
      <c r="O65" s="9"/>
      <c r="P65" s="81" t="n">
        <f aca="false">'Low pensions'!X65</f>
        <v>23556909.168413</v>
      </c>
      <c r="Q65" s="67"/>
      <c r="R65" s="81" t="n">
        <f aca="false">'Low SIPA income'!G60</f>
        <v>23615532.2604405</v>
      </c>
      <c r="S65" s="67"/>
      <c r="T65" s="81" t="n">
        <f aca="false">'Low SIPA income'!J60</f>
        <v>90296034.3961218</v>
      </c>
      <c r="U65" s="9"/>
      <c r="V65" s="81" t="n">
        <f aca="false">'Low SIPA income'!F60</f>
        <v>114579.458694666</v>
      </c>
      <c r="W65" s="67"/>
      <c r="X65" s="81" t="n">
        <f aca="false">'Low SIPA income'!M60</f>
        <v>287790.566066425</v>
      </c>
      <c r="Y65" s="9"/>
      <c r="Z65" s="9" t="n">
        <f aca="false">R65+V65-N65-L65-F65</f>
        <v>-2663924.45415372</v>
      </c>
      <c r="AA65" s="9"/>
      <c r="AB65" s="9" t="n">
        <f aca="false">T65-P65-D65</f>
        <v>-53817015.0553786</v>
      </c>
      <c r="AC65" s="50"/>
      <c r="AD65" s="9"/>
      <c r="AE65" s="9"/>
      <c r="AF65" s="9"/>
      <c r="AG65" s="9" t="n">
        <f aca="false">BF65/100*$AG$53</f>
        <v>6190045147.23967</v>
      </c>
      <c r="AH65" s="39" t="n">
        <f aca="false">(AG65-AG64)/AG64</f>
        <v>0.0105224108555272</v>
      </c>
      <c r="AI65" s="39" t="n">
        <f aca="false">(AG65-AG61)/AG61</f>
        <v>0.0403296414488451</v>
      </c>
      <c r="AJ65" s="39" t="n">
        <f aca="false">AB65/AG65</f>
        <v>-0.00869412318896854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12595638</v>
      </c>
      <c r="AX65" s="7"/>
      <c r="AY65" s="39" t="n">
        <f aca="false">(AW65-AW64)/AW64</f>
        <v>0.00280093311891438</v>
      </c>
      <c r="AZ65" s="38" t="n">
        <f aca="false">workers_and_wage_low!B53</f>
        <v>6282.23739091697</v>
      </c>
      <c r="BA65" s="39" t="n">
        <f aca="false">(AZ65-AZ64)/AZ64</f>
        <v>0.00769991080143647</v>
      </c>
      <c r="BB65" s="39"/>
      <c r="BC65" s="39"/>
      <c r="BD65" s="39"/>
      <c r="BE65" s="39"/>
      <c r="BF65" s="7" t="n">
        <f aca="false">BF64*(1+AY65)*(1+BA65)*(1-BE65)</f>
        <v>112.044978252743</v>
      </c>
      <c r="BG65" s="7"/>
      <c r="BH65" s="7"/>
      <c r="BI65" s="39" t="n">
        <f aca="false">T72/AG72</f>
        <v>0.0127957388732326</v>
      </c>
      <c r="BJ65" s="7"/>
      <c r="BK65" s="7"/>
      <c r="BL65" s="7"/>
      <c r="BM65" s="7"/>
      <c r="BN65" s="7"/>
      <c r="BO65" s="7"/>
      <c r="BP65" s="7"/>
      <c r="BQ65" s="7"/>
      <c r="BR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0" t="n">
        <f aca="false">'Low pensions'!Q66</f>
        <v>120974802.881515</v>
      </c>
      <c r="E66" s="6"/>
      <c r="F66" s="8" t="n">
        <f aca="false">'Low pensions'!I66</f>
        <v>21988602.429678</v>
      </c>
      <c r="G66" s="80" t="n">
        <f aca="false">'Low pensions'!K66</f>
        <v>1674526.02887069</v>
      </c>
      <c r="H66" s="80" t="n">
        <f aca="false">'Low pensions'!V66</f>
        <v>9212748.14579311</v>
      </c>
      <c r="I66" s="80" t="n">
        <f aca="false">'Low pensions'!M66</f>
        <v>51789.4648104343</v>
      </c>
      <c r="J66" s="80" t="n">
        <f aca="false">'Low pensions'!W66</f>
        <v>284930.355024533</v>
      </c>
      <c r="K66" s="6"/>
      <c r="L66" s="80" t="n">
        <f aca="false">'Low pensions'!N66</f>
        <v>4244545.1055698</v>
      </c>
      <c r="M66" s="8"/>
      <c r="N66" s="80" t="n">
        <f aca="false">'Low pensions'!L66</f>
        <v>971027.577063218</v>
      </c>
      <c r="O66" s="6"/>
      <c r="P66" s="80" t="n">
        <f aca="false">'Low pensions'!X66</f>
        <v>27367271.9600688</v>
      </c>
      <c r="Q66" s="8"/>
      <c r="R66" s="80" t="n">
        <f aca="false">'Low SIPA income'!G61</f>
        <v>20780921.3507881</v>
      </c>
      <c r="S66" s="8"/>
      <c r="T66" s="80" t="n">
        <f aca="false">'Low SIPA income'!J61</f>
        <v>79457653.9025193</v>
      </c>
      <c r="U66" s="6"/>
      <c r="V66" s="80" t="n">
        <f aca="false">'Low SIPA income'!F61</f>
        <v>120644.040972702</v>
      </c>
      <c r="W66" s="8"/>
      <c r="X66" s="80" t="n">
        <f aca="false">'Low SIPA income'!M61</f>
        <v>303023.048281262</v>
      </c>
      <c r="Y66" s="6"/>
      <c r="Z66" s="6" t="n">
        <f aca="false">R66+V66-N66-L66-F66</f>
        <v>-6302609.72055026</v>
      </c>
      <c r="AA66" s="6"/>
      <c r="AB66" s="6" t="n">
        <f aca="false">T66-P66-D66</f>
        <v>-68884420.9390649</v>
      </c>
      <c r="AC66" s="50"/>
      <c r="AD66" s="6"/>
      <c r="AE66" s="6"/>
      <c r="AF66" s="6"/>
      <c r="AG66" s="6" t="n">
        <f aca="false">BF66/100*$AG$53</f>
        <v>6249600445.00417</v>
      </c>
      <c r="AH66" s="61" t="n">
        <f aca="false">(AG66-AG65)/AG65</f>
        <v>0.00962114109798653</v>
      </c>
      <c r="AI66" s="61"/>
      <c r="AJ66" s="61" t="n">
        <f aca="false">AB66/AG66</f>
        <v>-0.0110222119870287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0.00477220962175861</v>
      </c>
      <c r="AV66" s="5"/>
      <c r="AW66" s="65" t="n">
        <f aca="false">workers_and_wage_low!C54</f>
        <v>12625917</v>
      </c>
      <c r="AX66" s="5"/>
      <c r="AY66" s="61" t="n">
        <f aca="false">(AW66-AW65)/AW65</f>
        <v>0.00240392745488557</v>
      </c>
      <c r="AZ66" s="66" t="n">
        <f aca="false">workers_and_wage_low!B54</f>
        <v>6327.46890704046</v>
      </c>
      <c r="BA66" s="61" t="n">
        <f aca="false">(AZ66-AZ65)/AZ65</f>
        <v>0.00719990559237496</v>
      </c>
      <c r="BB66" s="61"/>
      <c r="BC66" s="61"/>
      <c r="BD66" s="61"/>
      <c r="BE66" s="61"/>
      <c r="BF66" s="5" t="n">
        <f aca="false">BF65*(1+AY66)*(1+BA66)*(1-BE66)</f>
        <v>113.122978797833</v>
      </c>
      <c r="BG66" s="5"/>
      <c r="BH66" s="5"/>
      <c r="BI66" s="61" t="n">
        <f aca="false">T73/AG73</f>
        <v>0.0146824368847542</v>
      </c>
      <c r="BJ66" s="5"/>
      <c r="BK66" s="5"/>
      <c r="BL66" s="5"/>
      <c r="BM66" s="5"/>
      <c r="BN66" s="5"/>
      <c r="BO66" s="5"/>
      <c r="BP66" s="5"/>
      <c r="BQ66" s="5"/>
      <c r="BR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1" t="n">
        <f aca="false">'Low pensions'!Q67</f>
        <v>121489409.672868</v>
      </c>
      <c r="E67" s="9"/>
      <c r="F67" s="67" t="n">
        <f aca="false">'Low pensions'!I67</f>
        <v>22082138.3055228</v>
      </c>
      <c r="G67" s="81" t="n">
        <f aca="false">'Low pensions'!K67</f>
        <v>1752303.16339121</v>
      </c>
      <c r="H67" s="81" t="n">
        <f aca="false">'Low pensions'!V67</f>
        <v>9640654.99196039</v>
      </c>
      <c r="I67" s="81" t="n">
        <f aca="false">'Low pensions'!M67</f>
        <v>54194.9431976667</v>
      </c>
      <c r="J67" s="81" t="n">
        <f aca="false">'Low pensions'!W67</f>
        <v>298164.58738022</v>
      </c>
      <c r="K67" s="9"/>
      <c r="L67" s="81" t="n">
        <f aca="false">'Low pensions'!N67</f>
        <v>3527999.2269304</v>
      </c>
      <c r="M67" s="67"/>
      <c r="N67" s="81" t="n">
        <f aca="false">'Low pensions'!L67</f>
        <v>976568.883468207</v>
      </c>
      <c r="O67" s="9"/>
      <c r="P67" s="81" t="n">
        <f aca="false">'Low pensions'!X67</f>
        <v>23679598.6223837</v>
      </c>
      <c r="Q67" s="67"/>
      <c r="R67" s="81" t="n">
        <f aca="false">'Low SIPA income'!G62</f>
        <v>24036800.9484027</v>
      </c>
      <c r="S67" s="67"/>
      <c r="T67" s="81" t="n">
        <f aca="false">'Low SIPA income'!J62</f>
        <v>91906791.7366186</v>
      </c>
      <c r="U67" s="9"/>
      <c r="V67" s="81" t="n">
        <f aca="false">'Low SIPA income'!F62</f>
        <v>119035.085590285</v>
      </c>
      <c r="W67" s="67"/>
      <c r="X67" s="81" t="n">
        <f aca="false">'Low SIPA income'!M62</f>
        <v>298981.816235339</v>
      </c>
      <c r="Y67" s="9"/>
      <c r="Z67" s="9" t="n">
        <f aca="false">R67+V67-N67-L67-F67</f>
        <v>-2430870.3819284</v>
      </c>
      <c r="AA67" s="9"/>
      <c r="AB67" s="9" t="n">
        <f aca="false">T67-P67-D67</f>
        <v>-53262216.5586334</v>
      </c>
      <c r="AC67" s="50"/>
      <c r="AD67" s="9"/>
      <c r="AE67" s="9"/>
      <c r="AF67" s="9"/>
      <c r="AG67" s="9" t="n">
        <f aca="false">BF67/100*$AG$53</f>
        <v>6288646827.30212</v>
      </c>
      <c r="AH67" s="39" t="n">
        <f aca="false">(AG67-AG66)/AG66</f>
        <v>0.00624782058334107</v>
      </c>
      <c r="AI67" s="39"/>
      <c r="AJ67" s="39" t="n">
        <f aca="false">AB67/AG67</f>
        <v>-0.00846958304724568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12668588</v>
      </c>
      <c r="AX67" s="7"/>
      <c r="AY67" s="39" t="n">
        <f aca="false">(AW67-AW66)/AW66</f>
        <v>0.00337963571279615</v>
      </c>
      <c r="AZ67" s="38" t="n">
        <f aca="false">workers_and_wage_low!B55</f>
        <v>6345.55612940582</v>
      </c>
      <c r="BA67" s="39" t="n">
        <f aca="false">(AZ67-AZ66)/AZ66</f>
        <v>0.00285852410040906</v>
      </c>
      <c r="BB67" s="39"/>
      <c r="BC67" s="39"/>
      <c r="BD67" s="39"/>
      <c r="BE67" s="39"/>
      <c r="BF67" s="7" t="n">
        <f aca="false">BF66*(1+AY67)*(1+BA67)*(1-BE67)</f>
        <v>113.829750873215</v>
      </c>
      <c r="BG67" s="7"/>
      <c r="BH67" s="7"/>
      <c r="BI67" s="39" t="n">
        <f aca="false">T74/AG74</f>
        <v>0.0127853005223654</v>
      </c>
      <c r="BJ67" s="7"/>
      <c r="BK67" s="7"/>
      <c r="BL67" s="7"/>
      <c r="BM67" s="7"/>
      <c r="BN67" s="7"/>
      <c r="BO67" s="7"/>
      <c r="BP67" s="7"/>
      <c r="BQ67" s="7"/>
      <c r="BR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1" t="n">
        <f aca="false">'Low pensions'!Q68</f>
        <v>121826149.003168</v>
      </c>
      <c r="E68" s="9"/>
      <c r="F68" s="67" t="n">
        <f aca="false">'Low pensions'!I68</f>
        <v>22143344.6648639</v>
      </c>
      <c r="G68" s="81" t="n">
        <f aca="false">'Low pensions'!K68</f>
        <v>1806721.16663618</v>
      </c>
      <c r="H68" s="81" t="n">
        <f aca="false">'Low pensions'!V68</f>
        <v>9940046.78990748</v>
      </c>
      <c r="I68" s="81" t="n">
        <f aca="false">'Low pensions'!M68</f>
        <v>55877.974225861</v>
      </c>
      <c r="J68" s="81" t="n">
        <f aca="false">'Low pensions'!W68</f>
        <v>307424.127522911</v>
      </c>
      <c r="K68" s="9"/>
      <c r="L68" s="81" t="n">
        <f aca="false">'Low pensions'!N68</f>
        <v>3527192.98857753</v>
      </c>
      <c r="M68" s="67"/>
      <c r="N68" s="81" t="n">
        <f aca="false">'Low pensions'!L68</f>
        <v>981029.950076785</v>
      </c>
      <c r="O68" s="9"/>
      <c r="P68" s="81" t="n">
        <f aca="false">'Low pensions'!X68</f>
        <v>23699958.5199909</v>
      </c>
      <c r="Q68" s="67"/>
      <c r="R68" s="81" t="n">
        <f aca="false">'Low SIPA income'!G63</f>
        <v>21035630.5402992</v>
      </c>
      <c r="S68" s="67"/>
      <c r="T68" s="81" t="n">
        <f aca="false">'Low SIPA income'!J63</f>
        <v>80431556.5646936</v>
      </c>
      <c r="U68" s="9"/>
      <c r="V68" s="81" t="n">
        <f aca="false">'Low SIPA income'!F63</f>
        <v>122152.780744521</v>
      </c>
      <c r="W68" s="67"/>
      <c r="X68" s="81" t="n">
        <f aca="false">'Low SIPA income'!M63</f>
        <v>306812.567606326</v>
      </c>
      <c r="Y68" s="9"/>
      <c r="Z68" s="9" t="n">
        <f aca="false">R68+V68-N68-L68-F68</f>
        <v>-5493784.2824745</v>
      </c>
      <c r="AA68" s="9"/>
      <c r="AB68" s="9" t="n">
        <f aca="false">T68-P68-D68</f>
        <v>-65094550.958465</v>
      </c>
      <c r="AC68" s="50"/>
      <c r="AD68" s="9"/>
      <c r="AE68" s="9"/>
      <c r="AF68" s="9"/>
      <c r="AG68" s="9" t="n">
        <f aca="false">BF68/100*$AG$53</f>
        <v>6304703349.54057</v>
      </c>
      <c r="AH68" s="39" t="n">
        <f aca="false">(AG68-AG67)/AG67</f>
        <v>0.00255325552211643</v>
      </c>
      <c r="AI68" s="39"/>
      <c r="AJ68" s="39" t="n">
        <f aca="false">AB68/AG68</f>
        <v>-0.010324760317741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12673747</v>
      </c>
      <c r="AX68" s="7"/>
      <c r="AY68" s="39" t="n">
        <f aca="false">(AW68-AW67)/AW67</f>
        <v>0.000407227703671475</v>
      </c>
      <c r="AZ68" s="38" t="n">
        <f aca="false">workers_and_wage_low!B56</f>
        <v>6359.16832611942</v>
      </c>
      <c r="BA68" s="39" t="n">
        <f aca="false">(AZ68-AZ67)/AZ67</f>
        <v>0.00214515425220487</v>
      </c>
      <c r="BB68" s="39"/>
      <c r="BC68" s="39"/>
      <c r="BD68" s="39"/>
      <c r="BE68" s="39"/>
      <c r="BF68" s="7" t="n">
        <f aca="false">BF67*(1+AY68)*(1+BA68)*(1-BE68)</f>
        <v>114.120387313214</v>
      </c>
      <c r="BG68" s="7"/>
      <c r="BH68" s="7"/>
      <c r="BI68" s="39" t="n">
        <f aca="false">T75/AG75</f>
        <v>0.0145672925068788</v>
      </c>
      <c r="BJ68" s="7"/>
      <c r="BK68" s="7"/>
      <c r="BL68" s="7"/>
      <c r="BM68" s="7"/>
      <c r="BN68" s="7"/>
      <c r="BO68" s="7"/>
      <c r="BP68" s="7"/>
      <c r="BQ68" s="7"/>
      <c r="BR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1" t="n">
        <f aca="false">'Low pensions'!Q69</f>
        <v>122159759.320669</v>
      </c>
      <c r="E69" s="9"/>
      <c r="F69" s="67" t="n">
        <f aca="false">'Low pensions'!I69</f>
        <v>22203982.2890902</v>
      </c>
      <c r="G69" s="81" t="n">
        <f aca="false">'Low pensions'!K69</f>
        <v>1894425.77200068</v>
      </c>
      <c r="H69" s="81" t="n">
        <f aca="false">'Low pensions'!V69</f>
        <v>10422571.6515809</v>
      </c>
      <c r="I69" s="81" t="n">
        <f aca="false">'Low pensions'!M69</f>
        <v>58590.4877938358</v>
      </c>
      <c r="J69" s="81" t="n">
        <f aca="false">'Low pensions'!W69</f>
        <v>322347.576853019</v>
      </c>
      <c r="K69" s="9"/>
      <c r="L69" s="81" t="n">
        <f aca="false">'Low pensions'!N69</f>
        <v>3486882.6330646</v>
      </c>
      <c r="M69" s="67"/>
      <c r="N69" s="81" t="n">
        <f aca="false">'Low pensions'!L69</f>
        <v>985138.392537233</v>
      </c>
      <c r="O69" s="9"/>
      <c r="P69" s="81" t="n">
        <f aca="false">'Low pensions'!X69</f>
        <v>23513391.3318378</v>
      </c>
      <c r="Q69" s="67"/>
      <c r="R69" s="81" t="n">
        <f aca="false">'Low SIPA income'!G64</f>
        <v>24081011.2132624</v>
      </c>
      <c r="S69" s="67"/>
      <c r="T69" s="81" t="n">
        <f aca="false">'Low SIPA income'!J64</f>
        <v>92075833.5160883</v>
      </c>
      <c r="U69" s="9"/>
      <c r="V69" s="81" t="n">
        <f aca="false">'Low SIPA income'!F64</f>
        <v>123635.747580863</v>
      </c>
      <c r="W69" s="67"/>
      <c r="X69" s="81" t="n">
        <f aca="false">'Low SIPA income'!M64</f>
        <v>310537.352748013</v>
      </c>
      <c r="Y69" s="9"/>
      <c r="Z69" s="9" t="n">
        <f aca="false">R69+V69-N69-L69-F69</f>
        <v>-2471356.35384884</v>
      </c>
      <c r="AA69" s="9"/>
      <c r="AB69" s="9" t="n">
        <f aca="false">T69-P69-D69</f>
        <v>-53597317.1364189</v>
      </c>
      <c r="AC69" s="50"/>
      <c r="AD69" s="9"/>
      <c r="AE69" s="9"/>
      <c r="AF69" s="9"/>
      <c r="AG69" s="9" t="n">
        <f aca="false">BF69/100*$AG$53</f>
        <v>6308906198.9801</v>
      </c>
      <c r="AH69" s="39" t="n">
        <f aca="false">(AG69-AG68)/AG68</f>
        <v>0.000666621283590413</v>
      </c>
      <c r="AI69" s="39" t="n">
        <f aca="false">(AG69-AG65)/AG65</f>
        <v>0.019201968469234</v>
      </c>
      <c r="AJ69" s="39" t="n">
        <f aca="false">AB69/AG69</f>
        <v>-0.00849550071692038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12681966</v>
      </c>
      <c r="AX69" s="7"/>
      <c r="AY69" s="39" t="n">
        <f aca="false">(AW69-AW68)/AW68</f>
        <v>0.000648505923307448</v>
      </c>
      <c r="AZ69" s="38" t="n">
        <f aca="false">workers_and_wage_low!B57</f>
        <v>6359.28345008617</v>
      </c>
      <c r="BA69" s="39" t="n">
        <f aca="false">(AZ69-AZ68)/AZ68</f>
        <v>1.81036199780369E-005</v>
      </c>
      <c r="BB69" s="39"/>
      <c r="BC69" s="39"/>
      <c r="BD69" s="39"/>
      <c r="BE69" s="39"/>
      <c r="BF69" s="7" t="n">
        <f aca="false">BF68*(1+AY69)*(1+BA69)*(1-BE69)</f>
        <v>114.196462392288</v>
      </c>
      <c r="BG69" s="7"/>
      <c r="BH69" s="7"/>
      <c r="BI69" s="39" t="n">
        <f aca="false">T76/AG76</f>
        <v>0.0127961765719793</v>
      </c>
      <c r="BJ69" s="7"/>
      <c r="BK69" s="7"/>
      <c r="BL69" s="7"/>
      <c r="BM69" s="7"/>
      <c r="BN69" s="7"/>
      <c r="BO69" s="7"/>
      <c r="BP69" s="7"/>
      <c r="BQ69" s="7"/>
      <c r="BR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0" t="n">
        <f aca="false">'Low pensions'!Q70</f>
        <v>122562189.432459</v>
      </c>
      <c r="E70" s="6"/>
      <c r="F70" s="8" t="n">
        <f aca="false">'Low pensions'!I70</f>
        <v>22277128.7255638</v>
      </c>
      <c r="G70" s="80" t="n">
        <f aca="false">'Low pensions'!K70</f>
        <v>1961418.73055956</v>
      </c>
      <c r="H70" s="80" t="n">
        <f aca="false">'Low pensions'!V70</f>
        <v>10791147.1434535</v>
      </c>
      <c r="I70" s="80" t="n">
        <f aca="false">'Low pensions'!M70</f>
        <v>60662.4349657595</v>
      </c>
      <c r="J70" s="80" t="n">
        <f aca="false">'Low pensions'!W70</f>
        <v>333746.818869696</v>
      </c>
      <c r="K70" s="6"/>
      <c r="L70" s="80" t="n">
        <f aca="false">'Low pensions'!N70</f>
        <v>4191721.83210627</v>
      </c>
      <c r="M70" s="8"/>
      <c r="N70" s="80" t="n">
        <f aca="false">'Low pensions'!L70</f>
        <v>989936.733320903</v>
      </c>
      <c r="O70" s="6"/>
      <c r="P70" s="80" t="n">
        <f aca="false">'Low pensions'!X70</f>
        <v>27197204.341582</v>
      </c>
      <c r="Q70" s="8"/>
      <c r="R70" s="80" t="n">
        <f aca="false">'Low SIPA income'!G65</f>
        <v>21106196.3527974</v>
      </c>
      <c r="S70" s="8"/>
      <c r="T70" s="80" t="n">
        <f aca="false">'Low SIPA income'!J65</f>
        <v>80701371.0648392</v>
      </c>
      <c r="U70" s="6"/>
      <c r="V70" s="80" t="n">
        <f aca="false">'Low SIPA income'!F65</f>
        <v>125812.630827377</v>
      </c>
      <c r="W70" s="8"/>
      <c r="X70" s="80" t="n">
        <f aca="false">'Low SIPA income'!M65</f>
        <v>316005.055850403</v>
      </c>
      <c r="Y70" s="6"/>
      <c r="Z70" s="6" t="n">
        <f aca="false">R70+V70-N70-L70-F70</f>
        <v>-6226778.30736621</v>
      </c>
      <c r="AA70" s="6"/>
      <c r="AB70" s="6" t="n">
        <f aca="false">T70-P70-D70</f>
        <v>-69058022.7092016</v>
      </c>
      <c r="AC70" s="50"/>
      <c r="AD70" s="6"/>
      <c r="AE70" s="6"/>
      <c r="AF70" s="6"/>
      <c r="AG70" s="6" t="n">
        <f aca="false">BF70/100*$AG$53</f>
        <v>6332448498.35232</v>
      </c>
      <c r="AH70" s="61" t="n">
        <f aca="false">(AG70-AG69)/AG69</f>
        <v>0.00373159762242541</v>
      </c>
      <c r="AI70" s="61"/>
      <c r="AJ70" s="61" t="n">
        <f aca="false">AB70/AG70</f>
        <v>-0.0109054219275799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0.00494302678948361</v>
      </c>
      <c r="AV70" s="5"/>
      <c r="AW70" s="65" t="n">
        <f aca="false">workers_and_wage_low!C58</f>
        <v>12697166</v>
      </c>
      <c r="AX70" s="5"/>
      <c r="AY70" s="61" t="n">
        <f aca="false">(AW70-AW69)/AW69</f>
        <v>0.00119855233802078</v>
      </c>
      <c r="AZ70" s="66" t="n">
        <f aca="false">workers_and_wage_low!B58</f>
        <v>6375.37251944991</v>
      </c>
      <c r="BA70" s="61" t="n">
        <f aca="false">(AZ70-AZ69)/AZ69</f>
        <v>0.00253001293149072</v>
      </c>
      <c r="BB70" s="61"/>
      <c r="BC70" s="61"/>
      <c r="BD70" s="61"/>
      <c r="BE70" s="61"/>
      <c r="BF70" s="5" t="n">
        <f aca="false">BF69*(1+AY70)*(1+BA70)*(1-BE70)</f>
        <v>114.622597639841</v>
      </c>
      <c r="BG70" s="5"/>
      <c r="BH70" s="5"/>
      <c r="BI70" s="61" t="n">
        <f aca="false">T77/AG77</f>
        <v>0.014635522267591</v>
      </c>
      <c r="BJ70" s="5"/>
      <c r="BK70" s="5"/>
      <c r="BL70" s="5"/>
      <c r="BM70" s="5"/>
      <c r="BN70" s="5"/>
      <c r="BO70" s="5"/>
      <c r="BP70" s="5"/>
      <c r="BQ70" s="5"/>
      <c r="BR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1" t="n">
        <f aca="false">'Low pensions'!Q71</f>
        <v>122507617.559577</v>
      </c>
      <c r="E71" s="9"/>
      <c r="F71" s="67" t="n">
        <f aca="false">'Low pensions'!I71</f>
        <v>22267209.641688</v>
      </c>
      <c r="G71" s="81" t="n">
        <f aca="false">'Low pensions'!K71</f>
        <v>2009539.72296686</v>
      </c>
      <c r="H71" s="81" t="n">
        <f aca="false">'Low pensions'!V71</f>
        <v>11055894.6456903</v>
      </c>
      <c r="I71" s="81" t="n">
        <f aca="false">'Low pensions'!M71</f>
        <v>62150.7130814493</v>
      </c>
      <c r="J71" s="81" t="n">
        <f aca="false">'Low pensions'!W71</f>
        <v>341934.885949186</v>
      </c>
      <c r="K71" s="9"/>
      <c r="L71" s="81" t="n">
        <f aca="false">'Low pensions'!N71</f>
        <v>3461735.43009084</v>
      </c>
      <c r="M71" s="67"/>
      <c r="N71" s="81" t="n">
        <f aca="false">'Low pensions'!L71</f>
        <v>989818.982252937</v>
      </c>
      <c r="O71" s="9"/>
      <c r="P71" s="81" t="n">
        <f aca="false">'Low pensions'!X71</f>
        <v>23408653.5996808</v>
      </c>
      <c r="Q71" s="67"/>
      <c r="R71" s="81" t="n">
        <f aca="false">'Low SIPA income'!G66</f>
        <v>24418117.241464</v>
      </c>
      <c r="S71" s="67"/>
      <c r="T71" s="81" t="n">
        <f aca="false">'Low SIPA income'!J66</f>
        <v>93364787.6324697</v>
      </c>
      <c r="U71" s="9"/>
      <c r="V71" s="81" t="n">
        <f aca="false">'Low SIPA income'!F66</f>
        <v>122090.931832928</v>
      </c>
      <c r="W71" s="67"/>
      <c r="X71" s="81" t="n">
        <f aca="false">'Low SIPA income'!M66</f>
        <v>306657.220971939</v>
      </c>
      <c r="Y71" s="9"/>
      <c r="Z71" s="9" t="n">
        <f aca="false">R71+V71-N71-L71-F71</f>
        <v>-2178555.88073485</v>
      </c>
      <c r="AA71" s="9"/>
      <c r="AB71" s="9" t="n">
        <f aca="false">T71-P71-D71</f>
        <v>-52551483.5267882</v>
      </c>
      <c r="AC71" s="50"/>
      <c r="AD71" s="9"/>
      <c r="AE71" s="9"/>
      <c r="AF71" s="9"/>
      <c r="AG71" s="9" t="n">
        <f aca="false">BF71/100*$AG$53</f>
        <v>6365258292.25969</v>
      </c>
      <c r="AH71" s="39" t="n">
        <f aca="false">(AG71-AG70)/AG70</f>
        <v>0.00518121764683942</v>
      </c>
      <c r="AI71" s="39"/>
      <c r="AJ71" s="39" t="n">
        <f aca="false">AB71/AG71</f>
        <v>-0.00825598602820126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12724233</v>
      </c>
      <c r="AX71" s="7"/>
      <c r="AY71" s="39" t="n">
        <f aca="false">(AW71-AW70)/AW70</f>
        <v>0.00213173553846583</v>
      </c>
      <c r="AZ71" s="38" t="n">
        <f aca="false">workers_and_wage_low!B59</f>
        <v>6394.77274772611</v>
      </c>
      <c r="BA71" s="39" t="n">
        <f aca="false">(AZ71-AZ70)/AZ70</f>
        <v>0.00304299524726149</v>
      </c>
      <c r="BB71" s="39"/>
      <c r="BC71" s="39"/>
      <c r="BD71" s="39"/>
      <c r="BE71" s="39"/>
      <c r="BF71" s="7" t="n">
        <f aca="false">BF70*(1+AY71)*(1+BA71)*(1-BE71)</f>
        <v>115.216482265459</v>
      </c>
      <c r="BG71" s="7"/>
      <c r="BH71" s="7"/>
      <c r="BI71" s="39" t="n">
        <f aca="false">T78/AG78</f>
        <v>0.0128026415281159</v>
      </c>
      <c r="BJ71" s="7"/>
      <c r="BK71" s="7"/>
      <c r="BL71" s="7"/>
      <c r="BM71" s="7"/>
      <c r="BN71" s="7"/>
      <c r="BO71" s="7"/>
      <c r="BP71" s="7"/>
      <c r="BQ71" s="7"/>
      <c r="BR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1" t="n">
        <f aca="false">'Low pensions'!Q72</f>
        <v>122844574.037597</v>
      </c>
      <c r="E72" s="9"/>
      <c r="F72" s="67" t="n">
        <f aca="false">'Low pensions'!I72</f>
        <v>22328455.4701977</v>
      </c>
      <c r="G72" s="81" t="n">
        <f aca="false">'Low pensions'!K72</f>
        <v>2080832.48406568</v>
      </c>
      <c r="H72" s="81" t="n">
        <f aca="false">'Low pensions'!V72</f>
        <v>11448126.3824909</v>
      </c>
      <c r="I72" s="81" t="n">
        <f aca="false">'Low pensions'!M72</f>
        <v>64355.6438370824</v>
      </c>
      <c r="J72" s="81" t="n">
        <f aca="false">'Low pensions'!W72</f>
        <v>354065.764406931</v>
      </c>
      <c r="K72" s="9"/>
      <c r="L72" s="81" t="n">
        <f aca="false">'Low pensions'!N72</f>
        <v>3476334.50405236</v>
      </c>
      <c r="M72" s="67"/>
      <c r="N72" s="81" t="n">
        <f aca="false">'Low pensions'!L72</f>
        <v>994535.029153779</v>
      </c>
      <c r="O72" s="9"/>
      <c r="P72" s="81" t="n">
        <f aca="false">'Low pensions'!X72</f>
        <v>23510354.5624578</v>
      </c>
      <c r="Q72" s="67"/>
      <c r="R72" s="81" t="n">
        <f aca="false">'Low SIPA income'!G67</f>
        <v>21367373.3392744</v>
      </c>
      <c r="S72" s="67"/>
      <c r="T72" s="81" t="n">
        <f aca="false">'Low SIPA income'!J67</f>
        <v>81700003.9092876</v>
      </c>
      <c r="U72" s="9"/>
      <c r="V72" s="81" t="n">
        <f aca="false">'Low SIPA income'!F67</f>
        <v>124470.737252596</v>
      </c>
      <c r="W72" s="67"/>
      <c r="X72" s="81" t="n">
        <f aca="false">'Low SIPA income'!M67</f>
        <v>312634.606069204</v>
      </c>
      <c r="Y72" s="9"/>
      <c r="Z72" s="9" t="n">
        <f aca="false">R72+V72-N72-L72-F72</f>
        <v>-5307480.9268768</v>
      </c>
      <c r="AA72" s="9"/>
      <c r="AB72" s="9" t="n">
        <f aca="false">T72-P72-D72</f>
        <v>-64654924.6907668</v>
      </c>
      <c r="AC72" s="50"/>
      <c r="AD72" s="9"/>
      <c r="AE72" s="9"/>
      <c r="AF72" s="9"/>
      <c r="AG72" s="9" t="n">
        <f aca="false">BF72/100*$AG$53</f>
        <v>6384938354.76715</v>
      </c>
      <c r="AH72" s="39" t="n">
        <f aca="false">(AG72-AG71)/AG71</f>
        <v>0.00309179323192492</v>
      </c>
      <c r="AI72" s="39"/>
      <c r="AJ72" s="39" t="n">
        <f aca="false">AB72/AG72</f>
        <v>-0.0101261627126743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12728539</v>
      </c>
      <c r="AX72" s="7"/>
      <c r="AY72" s="39" t="n">
        <f aca="false">(AW72-AW71)/AW71</f>
        <v>0.000338409395678309</v>
      </c>
      <c r="AZ72" s="38" t="n">
        <f aca="false">workers_and_wage_low!B60</f>
        <v>6412.37405519835</v>
      </c>
      <c r="BA72" s="39" t="n">
        <f aca="false">(AZ72-AZ71)/AZ71</f>
        <v>0.0027524523805001</v>
      </c>
      <c r="BB72" s="39"/>
      <c r="BC72" s="39"/>
      <c r="BD72" s="39"/>
      <c r="BE72" s="39"/>
      <c r="BF72" s="7" t="n">
        <f aca="false">BF71*(1+AY72)*(1+BA72)*(1-BE72)</f>
        <v>115.572707805533</v>
      </c>
      <c r="BG72" s="7"/>
      <c r="BH72" s="7"/>
      <c r="BI72" s="39" t="n">
        <f aca="false">T79/AG79</f>
        <v>0.0146098235149087</v>
      </c>
      <c r="BJ72" s="7"/>
      <c r="BK72" s="7"/>
      <c r="BL72" s="7"/>
      <c r="BM72" s="7"/>
      <c r="BN72" s="7"/>
      <c r="BO72" s="7"/>
      <c r="BP72" s="7"/>
      <c r="BQ72" s="7"/>
      <c r="BR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1" t="n">
        <f aca="false">'Low pensions'!Q73</f>
        <v>122706592.643506</v>
      </c>
      <c r="E73" s="9"/>
      <c r="F73" s="67" t="n">
        <f aca="false">'Low pensions'!I73</f>
        <v>22303375.7185048</v>
      </c>
      <c r="G73" s="81" t="n">
        <f aca="false">'Low pensions'!K73</f>
        <v>2162449.64142556</v>
      </c>
      <c r="H73" s="81" t="n">
        <f aca="false">'Low pensions'!V73</f>
        <v>11897159.9013303</v>
      </c>
      <c r="I73" s="81" t="n">
        <f aca="false">'Low pensions'!M73</f>
        <v>66879.8858172861</v>
      </c>
      <c r="J73" s="81" t="n">
        <f aca="false">'Low pensions'!W73</f>
        <v>367953.399010221</v>
      </c>
      <c r="K73" s="9"/>
      <c r="L73" s="81" t="n">
        <f aca="false">'Low pensions'!N73</f>
        <v>3460589.18409539</v>
      </c>
      <c r="M73" s="67"/>
      <c r="N73" s="81" t="n">
        <f aca="false">'Low pensions'!L73</f>
        <v>993381.772302974</v>
      </c>
      <c r="O73" s="9"/>
      <c r="P73" s="81" t="n">
        <f aca="false">'Low pensions'!X73</f>
        <v>23422307.1434236</v>
      </c>
      <c r="Q73" s="67"/>
      <c r="R73" s="81" t="n">
        <f aca="false">'Low SIPA income'!G68</f>
        <v>24708379.3247954</v>
      </c>
      <c r="S73" s="67"/>
      <c r="T73" s="81" t="n">
        <f aca="false">'Low SIPA income'!J68</f>
        <v>94474629.8655954</v>
      </c>
      <c r="U73" s="9"/>
      <c r="V73" s="81" t="n">
        <f aca="false">'Low SIPA income'!F68</f>
        <v>122844.435960111</v>
      </c>
      <c r="W73" s="67"/>
      <c r="X73" s="81" t="n">
        <f aca="false">'Low SIPA income'!M68</f>
        <v>308549.806098155</v>
      </c>
      <c r="Y73" s="9"/>
      <c r="Z73" s="9" t="n">
        <f aca="false">R73+V73-N73-L73-F73</f>
        <v>-1926122.91414772</v>
      </c>
      <c r="AA73" s="9"/>
      <c r="AB73" s="9" t="n">
        <f aca="false">T73-P73-D73</f>
        <v>-51654269.9213339</v>
      </c>
      <c r="AC73" s="50"/>
      <c r="AD73" s="9"/>
      <c r="AE73" s="9"/>
      <c r="AF73" s="9"/>
      <c r="AG73" s="9" t="n">
        <f aca="false">BF73/100*$AG$53</f>
        <v>6434533354.8612</v>
      </c>
      <c r="AH73" s="39" t="n">
        <f aca="false">(AG73-AG72)/AG72</f>
        <v>0.00776749865674467</v>
      </c>
      <c r="AI73" s="39" t="n">
        <f aca="false">(AG73-AG69)/AG69</f>
        <v>0.0199126682056878</v>
      </c>
      <c r="AJ73" s="39" t="n">
        <f aca="false">AB73/AG73</f>
        <v>-0.00802766371275546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12785798</v>
      </c>
      <c r="AX73" s="7"/>
      <c r="AY73" s="39" t="n">
        <f aca="false">(AW73-AW72)/AW72</f>
        <v>0.00449847386255406</v>
      </c>
      <c r="AZ73" s="38" t="n">
        <f aca="false">workers_and_wage_low!B61</f>
        <v>6433.24238931882</v>
      </c>
      <c r="BA73" s="39" t="n">
        <f aca="false">(AZ73-AZ72)/AZ72</f>
        <v>0.00325438502820247</v>
      </c>
      <c r="BB73" s="39"/>
      <c r="BC73" s="39"/>
      <c r="BD73" s="39"/>
      <c r="BE73" s="39"/>
      <c r="BF73" s="7" t="n">
        <f aca="false">BF72*(1+AY73)*(1+BA73)*(1-BE73)</f>
        <v>116.470418658169</v>
      </c>
      <c r="BG73" s="7"/>
      <c r="BH73" s="7"/>
      <c r="BI73" s="39" t="n">
        <f aca="false">T80/AG80</f>
        <v>0.0127586811886899</v>
      </c>
      <c r="BJ73" s="7"/>
      <c r="BK73" s="7"/>
      <c r="BL73" s="7"/>
      <c r="BM73" s="7"/>
      <c r="BN73" s="7"/>
      <c r="BO73" s="7"/>
      <c r="BP73" s="7"/>
      <c r="BQ73" s="7"/>
      <c r="BR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0" t="n">
        <f aca="false">'Low pensions'!Q74</f>
        <v>122867378.576616</v>
      </c>
      <c r="E74" s="6"/>
      <c r="F74" s="8" t="n">
        <f aca="false">'Low pensions'!I74</f>
        <v>22332600.4651069</v>
      </c>
      <c r="G74" s="80" t="n">
        <f aca="false">'Low pensions'!K74</f>
        <v>2224922.76046336</v>
      </c>
      <c r="H74" s="80" t="n">
        <f aca="false">'Low pensions'!V74</f>
        <v>12240868.5697263</v>
      </c>
      <c r="I74" s="80" t="n">
        <f aca="false">'Low pensions'!M74</f>
        <v>68812.0441380423</v>
      </c>
      <c r="J74" s="80" t="n">
        <f aca="false">'Low pensions'!W74</f>
        <v>378583.564012153</v>
      </c>
      <c r="K74" s="6"/>
      <c r="L74" s="80" t="n">
        <f aca="false">'Low pensions'!N74</f>
        <v>4188523.06289572</v>
      </c>
      <c r="M74" s="8"/>
      <c r="N74" s="80" t="n">
        <f aca="false">'Low pensions'!L74</f>
        <v>996331.157479137</v>
      </c>
      <c r="O74" s="6"/>
      <c r="P74" s="80" t="n">
        <f aca="false">'Low pensions'!X74</f>
        <v>27215786.1480006</v>
      </c>
      <c r="Q74" s="8"/>
      <c r="R74" s="80" t="n">
        <f aca="false">'Low SIPA income'!G69</f>
        <v>21621160.9525753</v>
      </c>
      <c r="S74" s="8"/>
      <c r="T74" s="80" t="n">
        <f aca="false">'Low SIPA income'!J69</f>
        <v>82670382.8449472</v>
      </c>
      <c r="U74" s="6"/>
      <c r="V74" s="80" t="n">
        <f aca="false">'Low SIPA income'!F69</f>
        <v>128012.46701916</v>
      </c>
      <c r="W74" s="8"/>
      <c r="X74" s="80" t="n">
        <f aca="false">'Low SIPA income'!M69</f>
        <v>321530.410133788</v>
      </c>
      <c r="Y74" s="6"/>
      <c r="Z74" s="6" t="n">
        <f aca="false">R74+V74-N74-L74-F74</f>
        <v>-5768281.26588733</v>
      </c>
      <c r="AA74" s="6"/>
      <c r="AB74" s="6" t="n">
        <f aca="false">T74-P74-D74</f>
        <v>-67412781.8796692</v>
      </c>
      <c r="AC74" s="50"/>
      <c r="AD74" s="6"/>
      <c r="AE74" s="6"/>
      <c r="AF74" s="6"/>
      <c r="AG74" s="6" t="n">
        <f aca="false">BF74/100*$AG$53</f>
        <v>6466049249.31813</v>
      </c>
      <c r="AH74" s="61" t="n">
        <f aca="false">(AG74-AG73)/AG73</f>
        <v>0.00489793007803986</v>
      </c>
      <c r="AI74" s="61"/>
      <c r="AJ74" s="61" t="n">
        <f aca="false">AB74/AG74</f>
        <v>-0.0104256524007729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0.00128060794987937</v>
      </c>
      <c r="AV74" s="5"/>
      <c r="AW74" s="65" t="n">
        <f aca="false">workers_and_wage_low!C62</f>
        <v>12795292</v>
      </c>
      <c r="AX74" s="5"/>
      <c r="AY74" s="61" t="n">
        <f aca="false">(AW74-AW73)/AW73</f>
        <v>0.000742542624246058</v>
      </c>
      <c r="AZ74" s="66" t="n">
        <f aca="false">workers_and_wage_low!B62</f>
        <v>6459.95516865334</v>
      </c>
      <c r="BA74" s="61" t="n">
        <f aca="false">(AZ74-AZ73)/AZ73</f>
        <v>0.00415230419094329</v>
      </c>
      <c r="BB74" s="61"/>
      <c r="BC74" s="61"/>
      <c r="BD74" s="61"/>
      <c r="BE74" s="61"/>
      <c r="BF74" s="5" t="n">
        <f aca="false">BF73*(1+AY74)*(1+BA74)*(1-BE74)</f>
        <v>117.040882624917</v>
      </c>
      <c r="BG74" s="5"/>
      <c r="BH74" s="5"/>
      <c r="BI74" s="61" t="n">
        <f aca="false">T81/AG81</f>
        <v>0.014666281980715</v>
      </c>
      <c r="BJ74" s="5"/>
      <c r="BK74" s="5"/>
      <c r="BL74" s="5"/>
      <c r="BM74" s="5"/>
      <c r="BN74" s="5"/>
      <c r="BO74" s="5"/>
      <c r="BP74" s="5"/>
      <c r="BQ74" s="5"/>
      <c r="BR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1" t="n">
        <f aca="false">'Low pensions'!Q75</f>
        <v>123444452.216181</v>
      </c>
      <c r="E75" s="9"/>
      <c r="F75" s="67" t="n">
        <f aca="false">'Low pensions'!I75</f>
        <v>22437490.4300483</v>
      </c>
      <c r="G75" s="81" t="n">
        <f aca="false">'Low pensions'!K75</f>
        <v>2281143.93594393</v>
      </c>
      <c r="H75" s="81" t="n">
        <f aca="false">'Low pensions'!V75</f>
        <v>12550180.8892919</v>
      </c>
      <c r="I75" s="81" t="n">
        <f aca="false">'Low pensions'!M75</f>
        <v>70550.8433797094</v>
      </c>
      <c r="J75" s="81" t="n">
        <f aca="false">'Low pensions'!W75</f>
        <v>388149.924411089</v>
      </c>
      <c r="K75" s="9"/>
      <c r="L75" s="81" t="n">
        <f aca="false">'Low pensions'!N75</f>
        <v>3494527.75755904</v>
      </c>
      <c r="M75" s="67"/>
      <c r="N75" s="81" t="n">
        <f aca="false">'Low pensions'!L75</f>
        <v>1003022.85670261</v>
      </c>
      <c r="O75" s="9"/>
      <c r="P75" s="81" t="n">
        <f aca="false">'Low pensions'!X75</f>
        <v>23651456.9642508</v>
      </c>
      <c r="Q75" s="67"/>
      <c r="R75" s="81" t="n">
        <f aca="false">'Low SIPA income'!G70</f>
        <v>24495183.2303722</v>
      </c>
      <c r="S75" s="67"/>
      <c r="T75" s="81" t="n">
        <f aca="false">'Low SIPA income'!J70</f>
        <v>93659456.1205004</v>
      </c>
      <c r="U75" s="9"/>
      <c r="V75" s="81" t="n">
        <f aca="false">'Low SIPA income'!F70</f>
        <v>131732.569107027</v>
      </c>
      <c r="W75" s="67"/>
      <c r="X75" s="81" t="n">
        <f aca="false">'Low SIPA income'!M70</f>
        <v>330874.234043319</v>
      </c>
      <c r="Y75" s="9"/>
      <c r="Z75" s="9" t="n">
        <f aca="false">R75+V75-N75-L75-F75</f>
        <v>-2308125.24483075</v>
      </c>
      <c r="AA75" s="9"/>
      <c r="AB75" s="9" t="n">
        <f aca="false">T75-P75-D75</f>
        <v>-53436453.0599309</v>
      </c>
      <c r="AC75" s="50"/>
      <c r="AD75" s="9"/>
      <c r="AE75" s="9"/>
      <c r="AF75" s="9"/>
      <c r="AG75" s="9" t="n">
        <f aca="false">BF75/100*$AG$53</f>
        <v>6429434713.16124</v>
      </c>
      <c r="AH75" s="39" t="n">
        <f aca="false">(AG75-AG74)/AG74</f>
        <v>-0.00566258231960444</v>
      </c>
      <c r="AI75" s="39"/>
      <c r="AJ75" s="39" t="n">
        <f aca="false">AB75/AG75</f>
        <v>-0.008311221039471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12797441</v>
      </c>
      <c r="AX75" s="7"/>
      <c r="AY75" s="39" t="n">
        <f aca="false">(AW75-AW74)/AW74</f>
        <v>0.000167952399992122</v>
      </c>
      <c r="AZ75" s="38" t="n">
        <f aca="false">workers_and_wage_low!B63</f>
        <v>6422.29650061915</v>
      </c>
      <c r="BA75" s="39" t="n">
        <f aca="false">(AZ75-AZ74)/AZ74</f>
        <v>-0.00582955563173741</v>
      </c>
      <c r="BB75" s="39"/>
      <c r="BC75" s="39"/>
      <c r="BD75" s="39"/>
      <c r="BE75" s="39"/>
      <c r="BF75" s="7" t="n">
        <f aca="false">BF74*(1+AY75)*(1+BA75)*(1-BE75)</f>
        <v>116.378128992294</v>
      </c>
      <c r="BG75" s="7"/>
      <c r="BH75" s="7"/>
      <c r="BI75" s="39" t="n">
        <f aca="false">T82/AG82</f>
        <v>0.0127739544249321</v>
      </c>
      <c r="BJ75" s="7"/>
      <c r="BK75" s="7"/>
      <c r="BL75" s="7"/>
      <c r="BM75" s="7"/>
      <c r="BN75" s="7"/>
      <c r="BO75" s="7"/>
      <c r="BP75" s="7"/>
      <c r="BQ75" s="7"/>
      <c r="BR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1" t="n">
        <f aca="false">'Low pensions'!Q76</f>
        <v>123725869.62974</v>
      </c>
      <c r="E76" s="9"/>
      <c r="F76" s="67" t="n">
        <f aca="false">'Low pensions'!I76</f>
        <v>22488641.376164</v>
      </c>
      <c r="G76" s="81" t="n">
        <f aca="false">'Low pensions'!K76</f>
        <v>2305507.24089465</v>
      </c>
      <c r="H76" s="81" t="n">
        <f aca="false">'Low pensions'!V76</f>
        <v>12684220.6047936</v>
      </c>
      <c r="I76" s="81" t="n">
        <f aca="false">'Low pensions'!M76</f>
        <v>71304.347656535</v>
      </c>
      <c r="J76" s="81" t="n">
        <f aca="false">'Low pensions'!W76</f>
        <v>392295.482622479</v>
      </c>
      <c r="K76" s="9"/>
      <c r="L76" s="81" t="n">
        <f aca="false">'Low pensions'!N76</f>
        <v>3473097.89611669</v>
      </c>
      <c r="M76" s="67"/>
      <c r="N76" s="81" t="n">
        <f aca="false">'Low pensions'!L76</f>
        <v>1006136.8010812</v>
      </c>
      <c r="O76" s="9"/>
      <c r="P76" s="81" t="n">
        <f aca="false">'Low pensions'!X76</f>
        <v>23557389.314562</v>
      </c>
      <c r="Q76" s="67"/>
      <c r="R76" s="81" t="n">
        <f aca="false">'Low SIPA income'!G71</f>
        <v>21510091.876246</v>
      </c>
      <c r="S76" s="67"/>
      <c r="T76" s="81" t="n">
        <f aca="false">'Low SIPA income'!J71</f>
        <v>82245700.6050566</v>
      </c>
      <c r="U76" s="9"/>
      <c r="V76" s="81" t="n">
        <f aca="false">'Low SIPA income'!F71</f>
        <v>127958.592080116</v>
      </c>
      <c r="W76" s="67"/>
      <c r="X76" s="81" t="n">
        <f aca="false">'Low SIPA income'!M71</f>
        <v>321395.091819487</v>
      </c>
      <c r="Y76" s="9"/>
      <c r="Z76" s="9" t="n">
        <f aca="false">R76+V76-N76-L76-F76</f>
        <v>-5329825.6050358</v>
      </c>
      <c r="AA76" s="9"/>
      <c r="AB76" s="9" t="n">
        <f aca="false">T76-P76-D76</f>
        <v>-65037558.3392456</v>
      </c>
      <c r="AC76" s="50"/>
      <c r="AD76" s="9"/>
      <c r="AE76" s="9"/>
      <c r="AF76" s="9"/>
      <c r="AG76" s="9" t="n">
        <f aca="false">BF76/100*$AG$53</f>
        <v>6427365247.92536</v>
      </c>
      <c r="AH76" s="39" t="n">
        <f aca="false">(AG76-AG75)/AG75</f>
        <v>-0.000321873590480866</v>
      </c>
      <c r="AI76" s="39"/>
      <c r="AJ76" s="39" t="n">
        <f aca="false">AB76/AG76</f>
        <v>-0.0101188521004371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12800190</v>
      </c>
      <c r="AX76" s="7"/>
      <c r="AY76" s="39" t="n">
        <f aca="false">(AW76-AW75)/AW75</f>
        <v>0.000214808569932067</v>
      </c>
      <c r="AZ76" s="38" t="n">
        <f aca="false">workers_and_wage_low!B64</f>
        <v>6418.85050888694</v>
      </c>
      <c r="BA76" s="39" t="n">
        <f aca="false">(AZ76-AZ75)/AZ75</f>
        <v>-0.000536566901244</v>
      </c>
      <c r="BB76" s="39"/>
      <c r="BC76" s="39"/>
      <c r="BD76" s="39"/>
      <c r="BE76" s="39"/>
      <c r="BF76" s="7" t="n">
        <f aca="false">BF75*(1+AY76)*(1+BA76)*(1-BE76)</f>
        <v>116.340669946062</v>
      </c>
      <c r="BG76" s="7"/>
      <c r="BH76" s="7"/>
      <c r="BI76" s="39" t="n">
        <f aca="false">T83/AG83</f>
        <v>0.0145193379825099</v>
      </c>
      <c r="BJ76" s="7"/>
      <c r="BK76" s="7"/>
      <c r="BL76" s="7"/>
      <c r="BM76" s="7"/>
      <c r="BN76" s="7"/>
      <c r="BO76" s="7"/>
      <c r="BP76" s="7"/>
      <c r="BQ76" s="7"/>
      <c r="BR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1" t="n">
        <f aca="false">'Low pensions'!Q77</f>
        <v>124191530.203719</v>
      </c>
      <c r="E77" s="9"/>
      <c r="F77" s="67" t="n">
        <f aca="false">'Low pensions'!I77</f>
        <v>22573280.6976136</v>
      </c>
      <c r="G77" s="81" t="n">
        <f aca="false">'Low pensions'!K77</f>
        <v>2323443.15798535</v>
      </c>
      <c r="H77" s="81" t="n">
        <f aca="false">'Low pensions'!V77</f>
        <v>12782898.7286756</v>
      </c>
      <c r="I77" s="81" t="n">
        <f aca="false">'Low pensions'!M77</f>
        <v>71859.0667418153</v>
      </c>
      <c r="J77" s="81" t="n">
        <f aca="false">'Low pensions'!W77</f>
        <v>395347.383361101</v>
      </c>
      <c r="K77" s="9"/>
      <c r="L77" s="81" t="n">
        <f aca="false">'Low pensions'!N77</f>
        <v>3426903.31838609</v>
      </c>
      <c r="M77" s="67"/>
      <c r="N77" s="81" t="n">
        <f aca="false">'Low pensions'!L77</f>
        <v>1011259.12811913</v>
      </c>
      <c r="O77" s="9"/>
      <c r="P77" s="81" t="n">
        <f aca="false">'Low pensions'!X77</f>
        <v>23345866.96315</v>
      </c>
      <c r="Q77" s="67"/>
      <c r="R77" s="81" t="n">
        <f aca="false">'Low SIPA income'!G72</f>
        <v>24754744.3311062</v>
      </c>
      <c r="S77" s="67"/>
      <c r="T77" s="81" t="n">
        <f aca="false">'Low SIPA income'!J72</f>
        <v>94651910.4857589</v>
      </c>
      <c r="U77" s="9"/>
      <c r="V77" s="81" t="n">
        <f aca="false">'Low SIPA income'!F72</f>
        <v>122991.566263297</v>
      </c>
      <c r="W77" s="67"/>
      <c r="X77" s="81" t="n">
        <f aca="false">'Low SIPA income'!M72</f>
        <v>308919.355000915</v>
      </c>
      <c r="Y77" s="9"/>
      <c r="Z77" s="9" t="n">
        <f aca="false">R77+V77-N77-L77-F77</f>
        <v>-2133707.2467493</v>
      </c>
      <c r="AA77" s="9"/>
      <c r="AB77" s="9" t="n">
        <f aca="false">T77-P77-D77</f>
        <v>-52885486.6811099</v>
      </c>
      <c r="AC77" s="50"/>
      <c r="AD77" s="9"/>
      <c r="AE77" s="9"/>
      <c r="AF77" s="9"/>
      <c r="AG77" s="9" t="n">
        <f aca="false">BF77/100*$AG$53</f>
        <v>6467272486.43231</v>
      </c>
      <c r="AH77" s="39" t="n">
        <f aca="false">(AG77-AG76)/AG76</f>
        <v>0.00620895763156292</v>
      </c>
      <c r="AI77" s="39" t="n">
        <f aca="false">(AG77-AG73)/AG73</f>
        <v>0.00508803510146886</v>
      </c>
      <c r="AJ77" s="39" t="n">
        <f aca="false">AB77/AG77</f>
        <v>-0.00817740195608866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12820036</v>
      </c>
      <c r="AX77" s="7"/>
      <c r="AY77" s="39" t="n">
        <f aca="false">(AW77-AW76)/AW76</f>
        <v>0.00155044573557111</v>
      </c>
      <c r="AZ77" s="38" t="n">
        <f aca="false">workers_and_wage_low!B65</f>
        <v>6448.70651023122</v>
      </c>
      <c r="BA77" s="39" t="n">
        <f aca="false">(AZ77-AZ76)/AZ76</f>
        <v>0.00465130030726542</v>
      </c>
      <c r="BB77" s="39"/>
      <c r="BC77" s="39"/>
      <c r="BD77" s="39"/>
      <c r="BE77" s="39"/>
      <c r="BF77" s="7" t="n">
        <f aca="false">BF76*(1+AY77)*(1+BA77)*(1-BE77)</f>
        <v>117.063024236585</v>
      </c>
      <c r="BG77" s="7"/>
      <c r="BH77" s="7"/>
      <c r="BI77" s="39" t="n">
        <f aca="false">T84/AG84</f>
        <v>0.0127727824086665</v>
      </c>
      <c r="BJ77" s="7"/>
      <c r="BK77" s="7"/>
      <c r="BL77" s="7"/>
      <c r="BM77" s="7"/>
      <c r="BN77" s="7"/>
      <c r="BO77" s="7"/>
      <c r="BP77" s="7"/>
      <c r="BQ77" s="7"/>
      <c r="BR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0" t="n">
        <f aca="false">'Low pensions'!Q78</f>
        <v>124571115.973234</v>
      </c>
      <c r="E78" s="6"/>
      <c r="F78" s="8" t="n">
        <f aca="false">'Low pensions'!I78</f>
        <v>22642274.9044652</v>
      </c>
      <c r="G78" s="80" t="n">
        <f aca="false">'Low pensions'!K78</f>
        <v>2397100.64776629</v>
      </c>
      <c r="H78" s="80" t="n">
        <f aca="false">'Low pensions'!V78</f>
        <v>13188140.5049773</v>
      </c>
      <c r="I78" s="80" t="n">
        <f aca="false">'Low pensions'!M78</f>
        <v>74137.1334360703</v>
      </c>
      <c r="J78" s="80" t="n">
        <f aca="false">'Low pensions'!W78</f>
        <v>407880.634174554</v>
      </c>
      <c r="K78" s="6"/>
      <c r="L78" s="80" t="n">
        <f aca="false">'Low pensions'!N78</f>
        <v>4131207.2495782</v>
      </c>
      <c r="M78" s="8"/>
      <c r="N78" s="80" t="n">
        <f aca="false">'Low pensions'!L78</f>
        <v>1016722.44244071</v>
      </c>
      <c r="O78" s="6"/>
      <c r="P78" s="80" t="n">
        <f aca="false">'Low pensions'!X78</f>
        <v>27030560.9536849</v>
      </c>
      <c r="Q78" s="8"/>
      <c r="R78" s="80" t="n">
        <f aca="false">'Low SIPA income'!G73</f>
        <v>21775113.121582</v>
      </c>
      <c r="S78" s="8"/>
      <c r="T78" s="80" t="n">
        <f aca="false">'Low SIPA income'!J73</f>
        <v>83259032.3064409</v>
      </c>
      <c r="U78" s="6"/>
      <c r="V78" s="80" t="n">
        <f aca="false">'Low SIPA income'!F73</f>
        <v>124888.710618002</v>
      </c>
      <c r="W78" s="8"/>
      <c r="X78" s="80" t="n">
        <f aca="false">'Low SIPA income'!M73</f>
        <v>313684.43465804</v>
      </c>
      <c r="Y78" s="6"/>
      <c r="Z78" s="6" t="n">
        <f aca="false">R78+V78-N78-L78-F78</f>
        <v>-5890202.76428404</v>
      </c>
      <c r="AA78" s="6"/>
      <c r="AB78" s="6" t="n">
        <f aca="false">T78-P78-D78</f>
        <v>-68342644.6204781</v>
      </c>
      <c r="AC78" s="50"/>
      <c r="AD78" s="6"/>
      <c r="AE78" s="6"/>
      <c r="AF78" s="6"/>
      <c r="AG78" s="6" t="n">
        <f aca="false">BF78/100*$AG$53</f>
        <v>6503269823.15293</v>
      </c>
      <c r="AH78" s="61" t="n">
        <f aca="false">(AG78-AG77)/AG77</f>
        <v>0.00556607701254953</v>
      </c>
      <c r="AI78" s="61"/>
      <c r="AJ78" s="61" t="n">
        <f aca="false">AB78/AG78</f>
        <v>-0.0105089664859306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0.000272135449124947</v>
      </c>
      <c r="AV78" s="5"/>
      <c r="AW78" s="65" t="n">
        <f aca="false">workers_and_wage_low!C66</f>
        <v>12844613</v>
      </c>
      <c r="AX78" s="5"/>
      <c r="AY78" s="61" t="n">
        <f aca="false">(AW78-AW77)/AW77</f>
        <v>0.00191707729993894</v>
      </c>
      <c r="AZ78" s="66" t="n">
        <f aca="false">workers_and_wage_low!B66</f>
        <v>6472.19281337515</v>
      </c>
      <c r="BA78" s="61" t="n">
        <f aca="false">(AZ78-AZ77)/AZ77</f>
        <v>0.00364201768318421</v>
      </c>
      <c r="BB78" s="61"/>
      <c r="BC78" s="61"/>
      <c r="BD78" s="61"/>
      <c r="BE78" s="61"/>
      <c r="BF78" s="5" t="n">
        <f aca="false">BF77*(1+AY78)*(1+BA78)*(1-BE78)</f>
        <v>117.714606044807</v>
      </c>
      <c r="BG78" s="5"/>
      <c r="BH78" s="5"/>
      <c r="BI78" s="61" t="n">
        <f aca="false">T85/AG85</f>
        <v>0.0146279067599735</v>
      </c>
      <c r="BJ78" s="5"/>
      <c r="BK78" s="5"/>
      <c r="BL78" s="5"/>
      <c r="BM78" s="5"/>
      <c r="BN78" s="5"/>
      <c r="BO78" s="5"/>
      <c r="BP78" s="5"/>
      <c r="BQ78" s="5"/>
      <c r="BR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1" t="n">
        <f aca="false">'Low pensions'!Q79</f>
        <v>124295033.214421</v>
      </c>
      <c r="E79" s="9"/>
      <c r="F79" s="67" t="n">
        <f aca="false">'Low pensions'!I79</f>
        <v>22592093.5949972</v>
      </c>
      <c r="G79" s="81" t="n">
        <f aca="false">'Low pensions'!K79</f>
        <v>2454755.12946432</v>
      </c>
      <c r="H79" s="81" t="n">
        <f aca="false">'Low pensions'!V79</f>
        <v>13505338.4524577</v>
      </c>
      <c r="I79" s="81" t="n">
        <f aca="false">'Low pensions'!M79</f>
        <v>75920.2617360097</v>
      </c>
      <c r="J79" s="81" t="n">
        <f aca="false">'Low pensions'!W79</f>
        <v>417690.879972917</v>
      </c>
      <c r="K79" s="9"/>
      <c r="L79" s="81" t="n">
        <f aca="false">'Low pensions'!N79</f>
        <v>3439504.76990555</v>
      </c>
      <c r="M79" s="67"/>
      <c r="N79" s="81" t="n">
        <f aca="false">'Low pensions'!L79</f>
        <v>1015405.79882676</v>
      </c>
      <c r="O79" s="9"/>
      <c r="P79" s="81" t="n">
        <f aca="false">'Low pensions'!X79</f>
        <v>23434069.713757</v>
      </c>
      <c r="Q79" s="67"/>
      <c r="R79" s="81" t="n">
        <f aca="false">'Low SIPA income'!G74</f>
        <v>24792645.4239107</v>
      </c>
      <c r="S79" s="67"/>
      <c r="T79" s="81" t="n">
        <f aca="false">'Low SIPA income'!J74</f>
        <v>94796828.5990491</v>
      </c>
      <c r="U79" s="9"/>
      <c r="V79" s="81" t="n">
        <f aca="false">'Low SIPA income'!F74</f>
        <v>126703.802405878</v>
      </c>
      <c r="W79" s="67"/>
      <c r="X79" s="81" t="n">
        <f aca="false">'Low SIPA income'!M74</f>
        <v>318243.4219237</v>
      </c>
      <c r="Y79" s="9"/>
      <c r="Z79" s="9" t="n">
        <f aca="false">R79+V79-N79-L79-F79</f>
        <v>-2127654.93741291</v>
      </c>
      <c r="AA79" s="9"/>
      <c r="AB79" s="9" t="n">
        <f aca="false">T79-P79-D79</f>
        <v>-52932274.3291292</v>
      </c>
      <c r="AC79" s="50"/>
      <c r="AD79" s="9"/>
      <c r="AE79" s="9"/>
      <c r="AF79" s="9"/>
      <c r="AG79" s="9" t="n">
        <f aca="false">BF79/100*$AG$53</f>
        <v>6488567675.18877</v>
      </c>
      <c r="AH79" s="39" t="n">
        <f aca="false">(AG79-AG78)/AG78</f>
        <v>-0.00226073165714595</v>
      </c>
      <c r="AI79" s="39"/>
      <c r="AJ79" s="39" t="n">
        <f aca="false">AB79/AG79</f>
        <v>-0.00815777487095244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12825948</v>
      </c>
      <c r="AX79" s="7"/>
      <c r="AY79" s="39" t="n">
        <f aca="false">(AW79-AW78)/AW78</f>
        <v>-0.00145313837014786</v>
      </c>
      <c r="AZ79" s="38" t="n">
        <f aca="false">workers_and_wage_low!B67</f>
        <v>6466.95830744549</v>
      </c>
      <c r="BA79" s="39" t="n">
        <f aca="false">(AZ79-AZ78)/AZ78</f>
        <v>-0.000808768539595375</v>
      </c>
      <c r="BB79" s="39"/>
      <c r="BC79" s="39"/>
      <c r="BD79" s="39"/>
      <c r="BE79" s="39"/>
      <c r="BF79" s="7" t="n">
        <f aca="false">BF78*(1+AY79)*(1+BA79)*(1-BE79)</f>
        <v>117.448484908413</v>
      </c>
      <c r="BG79" s="7"/>
      <c r="BH79" s="7"/>
      <c r="BI79" s="39" t="n">
        <f aca="false">T86/AG86</f>
        <v>0.0127351763157391</v>
      </c>
      <c r="BJ79" s="7"/>
      <c r="BK79" s="7"/>
      <c r="BL79" s="7"/>
      <c r="BM79" s="7"/>
      <c r="BN79" s="7"/>
      <c r="BO79" s="7"/>
      <c r="BP79" s="7"/>
      <c r="BQ79" s="7"/>
      <c r="BR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1" t="n">
        <f aca="false">'Low pensions'!Q80</f>
        <v>124566056.762424</v>
      </c>
      <c r="E80" s="9"/>
      <c r="F80" s="67" t="n">
        <f aca="false">'Low pensions'!I80</f>
        <v>22641355.3330134</v>
      </c>
      <c r="G80" s="81" t="n">
        <f aca="false">'Low pensions'!K80</f>
        <v>2501966.45288246</v>
      </c>
      <c r="H80" s="81" t="n">
        <f aca="false">'Low pensions'!V80</f>
        <v>13765081.2243119</v>
      </c>
      <c r="I80" s="81" t="n">
        <f aca="false">'Low pensions'!M80</f>
        <v>77380.4057592517</v>
      </c>
      <c r="J80" s="81" t="n">
        <f aca="false">'Low pensions'!W80</f>
        <v>425724.161576658</v>
      </c>
      <c r="K80" s="9"/>
      <c r="L80" s="81" t="n">
        <f aca="false">'Low pensions'!N80</f>
        <v>3416708.96253489</v>
      </c>
      <c r="M80" s="67"/>
      <c r="N80" s="81" t="n">
        <f aca="false">'Low pensions'!L80</f>
        <v>1019575.87973043</v>
      </c>
      <c r="O80" s="9"/>
      <c r="P80" s="81" t="n">
        <f aca="false">'Low pensions'!X80</f>
        <v>23338724.7157032</v>
      </c>
      <c r="Q80" s="67"/>
      <c r="R80" s="81" t="n">
        <f aca="false">'Low SIPA income'!G75</f>
        <v>21610343.2589154</v>
      </c>
      <c r="S80" s="67"/>
      <c r="T80" s="81" t="n">
        <f aca="false">'Low SIPA income'!J75</f>
        <v>82629020.455651</v>
      </c>
      <c r="U80" s="9"/>
      <c r="V80" s="81" t="n">
        <f aca="false">'Low SIPA income'!F75</f>
        <v>132254.25438962</v>
      </c>
      <c r="W80" s="67"/>
      <c r="X80" s="81" t="n">
        <f aca="false">'Low SIPA income'!M75</f>
        <v>332184.557067152</v>
      </c>
      <c r="Y80" s="9"/>
      <c r="Z80" s="9" t="n">
        <f aca="false">R80+V80-N80-L80-F80</f>
        <v>-5335042.66197366</v>
      </c>
      <c r="AA80" s="9"/>
      <c r="AB80" s="9" t="n">
        <f aca="false">T80-P80-D80</f>
        <v>-65275761.022476</v>
      </c>
      <c r="AC80" s="50"/>
      <c r="AD80" s="9"/>
      <c r="AE80" s="9"/>
      <c r="AF80" s="9"/>
      <c r="AG80" s="9" t="n">
        <f aca="false">BF80/100*$AG$53</f>
        <v>6476297920.89317</v>
      </c>
      <c r="AH80" s="39" t="n">
        <f aca="false">(AG80-AG79)/AG79</f>
        <v>-0.00189098039965164</v>
      </c>
      <c r="AI80" s="39"/>
      <c r="AJ80" s="39" t="n">
        <f aca="false">AB80/AG80</f>
        <v>-0.0100791782311141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12832253</v>
      </c>
      <c r="AX80" s="7"/>
      <c r="AY80" s="39" t="n">
        <f aca="false">(AW80-AW79)/AW79</f>
        <v>0.00049158159693147</v>
      </c>
      <c r="AZ80" s="38" t="n">
        <f aca="false">workers_and_wage_low!B68</f>
        <v>6451.55794888154</v>
      </c>
      <c r="BA80" s="39" t="n">
        <f aca="false">(AZ80-AZ79)/AZ79</f>
        <v>-0.00238139134842104</v>
      </c>
      <c r="BB80" s="39"/>
      <c r="BC80" s="39"/>
      <c r="BD80" s="39"/>
      <c r="BE80" s="39"/>
      <c r="BF80" s="7" t="n">
        <f aca="false">BF79*(1+AY80)*(1+BA80)*(1-BE80)</f>
        <v>117.226392125483</v>
      </c>
      <c r="BG80" s="7"/>
      <c r="BH80" s="7"/>
      <c r="BI80" s="39" t="n">
        <f aca="false">T87/AG87</f>
        <v>0.0146074465430425</v>
      </c>
      <c r="BJ80" s="7"/>
      <c r="BK80" s="7"/>
      <c r="BL80" s="7"/>
      <c r="BM80" s="7"/>
      <c r="BN80" s="7"/>
      <c r="BO80" s="7"/>
      <c r="BP80" s="7"/>
      <c r="BQ80" s="7"/>
      <c r="BR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1" t="n">
        <f aca="false">'Low pensions'!Q81</f>
        <v>125105415.40301</v>
      </c>
      <c r="E81" s="9"/>
      <c r="F81" s="67" t="n">
        <f aca="false">'Low pensions'!I81</f>
        <v>22739390.1504495</v>
      </c>
      <c r="G81" s="81" t="n">
        <f aca="false">'Low pensions'!K81</f>
        <v>2603917.99007233</v>
      </c>
      <c r="H81" s="81" t="n">
        <f aca="false">'Low pensions'!V81</f>
        <v>14325988.501364</v>
      </c>
      <c r="I81" s="81" t="n">
        <f aca="false">'Low pensions'!M81</f>
        <v>80533.5460847113</v>
      </c>
      <c r="J81" s="81" t="n">
        <f aca="false">'Low pensions'!W81</f>
        <v>443071.809320537</v>
      </c>
      <c r="K81" s="9"/>
      <c r="L81" s="81" t="n">
        <f aca="false">'Low pensions'!N81</f>
        <v>3351006.52537517</v>
      </c>
      <c r="M81" s="67"/>
      <c r="N81" s="81" t="n">
        <f aca="false">'Low pensions'!L81</f>
        <v>1026486.79363662</v>
      </c>
      <c r="O81" s="9"/>
      <c r="P81" s="81" t="n">
        <f aca="false">'Low pensions'!X81</f>
        <v>23035816.2662077</v>
      </c>
      <c r="Q81" s="67"/>
      <c r="R81" s="81" t="n">
        <f aca="false">'Low SIPA income'!G76</f>
        <v>24833297.090314</v>
      </c>
      <c r="S81" s="67"/>
      <c r="T81" s="81" t="n">
        <f aca="false">'Low SIPA income'!J76</f>
        <v>94952263.7688909</v>
      </c>
      <c r="U81" s="9"/>
      <c r="V81" s="81" t="n">
        <f aca="false">'Low SIPA income'!F76</f>
        <v>130726.803806148</v>
      </c>
      <c r="W81" s="67"/>
      <c r="X81" s="81" t="n">
        <f aca="false">'Low SIPA income'!M76</f>
        <v>328348.041577691</v>
      </c>
      <c r="Y81" s="9"/>
      <c r="Z81" s="9" t="n">
        <f aca="false">R81+V81-N81-L81-F81</f>
        <v>-2152859.57534118</v>
      </c>
      <c r="AA81" s="9"/>
      <c r="AB81" s="9" t="n">
        <f aca="false">T81-P81-D81</f>
        <v>-53188967.9003267</v>
      </c>
      <c r="AC81" s="50"/>
      <c r="AD81" s="9"/>
      <c r="AE81" s="9"/>
      <c r="AF81" s="9"/>
      <c r="AG81" s="9" t="n">
        <f aca="false">BF81/100*$AG$53</f>
        <v>6474187793.04433</v>
      </c>
      <c r="AH81" s="39" t="n">
        <f aca="false">(AG81-AG80)/AG80</f>
        <v>-0.000325823159252155</v>
      </c>
      <c r="AI81" s="39" t="n">
        <f aca="false">(AG81-AG77)/AG77</f>
        <v>0.00106927713754601</v>
      </c>
      <c r="AJ81" s="39" t="n">
        <f aca="false">AB81/AG81</f>
        <v>-0.00821554295312091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12846732</v>
      </c>
      <c r="AX81" s="7"/>
      <c r="AY81" s="39" t="n">
        <f aca="false">(AW81-AW80)/AW80</f>
        <v>0.00112832875099953</v>
      </c>
      <c r="AZ81" s="38" t="n">
        <f aca="false">workers_and_wage_low!B69</f>
        <v>6442.18697710296</v>
      </c>
      <c r="BA81" s="39" t="n">
        <f aca="false">(AZ81-AZ80)/AZ80</f>
        <v>-0.00145251299807508</v>
      </c>
      <c r="BB81" s="39"/>
      <c r="BC81" s="39"/>
      <c r="BD81" s="39"/>
      <c r="BE81" s="39"/>
      <c r="BF81" s="7" t="n">
        <f aca="false">BF80*(1+AY81)*(1+BA81)*(1-BE81)</f>
        <v>117.188197052053</v>
      </c>
      <c r="BG81" s="7"/>
      <c r="BH81" s="7"/>
      <c r="BI81" s="39" t="n">
        <f aca="false">T88/AG88</f>
        <v>0.0129087602532577</v>
      </c>
      <c r="BJ81" s="7"/>
      <c r="BK81" s="7"/>
      <c r="BL81" s="7"/>
      <c r="BM81" s="7"/>
      <c r="BN81" s="7"/>
      <c r="BO81" s="7"/>
      <c r="BP81" s="7"/>
      <c r="BQ81" s="7"/>
      <c r="BR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0" t="n">
        <f aca="false">'Low pensions'!Q82</f>
        <v>124803066.451003</v>
      </c>
      <c r="E82" s="6"/>
      <c r="F82" s="8" t="n">
        <f aca="false">'Low pensions'!I82</f>
        <v>22684434.6494497</v>
      </c>
      <c r="G82" s="80" t="n">
        <f aca="false">'Low pensions'!K82</f>
        <v>2702083.83255923</v>
      </c>
      <c r="H82" s="80" t="n">
        <f aca="false">'Low pensions'!V82</f>
        <v>14866068.0031209</v>
      </c>
      <c r="I82" s="80" t="n">
        <f aca="false">'Low pensions'!M82</f>
        <v>83569.6030688421</v>
      </c>
      <c r="J82" s="80" t="n">
        <f aca="false">'Low pensions'!W82</f>
        <v>459775.299065594</v>
      </c>
      <c r="K82" s="6"/>
      <c r="L82" s="80" t="n">
        <f aca="false">'Low pensions'!N82</f>
        <v>4047194.68633341</v>
      </c>
      <c r="M82" s="8"/>
      <c r="N82" s="80" t="n">
        <f aca="false">'Low pensions'!L82</f>
        <v>1025270.12736394</v>
      </c>
      <c r="O82" s="6"/>
      <c r="P82" s="80" t="n">
        <f aca="false">'Low pensions'!X82</f>
        <v>26641646.2041016</v>
      </c>
      <c r="Q82" s="8"/>
      <c r="R82" s="80" t="n">
        <f aca="false">'Low SIPA income'!G77</f>
        <v>21677209.2168377</v>
      </c>
      <c r="S82" s="8"/>
      <c r="T82" s="80" t="n">
        <f aca="false">'Low SIPA income'!J77</f>
        <v>82884688.241153</v>
      </c>
      <c r="U82" s="6"/>
      <c r="V82" s="80" t="n">
        <f aca="false">'Low SIPA income'!F77</f>
        <v>132616.455012522</v>
      </c>
      <c r="W82" s="8"/>
      <c r="X82" s="80" t="n">
        <f aca="false">'Low SIPA income'!M77</f>
        <v>333094.300606544</v>
      </c>
      <c r="Y82" s="6"/>
      <c r="Z82" s="6" t="n">
        <f aca="false">R82+V82-N82-L82-F82</f>
        <v>-5947073.79129682</v>
      </c>
      <c r="AA82" s="6"/>
      <c r="AB82" s="6" t="n">
        <f aca="false">T82-P82-D82</f>
        <v>-68560024.4139516</v>
      </c>
      <c r="AC82" s="50"/>
      <c r="AD82" s="6"/>
      <c r="AE82" s="6"/>
      <c r="AF82" s="6"/>
      <c r="AG82" s="6" t="n">
        <f aca="false">BF82/100*$AG$53</f>
        <v>6488569278.07568</v>
      </c>
      <c r="AH82" s="61" t="n">
        <f aca="false">(AG82-AG81)/AG81</f>
        <v>0.0022213574105476</v>
      </c>
      <c r="AI82" s="61"/>
      <c r="AJ82" s="61" t="n">
        <f aca="false">AB82/AG82</f>
        <v>-0.0105662776300486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0.00284407364699887</v>
      </c>
      <c r="AV82" s="5"/>
      <c r="AW82" s="65" t="n">
        <f aca="false">workers_and_wage_low!C70</f>
        <v>12782999</v>
      </c>
      <c r="AX82" s="5"/>
      <c r="AY82" s="61" t="n">
        <f aca="false">(AW82-AW81)/AW81</f>
        <v>-0.00496102822102929</v>
      </c>
      <c r="AZ82" s="66" t="n">
        <f aca="false">workers_and_wage_low!B70</f>
        <v>6488.68794087682</v>
      </c>
      <c r="BA82" s="61" t="n">
        <f aca="false">(AZ82-AZ81)/AZ81</f>
        <v>0.007218195302176</v>
      </c>
      <c r="BB82" s="61"/>
      <c r="BC82" s="61"/>
      <c r="BD82" s="61"/>
      <c r="BE82" s="61"/>
      <c r="BF82" s="5" t="n">
        <f aca="false">BF81*(1+AY82)*(1+BA82)*(1-BE82)</f>
        <v>117.448513922003</v>
      </c>
      <c r="BG82" s="5"/>
      <c r="BH82" s="5"/>
      <c r="BI82" s="61" t="n">
        <f aca="false">T89/AG89</f>
        <v>0.0146879491490259</v>
      </c>
      <c r="BJ82" s="5"/>
      <c r="BK82" s="5"/>
      <c r="BL82" s="5"/>
      <c r="BM82" s="5"/>
      <c r="BN82" s="5"/>
      <c r="BO82" s="5"/>
      <c r="BP82" s="5"/>
      <c r="BQ82" s="5"/>
      <c r="BR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1" t="n">
        <f aca="false">'Low pensions'!Q83</f>
        <v>124985013.872719</v>
      </c>
      <c r="E83" s="9"/>
      <c r="F83" s="67" t="n">
        <f aca="false">'Low pensions'!I83</f>
        <v>22717505.7470991</v>
      </c>
      <c r="G83" s="81" t="n">
        <f aca="false">'Low pensions'!K83</f>
        <v>2756944.51777921</v>
      </c>
      <c r="H83" s="81" t="n">
        <f aca="false">'Low pensions'!V83</f>
        <v>15167895.3066822</v>
      </c>
      <c r="I83" s="81" t="n">
        <f aca="false">'Low pensions'!M83</f>
        <v>85266.3252921407</v>
      </c>
      <c r="J83" s="81" t="n">
        <f aca="false">'Low pensions'!W83</f>
        <v>469110.164124193</v>
      </c>
      <c r="K83" s="9"/>
      <c r="L83" s="81" t="n">
        <f aca="false">'Low pensions'!N83</f>
        <v>3410478.70460262</v>
      </c>
      <c r="M83" s="67"/>
      <c r="N83" s="81" t="n">
        <f aca="false">'Low pensions'!L83</f>
        <v>1027858.11363028</v>
      </c>
      <c r="O83" s="9"/>
      <c r="P83" s="81" t="n">
        <f aca="false">'Low pensions'!X83</f>
        <v>23351962.2849381</v>
      </c>
      <c r="Q83" s="67"/>
      <c r="R83" s="81" t="n">
        <f aca="false">'Low SIPA income'!G78</f>
        <v>24670576.0304833</v>
      </c>
      <c r="S83" s="67"/>
      <c r="T83" s="81" t="n">
        <f aca="false">'Low SIPA income'!J78</f>
        <v>94330085.6933173</v>
      </c>
      <c r="U83" s="9"/>
      <c r="V83" s="81" t="n">
        <f aca="false">'Low SIPA income'!F78</f>
        <v>134580.707782347</v>
      </c>
      <c r="W83" s="67"/>
      <c r="X83" s="81" t="n">
        <f aca="false">'Low SIPA income'!M78</f>
        <v>338027.937254555</v>
      </c>
      <c r="Y83" s="9"/>
      <c r="Z83" s="9" t="n">
        <f aca="false">R83+V83-N83-L83-F83</f>
        <v>-2350685.82706643</v>
      </c>
      <c r="AA83" s="9"/>
      <c r="AB83" s="9" t="n">
        <f aca="false">T83-P83-D83</f>
        <v>-54006890.4643399</v>
      </c>
      <c r="AC83" s="50"/>
      <c r="AD83" s="9"/>
      <c r="AE83" s="9"/>
      <c r="AF83" s="9"/>
      <c r="AG83" s="9" t="n">
        <f aca="false">BF83/100*$AG$53</f>
        <v>6496858590.0368</v>
      </c>
      <c r="AH83" s="39" t="n">
        <f aca="false">(AG83-AG82)/AG82</f>
        <v>0.0012775253843906</v>
      </c>
      <c r="AI83" s="39"/>
      <c r="AJ83" s="39" t="n">
        <f aca="false">AB83/AG83</f>
        <v>-0.00831276988961429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12872479</v>
      </c>
      <c r="AX83" s="7"/>
      <c r="AY83" s="39" t="n">
        <f aca="false">(AW83-AW82)/AW82</f>
        <v>0.00699992231869845</v>
      </c>
      <c r="AZ83" s="38" t="n">
        <f aca="false">workers_and_wage_low!B71</f>
        <v>6451.81519922352</v>
      </c>
      <c r="BA83" s="39" t="n">
        <f aca="false">(AZ83-AZ82)/AZ82</f>
        <v>-0.00568261904244407</v>
      </c>
      <c r="BB83" s="39"/>
      <c r="BC83" s="39"/>
      <c r="BD83" s="39"/>
      <c r="BE83" s="39"/>
      <c r="BF83" s="7" t="n">
        <f aca="false">BF82*(1+AY83)*(1+BA83)*(1-BE83)</f>
        <v>117.598557379897</v>
      </c>
      <c r="BG83" s="7"/>
      <c r="BH83" s="7"/>
      <c r="BI83" s="39" t="n">
        <f aca="false">T90/AG90</f>
        <v>0.0128280301266429</v>
      </c>
      <c r="BJ83" s="7"/>
      <c r="BK83" s="7"/>
      <c r="BL83" s="7"/>
      <c r="BM83" s="7"/>
      <c r="BN83" s="7"/>
      <c r="BO83" s="7"/>
      <c r="BP83" s="7"/>
      <c r="BQ83" s="7"/>
      <c r="BR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1" t="n">
        <f aca="false">'Low pensions'!Q84</f>
        <v>125499469.133894</v>
      </c>
      <c r="E84" s="9"/>
      <c r="F84" s="67" t="n">
        <f aca="false">'Low pensions'!I84</f>
        <v>22811014.0805404</v>
      </c>
      <c r="G84" s="81" t="n">
        <f aca="false">'Low pensions'!K84</f>
        <v>2828215.03872288</v>
      </c>
      <c r="H84" s="81" t="n">
        <f aca="false">'Low pensions'!V84</f>
        <v>15560004.684711</v>
      </c>
      <c r="I84" s="81" t="n">
        <f aca="false">'Low pensions'!M84</f>
        <v>87470.5682079243</v>
      </c>
      <c r="J84" s="81" t="n">
        <f aca="false">'Low pensions'!W84</f>
        <v>481237.258290032</v>
      </c>
      <c r="K84" s="9"/>
      <c r="L84" s="81" t="n">
        <f aca="false">'Low pensions'!N84</f>
        <v>3323367.87429465</v>
      </c>
      <c r="M84" s="67"/>
      <c r="N84" s="81" t="n">
        <f aca="false">'Low pensions'!L84</f>
        <v>1033288.39256185</v>
      </c>
      <c r="O84" s="9"/>
      <c r="P84" s="81" t="n">
        <f aca="false">'Low pensions'!X84</f>
        <v>22929819.5648528</v>
      </c>
      <c r="Q84" s="67"/>
      <c r="R84" s="81" t="n">
        <f aca="false">'Low SIPA income'!G79</f>
        <v>21825384.343102</v>
      </c>
      <c r="S84" s="67"/>
      <c r="T84" s="81" t="n">
        <f aca="false">'Low SIPA income'!J79</f>
        <v>83451248.6790147</v>
      </c>
      <c r="U84" s="9"/>
      <c r="V84" s="81" t="n">
        <f aca="false">'Low SIPA income'!F79</f>
        <v>134225.509316765</v>
      </c>
      <c r="W84" s="67"/>
      <c r="X84" s="81" t="n">
        <f aca="false">'Low SIPA income'!M79</f>
        <v>337135.781115574</v>
      </c>
      <c r="Y84" s="9"/>
      <c r="Z84" s="9" t="n">
        <f aca="false">R84+V84-N84-L84-F84</f>
        <v>-5208060.49497817</v>
      </c>
      <c r="AA84" s="9"/>
      <c r="AB84" s="9" t="n">
        <f aca="false">T84-P84-D84</f>
        <v>-64978040.0197324</v>
      </c>
      <c r="AC84" s="50"/>
      <c r="AD84" s="9"/>
      <c r="AE84" s="9"/>
      <c r="AF84" s="9"/>
      <c r="AG84" s="9" t="n">
        <f aca="false">BF84/100*$AG$53</f>
        <v>6533521515.43674</v>
      </c>
      <c r="AH84" s="39" t="n">
        <f aca="false">(AG84-AG83)/AG83</f>
        <v>0.00564317737439472</v>
      </c>
      <c r="AI84" s="39"/>
      <c r="AJ84" s="39" t="n">
        <f aca="false">AB84/AG84</f>
        <v>-0.00994533191116137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12885611</v>
      </c>
      <c r="AX84" s="7"/>
      <c r="AY84" s="39" t="n">
        <f aca="false">(AW84-AW83)/AW83</f>
        <v>0.00102016091849907</v>
      </c>
      <c r="AZ84" s="38" t="n">
        <f aca="false">workers_and_wage_low!B72</f>
        <v>6481.61164988545</v>
      </c>
      <c r="BA84" s="39" t="n">
        <f aca="false">(AZ84-AZ83)/AZ83</f>
        <v>0.00461830504158239</v>
      </c>
      <c r="BB84" s="39"/>
      <c r="BC84" s="39"/>
      <c r="BD84" s="39"/>
      <c r="BE84" s="39"/>
      <c r="BF84" s="7" t="n">
        <f aca="false">BF83*(1+AY84)*(1+BA84)*(1-BE84)</f>
        <v>118.262186898165</v>
      </c>
      <c r="BG84" s="7"/>
      <c r="BH84" s="7"/>
      <c r="BI84" s="39" t="n">
        <f aca="false">T91/AG91</f>
        <v>0.0146251778905166</v>
      </c>
      <c r="BJ84" s="7"/>
      <c r="BK84" s="7"/>
      <c r="BL84" s="7"/>
      <c r="BM84" s="7"/>
      <c r="BN84" s="7"/>
      <c r="BO84" s="7"/>
      <c r="BP84" s="7"/>
      <c r="BQ84" s="7"/>
      <c r="BR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1" t="n">
        <f aca="false">'Low pensions'!Q85</f>
        <v>125639704.591863</v>
      </c>
      <c r="E85" s="9"/>
      <c r="F85" s="67" t="n">
        <f aca="false">'Low pensions'!I85</f>
        <v>22836503.5350248</v>
      </c>
      <c r="G85" s="81" t="n">
        <f aca="false">'Low pensions'!K85</f>
        <v>2896743.56704126</v>
      </c>
      <c r="H85" s="81" t="n">
        <f aca="false">'Low pensions'!V85</f>
        <v>15937028.4283341</v>
      </c>
      <c r="I85" s="81" t="n">
        <f aca="false">'Low pensions'!M85</f>
        <v>89590.0072280811</v>
      </c>
      <c r="J85" s="81" t="n">
        <f aca="false">'Low pensions'!W85</f>
        <v>492897.786443327</v>
      </c>
      <c r="K85" s="9"/>
      <c r="L85" s="81" t="n">
        <f aca="false">'Low pensions'!N85</f>
        <v>3357058.03187209</v>
      </c>
      <c r="M85" s="67"/>
      <c r="N85" s="81" t="n">
        <f aca="false">'Low pensions'!L85</f>
        <v>1035990.407904</v>
      </c>
      <c r="O85" s="9"/>
      <c r="P85" s="81" t="n">
        <f aca="false">'Low pensions'!X85</f>
        <v>23119503.6438675</v>
      </c>
      <c r="Q85" s="67"/>
      <c r="R85" s="81" t="n">
        <f aca="false">'Low SIPA income'!G80</f>
        <v>25051157.8382439</v>
      </c>
      <c r="S85" s="67"/>
      <c r="T85" s="81" t="n">
        <f aca="false">'Low SIPA income'!J80</f>
        <v>95785273.2209624</v>
      </c>
      <c r="U85" s="9"/>
      <c r="V85" s="81" t="n">
        <f aca="false">'Low SIPA income'!F80</f>
        <v>132578.101691954</v>
      </c>
      <c r="W85" s="67"/>
      <c r="X85" s="81" t="n">
        <f aca="false">'Low SIPA income'!M80</f>
        <v>332997.968122845</v>
      </c>
      <c r="Y85" s="9"/>
      <c r="Z85" s="9" t="n">
        <f aca="false">R85+V85-N85-L85-F85</f>
        <v>-2045816.03486504</v>
      </c>
      <c r="AA85" s="9"/>
      <c r="AB85" s="9" t="n">
        <f aca="false">T85-P85-D85</f>
        <v>-52973935.0147676</v>
      </c>
      <c r="AC85" s="50"/>
      <c r="AD85" s="9"/>
      <c r="AE85" s="9"/>
      <c r="AF85" s="9"/>
      <c r="AG85" s="9" t="n">
        <f aca="false">BF85/100*$AG$53</f>
        <v>6548118934.0816</v>
      </c>
      <c r="AH85" s="39" t="n">
        <f aca="false">(AG85-AG84)/AG84</f>
        <v>0.00223423441866257</v>
      </c>
      <c r="AI85" s="39" t="n">
        <f aca="false">(AG85-AG81)/AG81</f>
        <v>0.0114193692553532</v>
      </c>
      <c r="AJ85" s="39" t="n">
        <f aca="false">AB85/AG85</f>
        <v>-0.00808994698294944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12891465</v>
      </c>
      <c r="AX85" s="7"/>
      <c r="AY85" s="39" t="n">
        <f aca="false">(AW85-AW84)/AW84</f>
        <v>0.000454305193599279</v>
      </c>
      <c r="AZ85" s="38" t="n">
        <f aca="false">workers_and_wage_low!B73</f>
        <v>6493.14322103393</v>
      </c>
      <c r="BA85" s="39" t="n">
        <f aca="false">(AZ85-AZ84)/AZ84</f>
        <v>0.00177912096117079</v>
      </c>
      <c r="BB85" s="39"/>
      <c r="BC85" s="39"/>
      <c r="BD85" s="39"/>
      <c r="BE85" s="39"/>
      <c r="BF85" s="7" t="n">
        <f aca="false">BF84*(1+AY85)*(1+BA85)*(1-BE85)</f>
        <v>118.526412346559</v>
      </c>
      <c r="BG85" s="7"/>
      <c r="BH85" s="7"/>
      <c r="BI85" s="39" t="n">
        <f aca="false">T92/AG92</f>
        <v>0.0127719633223532</v>
      </c>
      <c r="BJ85" s="7"/>
      <c r="BK85" s="7"/>
      <c r="BL85" s="7"/>
      <c r="BM85" s="7"/>
      <c r="BN85" s="7"/>
      <c r="BO85" s="7"/>
      <c r="BP85" s="7"/>
      <c r="BQ85" s="7"/>
      <c r="BR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0" t="n">
        <f aca="false">'Low pensions'!Q86</f>
        <v>125600819.531097</v>
      </c>
      <c r="E86" s="6"/>
      <c r="F86" s="8" t="n">
        <f aca="false">'Low pensions'!I86</f>
        <v>22829435.7149394</v>
      </c>
      <c r="G86" s="80" t="n">
        <f aca="false">'Low pensions'!K86</f>
        <v>2954736.37606999</v>
      </c>
      <c r="H86" s="80" t="n">
        <f aca="false">'Low pensions'!V86</f>
        <v>16256087.7529652</v>
      </c>
      <c r="I86" s="80" t="n">
        <f aca="false">'Low pensions'!M86</f>
        <v>91383.5992598971</v>
      </c>
      <c r="J86" s="80" t="n">
        <f aca="false">'Low pensions'!W86</f>
        <v>502765.600607175</v>
      </c>
      <c r="K86" s="6"/>
      <c r="L86" s="80" t="n">
        <f aca="false">'Low pensions'!N86</f>
        <v>3956661.68311831</v>
      </c>
      <c r="M86" s="8"/>
      <c r="N86" s="80" t="n">
        <f aca="false">'Low pensions'!L86</f>
        <v>1035661.76289957</v>
      </c>
      <c r="O86" s="6"/>
      <c r="P86" s="80" t="n">
        <f aca="false">'Low pensions'!X86</f>
        <v>26229041.7327315</v>
      </c>
      <c r="Q86" s="8"/>
      <c r="R86" s="80" t="n">
        <f aca="false">'Low SIPA income'!G81</f>
        <v>21864656.9177627</v>
      </c>
      <c r="S86" s="8"/>
      <c r="T86" s="80" t="n">
        <f aca="false">'Low SIPA income'!J81</f>
        <v>83601410.7720506</v>
      </c>
      <c r="U86" s="6"/>
      <c r="V86" s="80" t="n">
        <f aca="false">'Low SIPA income'!F81</f>
        <v>135303.697951521</v>
      </c>
      <c r="W86" s="8"/>
      <c r="X86" s="80" t="n">
        <f aca="false">'Low SIPA income'!M81</f>
        <v>339843.880115671</v>
      </c>
      <c r="Y86" s="6"/>
      <c r="Z86" s="6" t="n">
        <f aca="false">R86+V86-N86-L86-F86</f>
        <v>-5821798.5452431</v>
      </c>
      <c r="AA86" s="6"/>
      <c r="AB86" s="6" t="n">
        <f aca="false">T86-P86-D86</f>
        <v>-68228450.4917777</v>
      </c>
      <c r="AC86" s="50"/>
      <c r="AD86" s="6"/>
      <c r="AE86" s="6"/>
      <c r="AF86" s="6"/>
      <c r="AG86" s="6" t="n">
        <f aca="false">BF86/100*$AG$53</f>
        <v>6564605679.52478</v>
      </c>
      <c r="AH86" s="61" t="n">
        <f aca="false">(AG86-AG85)/AG85</f>
        <v>0.00251778344424577</v>
      </c>
      <c r="AI86" s="61"/>
      <c r="AJ86" s="61" t="n">
        <f aca="false">AB86/AG86</f>
        <v>-0.010393381388403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0.00336709241560195</v>
      </c>
      <c r="AV86" s="5"/>
      <c r="AW86" s="65" t="n">
        <f aca="false">workers_and_wage_low!C74</f>
        <v>12910405</v>
      </c>
      <c r="AX86" s="5"/>
      <c r="AY86" s="61" t="n">
        <f aca="false">(AW86-AW85)/AW85</f>
        <v>0.00146918911077988</v>
      </c>
      <c r="AZ86" s="66" t="n">
        <f aca="false">workers_and_wage_low!B74</f>
        <v>6499.94190566845</v>
      </c>
      <c r="BA86" s="61" t="n">
        <f aca="false">(AZ86-AZ85)/AZ85</f>
        <v>0.00104705601017718</v>
      </c>
      <c r="BB86" s="61"/>
      <c r="BC86" s="61"/>
      <c r="BD86" s="61"/>
      <c r="BE86" s="61"/>
      <c r="BF86" s="5" t="n">
        <f aca="false">BF85*(1+AY86)*(1+BA86)*(1-BE86)</f>
        <v>118.824836185271</v>
      </c>
      <c r="BG86" s="5"/>
      <c r="BH86" s="5"/>
      <c r="BI86" s="61" t="n">
        <f aca="false">T93/AG93</f>
        <v>0.0146847402410096</v>
      </c>
      <c r="BJ86" s="5"/>
      <c r="BK86" s="5"/>
      <c r="BL86" s="5"/>
      <c r="BM86" s="5"/>
      <c r="BN86" s="5"/>
      <c r="BO86" s="5"/>
      <c r="BP86" s="5"/>
      <c r="BQ86" s="5"/>
      <c r="BR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1" t="n">
        <f aca="false">'Low pensions'!Q87</f>
        <v>125618670.239287</v>
      </c>
      <c r="E87" s="9"/>
      <c r="F87" s="67" t="n">
        <f aca="false">'Low pensions'!I87</f>
        <v>22832680.2924559</v>
      </c>
      <c r="G87" s="81" t="n">
        <f aca="false">'Low pensions'!K87</f>
        <v>3035543.07089167</v>
      </c>
      <c r="H87" s="81" t="n">
        <f aca="false">'Low pensions'!V87</f>
        <v>16700662.3460446</v>
      </c>
      <c r="I87" s="81" t="n">
        <f aca="false">'Low pensions'!M87</f>
        <v>93882.7753884033</v>
      </c>
      <c r="J87" s="81" t="n">
        <f aca="false">'Low pensions'!W87</f>
        <v>516515.330290047</v>
      </c>
      <c r="K87" s="9"/>
      <c r="L87" s="81" t="n">
        <f aca="false">'Low pensions'!N87</f>
        <v>3296533.78438994</v>
      </c>
      <c r="M87" s="67"/>
      <c r="N87" s="81" t="n">
        <f aca="false">'Low pensions'!L87</f>
        <v>1037188.25947527</v>
      </c>
      <c r="O87" s="9"/>
      <c r="P87" s="81" t="n">
        <f aca="false">'Low pensions'!X87</f>
        <v>22812033.2618842</v>
      </c>
      <c r="Q87" s="67"/>
      <c r="R87" s="81" t="n">
        <f aca="false">'Low SIPA income'!G82</f>
        <v>25138601.7140841</v>
      </c>
      <c r="S87" s="67"/>
      <c r="T87" s="81" t="n">
        <f aca="false">'Low SIPA income'!J82</f>
        <v>96119622.4591467</v>
      </c>
      <c r="U87" s="9"/>
      <c r="V87" s="81" t="n">
        <f aca="false">'Low SIPA income'!F82</f>
        <v>135841.211830138</v>
      </c>
      <c r="W87" s="67"/>
      <c r="X87" s="81" t="n">
        <f aca="false">'Low SIPA income'!M82</f>
        <v>341193.960009207</v>
      </c>
      <c r="Y87" s="9"/>
      <c r="Z87" s="9" t="n">
        <f aca="false">R87+V87-N87-L87-F87</f>
        <v>-1891959.41040689</v>
      </c>
      <c r="AA87" s="9"/>
      <c r="AB87" s="9" t="n">
        <f aca="false">T87-P87-D87</f>
        <v>-52311081.0420248</v>
      </c>
      <c r="AC87" s="50"/>
      <c r="AD87" s="9"/>
      <c r="AE87" s="9"/>
      <c r="AF87" s="9"/>
      <c r="AG87" s="9" t="n">
        <f aca="false">BF87/100*$AG$53</f>
        <v>6580179648.50455</v>
      </c>
      <c r="AH87" s="39" t="n">
        <f aca="false">(AG87-AG86)/AG86</f>
        <v>0.00237241499947872</v>
      </c>
      <c r="AI87" s="39"/>
      <c r="AJ87" s="39" t="n">
        <f aca="false">AB87/AG87</f>
        <v>-0.00794979526948224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12955656</v>
      </c>
      <c r="AX87" s="7"/>
      <c r="AY87" s="39" t="n">
        <f aca="false">(AW87-AW86)/AW86</f>
        <v>0.00350500236049915</v>
      </c>
      <c r="AZ87" s="38" t="n">
        <f aca="false">workers_and_wage_low!B75</f>
        <v>6492.60586645349</v>
      </c>
      <c r="BA87" s="39" t="n">
        <f aca="false">(AZ87-AZ86)/AZ86</f>
        <v>-0.00112863150493159</v>
      </c>
      <c r="BB87" s="39"/>
      <c r="BC87" s="39"/>
      <c r="BD87" s="39"/>
      <c r="BE87" s="39"/>
      <c r="BF87" s="7" t="n">
        <f aca="false">BF86*(1+AY87)*(1+BA87)*(1-BE87)</f>
        <v>119.106738008948</v>
      </c>
      <c r="BG87" s="7"/>
      <c r="BH87" s="7"/>
      <c r="BI87" s="39" t="n">
        <f aca="false">T94/AG94</f>
        <v>0.0127698568643106</v>
      </c>
      <c r="BJ87" s="7"/>
      <c r="BK87" s="7"/>
      <c r="BL87" s="7"/>
      <c r="BM87" s="7"/>
      <c r="BN87" s="7"/>
      <c r="BO87" s="7"/>
      <c r="BP87" s="7"/>
      <c r="BQ87" s="7"/>
      <c r="BR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1" t="n">
        <f aca="false">'Low pensions'!Q88</f>
        <v>125358662.070498</v>
      </c>
      <c r="E88" s="9"/>
      <c r="F88" s="67" t="n">
        <f aca="false">'Low pensions'!I88</f>
        <v>22785420.7300033</v>
      </c>
      <c r="G88" s="81" t="n">
        <f aca="false">'Low pensions'!K88</f>
        <v>3109785.29681174</v>
      </c>
      <c r="H88" s="81" t="n">
        <f aca="false">'Low pensions'!V88</f>
        <v>17109121.1680589</v>
      </c>
      <c r="I88" s="81" t="n">
        <f aca="false">'Low pensions'!M88</f>
        <v>96178.9267055187</v>
      </c>
      <c r="J88" s="81" t="n">
        <f aca="false">'Low pensions'!W88</f>
        <v>529148.077362651</v>
      </c>
      <c r="K88" s="9"/>
      <c r="L88" s="81" t="n">
        <f aca="false">'Low pensions'!N88</f>
        <v>3355083.4987463</v>
      </c>
      <c r="M88" s="67"/>
      <c r="N88" s="81" t="n">
        <f aca="false">'Low pensions'!L88</f>
        <v>1034707.77208997</v>
      </c>
      <c r="O88" s="9"/>
      <c r="P88" s="81" t="n">
        <f aca="false">'Low pensions'!X88</f>
        <v>23102201.0982812</v>
      </c>
      <c r="Q88" s="67"/>
      <c r="R88" s="81" t="n">
        <f aca="false">'Low SIPA income'!G83</f>
        <v>22292169.4447478</v>
      </c>
      <c r="S88" s="67"/>
      <c r="T88" s="81" t="n">
        <f aca="false">'Low SIPA income'!J83</f>
        <v>85236041.9722155</v>
      </c>
      <c r="U88" s="9"/>
      <c r="V88" s="81" t="n">
        <f aca="false">'Low SIPA income'!F83</f>
        <v>126759.971691903</v>
      </c>
      <c r="W88" s="67"/>
      <c r="X88" s="81" t="n">
        <f aca="false">'Low SIPA income'!M83</f>
        <v>318384.502976143</v>
      </c>
      <c r="Y88" s="9"/>
      <c r="Z88" s="9" t="n">
        <f aca="false">R88+V88-N88-L88-F88</f>
        <v>-4756282.58439992</v>
      </c>
      <c r="AA88" s="9"/>
      <c r="AB88" s="9" t="n">
        <f aca="false">T88-P88-D88</f>
        <v>-63224821.196564</v>
      </c>
      <c r="AC88" s="50"/>
      <c r="AD88" s="9"/>
      <c r="AE88" s="9"/>
      <c r="AF88" s="9"/>
      <c r="AG88" s="9" t="n">
        <f aca="false">BF88/100*$AG$53</f>
        <v>6602961113.22579</v>
      </c>
      <c r="AH88" s="39" t="n">
        <f aca="false">(AG88-AG87)/AG87</f>
        <v>0.00346213415714459</v>
      </c>
      <c r="AI88" s="39"/>
      <c r="AJ88" s="39" t="n">
        <f aca="false">AB88/AG88</f>
        <v>-0.00957522240588758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12936973</v>
      </c>
      <c r="AX88" s="7"/>
      <c r="AY88" s="39" t="n">
        <f aca="false">(AW88-AW87)/AW87</f>
        <v>-0.00144207286763403</v>
      </c>
      <c r="AZ88" s="38" t="n">
        <f aca="false">workers_and_wage_low!B76</f>
        <v>6524.49293322669</v>
      </c>
      <c r="BA88" s="39" t="n">
        <f aca="false">(AZ88-AZ87)/AZ87</f>
        <v>0.00491128946205716</v>
      </c>
      <c r="BB88" s="39"/>
      <c r="BC88" s="39"/>
      <c r="BD88" s="39"/>
      <c r="BE88" s="39"/>
      <c r="BF88" s="7" t="n">
        <f aca="false">BF87*(1+AY88)*(1+BA88)*(1-BE88)</f>
        <v>119.519101514955</v>
      </c>
      <c r="BG88" s="7"/>
      <c r="BH88" s="7"/>
      <c r="BI88" s="39" t="n">
        <f aca="false">T95/AG95</f>
        <v>0.0146498542860158</v>
      </c>
      <c r="BJ88" s="7"/>
      <c r="BK88" s="7"/>
      <c r="BL88" s="7"/>
      <c r="BM88" s="7"/>
      <c r="BN88" s="7"/>
      <c r="BO88" s="7"/>
      <c r="BP88" s="7"/>
      <c r="BQ88" s="7"/>
      <c r="BR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1" t="n">
        <f aca="false">'Low pensions'!Q89</f>
        <v>125727584.876688</v>
      </c>
      <c r="E89" s="9"/>
      <c r="F89" s="67" t="n">
        <f aca="false">'Low pensions'!I89</f>
        <v>22852476.8170505</v>
      </c>
      <c r="G89" s="81" t="n">
        <f aca="false">'Low pensions'!K89</f>
        <v>3147912.6762625</v>
      </c>
      <c r="H89" s="81" t="n">
        <f aca="false">'Low pensions'!V89</f>
        <v>17318886.7604014</v>
      </c>
      <c r="I89" s="81" t="n">
        <f aca="false">'Low pensions'!M89</f>
        <v>97358.1240081177</v>
      </c>
      <c r="J89" s="81" t="n">
        <f aca="false">'Low pensions'!W89</f>
        <v>535635.673002099</v>
      </c>
      <c r="K89" s="9"/>
      <c r="L89" s="81" t="n">
        <f aca="false">'Low pensions'!N89</f>
        <v>3319647.41401948</v>
      </c>
      <c r="M89" s="67"/>
      <c r="N89" s="81" t="n">
        <f aca="false">'Low pensions'!L89</f>
        <v>1039392.60764991</v>
      </c>
      <c r="O89" s="9"/>
      <c r="P89" s="81" t="n">
        <f aca="false">'Low pensions'!X89</f>
        <v>22944097.6691785</v>
      </c>
      <c r="Q89" s="67"/>
      <c r="R89" s="81" t="n">
        <f aca="false">'Low SIPA income'!G84</f>
        <v>25494421.5870042</v>
      </c>
      <c r="S89" s="67"/>
      <c r="T89" s="81" t="n">
        <f aca="false">'Low SIPA income'!J84</f>
        <v>97480130.5827701</v>
      </c>
      <c r="U89" s="9"/>
      <c r="V89" s="81" t="n">
        <f aca="false">'Low SIPA income'!F84</f>
        <v>136308.209838491</v>
      </c>
      <c r="W89" s="67"/>
      <c r="X89" s="81" t="n">
        <f aca="false">'Low SIPA income'!M84</f>
        <v>342366.924366927</v>
      </c>
      <c r="Y89" s="9"/>
      <c r="Z89" s="9" t="n">
        <f aca="false">R89+V89-N89-L89-F89</f>
        <v>-1580787.04187718</v>
      </c>
      <c r="AA89" s="9"/>
      <c r="AB89" s="9" t="n">
        <f aca="false">T89-P89-D89</f>
        <v>-51191551.9630961</v>
      </c>
      <c r="AC89" s="50"/>
      <c r="AD89" s="9"/>
      <c r="AE89" s="9"/>
      <c r="AF89" s="9"/>
      <c r="AG89" s="9" t="n">
        <f aca="false">BF89/100*$AG$53</f>
        <v>6636742106.99695</v>
      </c>
      <c r="AH89" s="39" t="n">
        <f aca="false">(AG89-AG88)/AG88</f>
        <v>0.00511603706153871</v>
      </c>
      <c r="AI89" s="39" t="n">
        <f aca="false">(AG89-AG85)/AG85</f>
        <v>0.0135341422181694</v>
      </c>
      <c r="AJ89" s="39" t="n">
        <f aca="false">AB89/AG89</f>
        <v>-0.00771335560999517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12997810</v>
      </c>
      <c r="AX89" s="7"/>
      <c r="AY89" s="39" t="n">
        <f aca="false">(AW89-AW88)/AW88</f>
        <v>0.00470256836742258</v>
      </c>
      <c r="AZ89" s="38" t="n">
        <f aca="false">workers_and_wage_low!B77</f>
        <v>6527.17798018268</v>
      </c>
      <c r="BA89" s="39" t="n">
        <f aca="false">(AZ89-AZ88)/AZ88</f>
        <v>0.000411533430025881</v>
      </c>
      <c r="BB89" s="39"/>
      <c r="BC89" s="39"/>
      <c r="BD89" s="39"/>
      <c r="BE89" s="39"/>
      <c r="BF89" s="7" t="n">
        <f aca="false">BF88*(1+AY89)*(1+BA89)*(1-BE89)</f>
        <v>120.130565667867</v>
      </c>
      <c r="BG89" s="7"/>
      <c r="BH89" s="7"/>
      <c r="BI89" s="39" t="n">
        <f aca="false">T96/AG96</f>
        <v>0.0128377010196738</v>
      </c>
      <c r="BJ89" s="7"/>
      <c r="BK89" s="7"/>
      <c r="BL89" s="7"/>
      <c r="BM89" s="7"/>
      <c r="BN89" s="7"/>
      <c r="BO89" s="7"/>
      <c r="BP89" s="7"/>
      <c r="BQ89" s="7"/>
      <c r="BR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0" t="n">
        <f aca="false">'Low pensions'!Q90</f>
        <v>125621062.519453</v>
      </c>
      <c r="E90" s="6"/>
      <c r="F90" s="8" t="n">
        <f aca="false">'Low pensions'!I90</f>
        <v>22833115.117694</v>
      </c>
      <c r="G90" s="80" t="n">
        <f aca="false">'Low pensions'!K90</f>
        <v>3221450.79561745</v>
      </c>
      <c r="H90" s="80" t="n">
        <f aca="false">'Low pensions'!V90</f>
        <v>17723471.7958393</v>
      </c>
      <c r="I90" s="80" t="n">
        <f aca="false">'Low pensions'!M90</f>
        <v>99632.4988335287</v>
      </c>
      <c r="J90" s="80" t="n">
        <f aca="false">'Low pensions'!W90</f>
        <v>548148.612242449</v>
      </c>
      <c r="K90" s="6"/>
      <c r="L90" s="80" t="n">
        <f aca="false">'Low pensions'!N90</f>
        <v>3939714.876453</v>
      </c>
      <c r="M90" s="8"/>
      <c r="N90" s="80" t="n">
        <f aca="false">'Low pensions'!L90</f>
        <v>1040205.52947592</v>
      </c>
      <c r="O90" s="6"/>
      <c r="P90" s="80" t="n">
        <f aca="false">'Low pensions'!X90</f>
        <v>26166103.1354587</v>
      </c>
      <c r="Q90" s="8"/>
      <c r="R90" s="80" t="n">
        <f aca="false">'Low SIPA income'!G85</f>
        <v>22268300.6406488</v>
      </c>
      <c r="S90" s="8"/>
      <c r="T90" s="80" t="n">
        <f aca="false">'Low SIPA income'!J85</f>
        <v>85144777.5309933</v>
      </c>
      <c r="U90" s="6"/>
      <c r="V90" s="80" t="n">
        <f aca="false">'Low SIPA income'!F85</f>
        <v>135361.245673881</v>
      </c>
      <c r="W90" s="8"/>
      <c r="X90" s="80" t="n">
        <f aca="false">'Low SIPA income'!M85</f>
        <v>339988.423402771</v>
      </c>
      <c r="Y90" s="6"/>
      <c r="Z90" s="6" t="n">
        <f aca="false">R90+V90-N90-L90-F90</f>
        <v>-5409373.63730027</v>
      </c>
      <c r="AA90" s="6"/>
      <c r="AB90" s="6" t="n">
        <f aca="false">T90-P90-D90</f>
        <v>-66642388.1239186</v>
      </c>
      <c r="AC90" s="50"/>
      <c r="AD90" s="6"/>
      <c r="AE90" s="6"/>
      <c r="AF90" s="6"/>
      <c r="AG90" s="6" t="n">
        <f aca="false">BF90/100*$AG$53</f>
        <v>6637400808.26233</v>
      </c>
      <c r="AH90" s="61" t="n">
        <f aca="false">(AG90-AG89)/AG89</f>
        <v>9.92506948082727E-005</v>
      </c>
      <c r="AI90" s="61"/>
      <c r="AJ90" s="61" t="n">
        <f aca="false">AB90/AG90</f>
        <v>-0.0100404345087856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0.000208373950198929</v>
      </c>
      <c r="AV90" s="5"/>
      <c r="AW90" s="65" t="n">
        <f aca="false">workers_and_wage_low!C78</f>
        <v>12967622</v>
      </c>
      <c r="AX90" s="5"/>
      <c r="AY90" s="61" t="n">
        <f aca="false">(AW90-AW89)/AW89</f>
        <v>-0.00232254510567549</v>
      </c>
      <c r="AZ90" s="66" t="n">
        <f aca="false">workers_and_wage_low!B78</f>
        <v>6543.02227148532</v>
      </c>
      <c r="BA90" s="61" t="n">
        <f aca="false">(AZ90-AZ89)/AZ89</f>
        <v>0.00242743362456777</v>
      </c>
      <c r="BB90" s="61"/>
      <c r="BC90" s="61"/>
      <c r="BD90" s="61"/>
      <c r="BE90" s="61"/>
      <c r="BF90" s="5" t="n">
        <f aca="false">BF89*(1+AY90)*(1+BA90)*(1-BE90)</f>
        <v>120.142488709977</v>
      </c>
      <c r="BG90" s="5"/>
      <c r="BH90" s="5"/>
      <c r="BI90" s="61" t="n">
        <f aca="false">T97/AG97</f>
        <v>0.0146391012911581</v>
      </c>
      <c r="BJ90" s="5"/>
      <c r="BK90" s="5"/>
      <c r="BL90" s="5"/>
      <c r="BM90" s="5"/>
      <c r="BN90" s="5"/>
      <c r="BO90" s="5"/>
      <c r="BP90" s="5"/>
      <c r="BQ90" s="5"/>
      <c r="BR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1" t="n">
        <f aca="false">'Low pensions'!Q91</f>
        <v>125792825.427461</v>
      </c>
      <c r="E91" s="9"/>
      <c r="F91" s="67" t="n">
        <f aca="false">'Low pensions'!I91</f>
        <v>22864335.0594207</v>
      </c>
      <c r="G91" s="81" t="n">
        <f aca="false">'Low pensions'!K91</f>
        <v>3286089.06104662</v>
      </c>
      <c r="H91" s="81" t="n">
        <f aca="false">'Low pensions'!V91</f>
        <v>18079092.4608591</v>
      </c>
      <c r="I91" s="81" t="n">
        <f aca="false">'Low pensions'!M91</f>
        <v>101631.620444741</v>
      </c>
      <c r="J91" s="81" t="n">
        <f aca="false">'Low pensions'!W91</f>
        <v>559147.189511103</v>
      </c>
      <c r="K91" s="9"/>
      <c r="L91" s="81" t="n">
        <f aca="false">'Low pensions'!N91</f>
        <v>3261272.48371474</v>
      </c>
      <c r="M91" s="67"/>
      <c r="N91" s="81" t="n">
        <f aca="false">'Low pensions'!L91</f>
        <v>1042780.37941662</v>
      </c>
      <c r="O91" s="9"/>
      <c r="P91" s="81" t="n">
        <f aca="false">'Low pensions'!X91</f>
        <v>22659828.3990306</v>
      </c>
      <c r="Q91" s="67"/>
      <c r="R91" s="81" t="n">
        <f aca="false">'Low SIPA income'!G86</f>
        <v>25402399.0054451</v>
      </c>
      <c r="S91" s="67"/>
      <c r="T91" s="81" t="n">
        <f aca="false">'Low SIPA income'!J86</f>
        <v>97128274.2664251</v>
      </c>
      <c r="U91" s="9"/>
      <c r="V91" s="81" t="n">
        <f aca="false">'Low SIPA income'!F86</f>
        <v>137809.322328406</v>
      </c>
      <c r="W91" s="67"/>
      <c r="X91" s="81" t="n">
        <f aca="false">'Low SIPA income'!M86</f>
        <v>346137.286158853</v>
      </c>
      <c r="Y91" s="9"/>
      <c r="Z91" s="9" t="n">
        <f aca="false">R91+V91-N91-L91-F91</f>
        <v>-1628179.59477855</v>
      </c>
      <c r="AA91" s="9"/>
      <c r="AB91" s="9" t="n">
        <f aca="false">T91-P91-D91</f>
        <v>-51324379.5600667</v>
      </c>
      <c r="AC91" s="50"/>
      <c r="AD91" s="9"/>
      <c r="AE91" s="9"/>
      <c r="AF91" s="9"/>
      <c r="AG91" s="9" t="n">
        <f aca="false">BF91/100*$AG$53</f>
        <v>6641168742.93925</v>
      </c>
      <c r="AH91" s="39" t="n">
        <f aca="false">(AG91-AG90)/AG90</f>
        <v>0.000567682257824412</v>
      </c>
      <c r="AI91" s="39"/>
      <c r="AJ91" s="39" t="n">
        <f aca="false">AB91/AG91</f>
        <v>-0.00772821494930899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12975834</v>
      </c>
      <c r="AX91" s="7"/>
      <c r="AY91" s="39" t="n">
        <f aca="false">(AW91-AW90)/AW90</f>
        <v>0.000633269538547623</v>
      </c>
      <c r="AZ91" s="38" t="n">
        <f aca="false">workers_and_wage_low!B79</f>
        <v>6542.59340403551</v>
      </c>
      <c r="BA91" s="39" t="n">
        <f aca="false">(AZ91-AZ90)/AZ90</f>
        <v>-6.55457725819932E-005</v>
      </c>
      <c r="BB91" s="39"/>
      <c r="BC91" s="39"/>
      <c r="BD91" s="39"/>
      <c r="BE91" s="39"/>
      <c r="BF91" s="7" t="n">
        <f aca="false">BF90*(1+AY91)*(1+BA91)*(1-BE91)</f>
        <v>120.210691469229</v>
      </c>
      <c r="BG91" s="7"/>
      <c r="BH91" s="7"/>
      <c r="BI91" s="39" t="n">
        <f aca="false">T98/AG98</f>
        <v>0.0127603447883755</v>
      </c>
      <c r="BJ91" s="7"/>
      <c r="BK91" s="7"/>
      <c r="BL91" s="7"/>
      <c r="BM91" s="7"/>
      <c r="BN91" s="7"/>
      <c r="BO91" s="7"/>
      <c r="BP91" s="7"/>
      <c r="BQ91" s="7"/>
      <c r="BR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1" t="n">
        <f aca="false">'Low pensions'!Q92</f>
        <v>125788014.697709</v>
      </c>
      <c r="E92" s="9"/>
      <c r="F92" s="67" t="n">
        <f aca="false">'Low pensions'!I92</f>
        <v>22863460.6523426</v>
      </c>
      <c r="G92" s="81" t="n">
        <f aca="false">'Low pensions'!K92</f>
        <v>3322615.37016917</v>
      </c>
      <c r="H92" s="81" t="n">
        <f aca="false">'Low pensions'!V92</f>
        <v>18280049.4366478</v>
      </c>
      <c r="I92" s="81" t="n">
        <f aca="false">'Low pensions'!M92</f>
        <v>102761.300108325</v>
      </c>
      <c r="J92" s="81" t="n">
        <f aca="false">'Low pensions'!W92</f>
        <v>565362.353710759</v>
      </c>
      <c r="K92" s="9"/>
      <c r="L92" s="81" t="n">
        <f aca="false">'Low pensions'!N92</f>
        <v>3271374.9197606</v>
      </c>
      <c r="M92" s="67"/>
      <c r="N92" s="81" t="n">
        <f aca="false">'Low pensions'!L92</f>
        <v>1044478.61817178</v>
      </c>
      <c r="O92" s="9"/>
      <c r="P92" s="81" t="n">
        <f aca="false">'Low pensions'!X92</f>
        <v>22721593.196267</v>
      </c>
      <c r="Q92" s="67"/>
      <c r="R92" s="81" t="n">
        <f aca="false">'Low SIPA income'!G87</f>
        <v>22180310.1185331</v>
      </c>
      <c r="S92" s="67"/>
      <c r="T92" s="81" t="n">
        <f aca="false">'Low SIPA income'!J87</f>
        <v>84808338.1433957</v>
      </c>
      <c r="U92" s="9"/>
      <c r="V92" s="81" t="n">
        <f aca="false">'Low SIPA income'!F87</f>
        <v>140747.484731509</v>
      </c>
      <c r="W92" s="67"/>
      <c r="X92" s="81" t="n">
        <f aca="false">'Low SIPA income'!M87</f>
        <v>353517.103019722</v>
      </c>
      <c r="Y92" s="9"/>
      <c r="Z92" s="9" t="n">
        <f aca="false">R92+V92-N92-L92-F92</f>
        <v>-4858256.58701038</v>
      </c>
      <c r="AA92" s="9"/>
      <c r="AB92" s="9" t="n">
        <f aca="false">T92-P92-D92</f>
        <v>-63701269.7505806</v>
      </c>
      <c r="AC92" s="50"/>
      <c r="AD92" s="9"/>
      <c r="AE92" s="9"/>
      <c r="AF92" s="9"/>
      <c r="AG92" s="9" t="n">
        <f aca="false">BF92/100*$AG$53</f>
        <v>6640195873.01557</v>
      </c>
      <c r="AH92" s="39" t="n">
        <f aca="false">(AG92-AG91)/AG91</f>
        <v>-0.000146490770125418</v>
      </c>
      <c r="AI92" s="39"/>
      <c r="AJ92" s="39" t="n">
        <f aca="false">AB92/AG92</f>
        <v>-0.00959328172975287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13010475</v>
      </c>
      <c r="AX92" s="7"/>
      <c r="AY92" s="39" t="n">
        <f aca="false">(AW92-AW91)/AW91</f>
        <v>0.00266965499096243</v>
      </c>
      <c r="AZ92" s="38" t="n">
        <f aca="false">workers_and_wage_low!B80</f>
        <v>6524.21756450593</v>
      </c>
      <c r="BA92" s="39" t="n">
        <f aca="false">(AZ92-AZ91)/AZ91</f>
        <v>-0.00280864764089534</v>
      </c>
      <c r="BB92" s="39"/>
      <c r="BC92" s="39"/>
      <c r="BD92" s="39"/>
      <c r="BE92" s="39"/>
      <c r="BF92" s="7" t="n">
        <f aca="false">BF91*(1+AY92)*(1+BA92)*(1-BE92)</f>
        <v>120.193081712458</v>
      </c>
      <c r="BG92" s="7"/>
      <c r="BH92" s="7"/>
      <c r="BI92" s="39" t="n">
        <f aca="false">T99/AG99</f>
        <v>0.0145972367941813</v>
      </c>
      <c r="BJ92" s="7"/>
      <c r="BK92" s="7"/>
      <c r="BL92" s="7"/>
      <c r="BM92" s="7"/>
      <c r="BN92" s="7"/>
      <c r="BO92" s="7"/>
      <c r="BP92" s="7"/>
      <c r="BQ92" s="7"/>
      <c r="BR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1" t="n">
        <f aca="false">'Low pensions'!Q93</f>
        <v>126167355.516702</v>
      </c>
      <c r="E93" s="9"/>
      <c r="F93" s="67" t="n">
        <f aca="false">'Low pensions'!I93</f>
        <v>22932410.3365372</v>
      </c>
      <c r="G93" s="81" t="n">
        <f aca="false">'Low pensions'!K93</f>
        <v>3374015.81011676</v>
      </c>
      <c r="H93" s="81" t="n">
        <f aca="false">'Low pensions'!V93</f>
        <v>18562839.4916579</v>
      </c>
      <c r="I93" s="81" t="n">
        <f aca="false">'Low pensions'!M93</f>
        <v>104351.0044366</v>
      </c>
      <c r="J93" s="81" t="n">
        <f aca="false">'Low pensions'!W93</f>
        <v>574108.437886324</v>
      </c>
      <c r="K93" s="9"/>
      <c r="L93" s="81" t="n">
        <f aca="false">'Low pensions'!N93</f>
        <v>3244662.51861361</v>
      </c>
      <c r="M93" s="67"/>
      <c r="N93" s="81" t="n">
        <f aca="false">'Low pensions'!L93</f>
        <v>1047631.37304544</v>
      </c>
      <c r="O93" s="9"/>
      <c r="P93" s="81" t="n">
        <f aca="false">'Low pensions'!X93</f>
        <v>22600327.9468317</v>
      </c>
      <c r="Q93" s="67"/>
      <c r="R93" s="81" t="n">
        <f aca="false">'Low SIPA income'!G88</f>
        <v>25510099.7146272</v>
      </c>
      <c r="S93" s="67"/>
      <c r="T93" s="81" t="n">
        <f aca="false">'Low SIPA income'!J88</f>
        <v>97540077.2625864</v>
      </c>
      <c r="U93" s="9"/>
      <c r="V93" s="81" t="n">
        <f aca="false">'Low SIPA income'!F88</f>
        <v>134388.227293368</v>
      </c>
      <c r="W93" s="67"/>
      <c r="X93" s="81" t="n">
        <f aca="false">'Low SIPA income'!M88</f>
        <v>337544.481759907</v>
      </c>
      <c r="Y93" s="9"/>
      <c r="Z93" s="9" t="n">
        <f aca="false">R93+V93-N93-L93-F93</f>
        <v>-1580216.28627569</v>
      </c>
      <c r="AA93" s="9"/>
      <c r="AB93" s="9" t="n">
        <f aca="false">T93-P93-D93</f>
        <v>-51227606.2009475</v>
      </c>
      <c r="AC93" s="50"/>
      <c r="AD93" s="9"/>
      <c r="AE93" s="9"/>
      <c r="AF93" s="9"/>
      <c r="AG93" s="9" t="n">
        <f aca="false">BF93/100*$AG$53</f>
        <v>6642274610.35976</v>
      </c>
      <c r="AH93" s="39" t="n">
        <f aca="false">(AG93-AG92)/AG92</f>
        <v>0.000313053618288449</v>
      </c>
      <c r="AI93" s="39" t="n">
        <f aca="false">(AG93-AG89)/AG89</f>
        <v>0.00083361734923758</v>
      </c>
      <c r="AJ93" s="39" t="n">
        <f aca="false">AB93/AG93</f>
        <v>-0.00771235897429615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12955571</v>
      </c>
      <c r="AX93" s="7"/>
      <c r="AY93" s="39" t="n">
        <f aca="false">(AW93-AW92)/AW92</f>
        <v>-0.00421998428189593</v>
      </c>
      <c r="AZ93" s="38" t="n">
        <f aca="false">workers_and_wage_low!B81</f>
        <v>6553.91742293061</v>
      </c>
      <c r="BA93" s="39" t="n">
        <f aca="false">(AZ93-AZ92)/AZ92</f>
        <v>0.00455224831652749</v>
      </c>
      <c r="BB93" s="39"/>
      <c r="BC93" s="39"/>
      <c r="BD93" s="39"/>
      <c r="BE93" s="39"/>
      <c r="BF93" s="7" t="n">
        <f aca="false">BF92*(1+AY93)*(1+BA93)*(1-BE93)</f>
        <v>120.230708591582</v>
      </c>
      <c r="BG93" s="7"/>
      <c r="BH93" s="7"/>
      <c r="BI93" s="39" t="n">
        <f aca="false">T100/AG100</f>
        <v>0.0127685160300891</v>
      </c>
      <c r="BJ93" s="7"/>
      <c r="BK93" s="7"/>
      <c r="BL93" s="7"/>
      <c r="BM93" s="7"/>
      <c r="BN93" s="7"/>
      <c r="BO93" s="7"/>
      <c r="BP93" s="7"/>
      <c r="BQ93" s="7"/>
      <c r="BR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0" t="n">
        <f aca="false">'Low pensions'!Q94</f>
        <v>126252367.280025</v>
      </c>
      <c r="E94" s="6"/>
      <c r="F94" s="8" t="n">
        <f aca="false">'Low pensions'!I94</f>
        <v>22947862.2308244</v>
      </c>
      <c r="G94" s="80" t="n">
        <f aca="false">'Low pensions'!K94</f>
        <v>3485646.28147677</v>
      </c>
      <c r="H94" s="80" t="n">
        <f aca="false">'Low pensions'!V94</f>
        <v>19176997.4087668</v>
      </c>
      <c r="I94" s="80" t="n">
        <f aca="false">'Low pensions'!M94</f>
        <v>107803.493241549</v>
      </c>
      <c r="J94" s="80" t="n">
        <f aca="false">'Low pensions'!W94</f>
        <v>593103.012642272</v>
      </c>
      <c r="K94" s="6"/>
      <c r="L94" s="80" t="n">
        <f aca="false">'Low pensions'!N94</f>
        <v>3896736.78909635</v>
      </c>
      <c r="M94" s="8"/>
      <c r="N94" s="80" t="n">
        <f aca="false">'Low pensions'!L94</f>
        <v>1049440.88469579</v>
      </c>
      <c r="O94" s="6"/>
      <c r="P94" s="80" t="n">
        <f aca="false">'Low pensions'!X94</f>
        <v>25993899.8354052</v>
      </c>
      <c r="Q94" s="8"/>
      <c r="R94" s="80" t="n">
        <f aca="false">'Low SIPA income'!G89</f>
        <v>22211450.542191</v>
      </c>
      <c r="S94" s="8"/>
      <c r="T94" s="80" t="n">
        <f aca="false">'Low SIPA income'!J89</f>
        <v>84927406.2522451</v>
      </c>
      <c r="U94" s="6"/>
      <c r="V94" s="80" t="n">
        <f aca="false">'Low SIPA income'!F89</f>
        <v>137952.763580178</v>
      </c>
      <c r="W94" s="8"/>
      <c r="X94" s="80" t="n">
        <f aca="false">'Low SIPA income'!M89</f>
        <v>346497.569228045</v>
      </c>
      <c r="Y94" s="6"/>
      <c r="Z94" s="6" t="n">
        <f aca="false">R94+V94-N94-L94-F94</f>
        <v>-5544636.59884542</v>
      </c>
      <c r="AA94" s="6"/>
      <c r="AB94" s="6" t="n">
        <f aca="false">T94-P94-D94</f>
        <v>-67318860.863185</v>
      </c>
      <c r="AC94" s="50"/>
      <c r="AD94" s="6"/>
      <c r="AE94" s="6"/>
      <c r="AF94" s="6"/>
      <c r="AG94" s="6" t="n">
        <f aca="false">BF94/100*$AG$53</f>
        <v>6650615363.55991</v>
      </c>
      <c r="AH94" s="61" t="n">
        <f aca="false">(AG94-AG93)/AG93</f>
        <v>0.0012557073727635</v>
      </c>
      <c r="AI94" s="61"/>
      <c r="AJ94" s="61" t="n">
        <f aca="false">AB94/AG94</f>
        <v>-0.0101222003052588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0.000903550593215238</v>
      </c>
      <c r="AV94" s="5"/>
      <c r="AW94" s="65" t="n">
        <f aca="false">workers_and_wage_low!C82</f>
        <v>12962990</v>
      </c>
      <c r="AX94" s="5"/>
      <c r="AY94" s="61" t="n">
        <f aca="false">(AW94-AW93)/AW93</f>
        <v>0.000572649403102341</v>
      </c>
      <c r="AZ94" s="66" t="n">
        <f aca="false">workers_and_wage_low!B82</f>
        <v>6558.39156634329</v>
      </c>
      <c r="BA94" s="61" t="n">
        <f aca="false">(AZ94-AZ93)/AZ93</f>
        <v>0.000682667040787569</v>
      </c>
      <c r="BB94" s="61"/>
      <c r="BC94" s="61"/>
      <c r="BD94" s="61"/>
      <c r="BE94" s="61"/>
      <c r="BF94" s="5" t="n">
        <f aca="false">BF93*(1+AY94)*(1+BA94)*(1-BE94)</f>
        <v>120.381683178793</v>
      </c>
      <c r="BG94" s="5"/>
      <c r="BH94" s="5"/>
      <c r="BI94" s="61" t="n">
        <f aca="false">T101/AG101</f>
        <v>0.0145680491009593</v>
      </c>
      <c r="BJ94" s="5"/>
      <c r="BK94" s="5"/>
      <c r="BL94" s="5"/>
      <c r="BM94" s="5"/>
      <c r="BN94" s="5"/>
      <c r="BO94" s="5"/>
      <c r="BP94" s="5"/>
      <c r="BQ94" s="5"/>
      <c r="BR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1" t="n">
        <f aca="false">'Low pensions'!Q95</f>
        <v>126750785.735269</v>
      </c>
      <c r="E95" s="9"/>
      <c r="F95" s="67" t="n">
        <f aca="false">'Low pensions'!I95</f>
        <v>23038455.6849564</v>
      </c>
      <c r="G95" s="81" t="n">
        <f aca="false">'Low pensions'!K95</f>
        <v>3520002.26764725</v>
      </c>
      <c r="H95" s="81" t="n">
        <f aca="false">'Low pensions'!V95</f>
        <v>19366013.9080221</v>
      </c>
      <c r="I95" s="81" t="n">
        <f aca="false">'Low pensions'!M95</f>
        <v>108866.049514864</v>
      </c>
      <c r="J95" s="81" t="n">
        <f aca="false">'Low pensions'!W95</f>
        <v>598948.883753262</v>
      </c>
      <c r="K95" s="9"/>
      <c r="L95" s="81" t="n">
        <f aca="false">'Low pensions'!N95</f>
        <v>3176220.63428158</v>
      </c>
      <c r="M95" s="67"/>
      <c r="N95" s="81" t="n">
        <f aca="false">'Low pensions'!L95</f>
        <v>1053717.71863313</v>
      </c>
      <c r="O95" s="9"/>
      <c r="P95" s="81" t="n">
        <f aca="false">'Low pensions'!X95</f>
        <v>22278667.9613349</v>
      </c>
      <c r="Q95" s="67"/>
      <c r="R95" s="81" t="n">
        <f aca="false">'Low SIPA income'!G90</f>
        <v>25610034.4269844</v>
      </c>
      <c r="S95" s="67"/>
      <c r="T95" s="81" t="n">
        <f aca="false">'Low SIPA income'!J90</f>
        <v>97922186.2967959</v>
      </c>
      <c r="U95" s="9"/>
      <c r="V95" s="81" t="n">
        <f aca="false">'Low SIPA income'!F90</f>
        <v>136260.049487389</v>
      </c>
      <c r="W95" s="67"/>
      <c r="X95" s="81" t="n">
        <f aca="false">'Low SIPA income'!M90</f>
        <v>342245.959449974</v>
      </c>
      <c r="Y95" s="9"/>
      <c r="Z95" s="9" t="n">
        <f aca="false">R95+V95-N95-L95-F95</f>
        <v>-1522099.56139931</v>
      </c>
      <c r="AA95" s="9"/>
      <c r="AB95" s="9" t="n">
        <f aca="false">T95-P95-D95</f>
        <v>-51107267.399808</v>
      </c>
      <c r="AC95" s="50"/>
      <c r="AD95" s="9"/>
      <c r="AE95" s="9"/>
      <c r="AF95" s="9"/>
      <c r="AG95" s="9" t="n">
        <f aca="false">BF95/100*$AG$53</f>
        <v>6684174762.76668</v>
      </c>
      <c r="AH95" s="39" t="n">
        <f aca="false">(AG95-AG94)/AG94</f>
        <v>0.0050460592550063</v>
      </c>
      <c r="AI95" s="39"/>
      <c r="AJ95" s="39" t="n">
        <f aca="false">AB95/AG95</f>
        <v>-0.00764601004816545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13011192</v>
      </c>
      <c r="AX95" s="7"/>
      <c r="AY95" s="39" t="n">
        <f aca="false">(AW95-AW94)/AW94</f>
        <v>0.00371843224441275</v>
      </c>
      <c r="AZ95" s="38" t="n">
        <f aca="false">workers_and_wage_low!B83</f>
        <v>6567.0664073244</v>
      </c>
      <c r="BA95" s="39" t="n">
        <f aca="false">(AZ95-AZ94)/AZ94</f>
        <v>0.00132270860825467</v>
      </c>
      <c r="BB95" s="39"/>
      <c r="BC95" s="39"/>
      <c r="BD95" s="39"/>
      <c r="BE95" s="39"/>
      <c r="BF95" s="7" t="n">
        <f aca="false">BF94*(1+AY95)*(1+BA95)*(1-BE95)</f>
        <v>120.98913628533</v>
      </c>
      <c r="BG95" s="7"/>
      <c r="BH95" s="7"/>
      <c r="BI95" s="39" t="n">
        <f aca="false">T102/AG102</f>
        <v>0.0127887567508965</v>
      </c>
      <c r="BJ95" s="7"/>
      <c r="BK95" s="7"/>
      <c r="BL95" s="7"/>
      <c r="BM95" s="7"/>
      <c r="BN95" s="7"/>
      <c r="BO95" s="7"/>
      <c r="BP95" s="7"/>
      <c r="BQ95" s="7"/>
      <c r="BR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1" t="n">
        <f aca="false">'Low pensions'!Q96</f>
        <v>127212407.408919</v>
      </c>
      <c r="E96" s="9"/>
      <c r="F96" s="67" t="n">
        <f aca="false">'Low pensions'!I96</f>
        <v>23122360.888462</v>
      </c>
      <c r="G96" s="81" t="n">
        <f aca="false">'Low pensions'!K96</f>
        <v>3561055.86294055</v>
      </c>
      <c r="H96" s="81" t="n">
        <f aca="false">'Low pensions'!V96</f>
        <v>19591878.676557</v>
      </c>
      <c r="I96" s="81" t="n">
        <f aca="false">'Low pensions'!M96</f>
        <v>110135.748338366</v>
      </c>
      <c r="J96" s="81" t="n">
        <f aca="false">'Low pensions'!W96</f>
        <v>605934.392058454</v>
      </c>
      <c r="K96" s="9"/>
      <c r="L96" s="81" t="n">
        <f aca="false">'Low pensions'!N96</f>
        <v>3166796.91180333</v>
      </c>
      <c r="M96" s="67"/>
      <c r="N96" s="81" t="n">
        <f aca="false">'Low pensions'!L96</f>
        <v>1057474.47855433</v>
      </c>
      <c r="O96" s="9"/>
      <c r="P96" s="81" t="n">
        <f aca="false">'Low pensions'!X96</f>
        <v>22250436.8052599</v>
      </c>
      <c r="Q96" s="67"/>
      <c r="R96" s="81" t="n">
        <f aca="false">'Low SIPA income'!G91</f>
        <v>22513905.8850473</v>
      </c>
      <c r="S96" s="67"/>
      <c r="T96" s="81" t="n">
        <f aca="false">'Low SIPA income'!J91</f>
        <v>86083870.4699752</v>
      </c>
      <c r="U96" s="9"/>
      <c r="V96" s="81" t="n">
        <f aca="false">'Low SIPA income'!F91</f>
        <v>136079.593447129</v>
      </c>
      <c r="W96" s="67"/>
      <c r="X96" s="81" t="n">
        <f aca="false">'Low SIPA income'!M91</f>
        <v>341792.705903759</v>
      </c>
      <c r="Y96" s="9"/>
      <c r="Z96" s="9" t="n">
        <f aca="false">R96+V96-N96-L96-F96</f>
        <v>-4696646.80032526</v>
      </c>
      <c r="AA96" s="9"/>
      <c r="AB96" s="9" t="n">
        <f aca="false">T96-P96-D96</f>
        <v>-63378973.7442042</v>
      </c>
      <c r="AC96" s="50"/>
      <c r="AD96" s="9"/>
      <c r="AE96" s="9"/>
      <c r="AF96" s="9"/>
      <c r="AG96" s="9" t="n">
        <f aca="false">BF96/100*$AG$53</f>
        <v>6705551900.45723</v>
      </c>
      <c r="AH96" s="39" t="n">
        <f aca="false">(AG96-AG95)/AG95</f>
        <v>0.00319817156930509</v>
      </c>
      <c r="AI96" s="39"/>
      <c r="AJ96" s="39" t="n">
        <f aca="false">AB96/AG96</f>
        <v>-0.00945171623231827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13025609</v>
      </c>
      <c r="AX96" s="7"/>
      <c r="AY96" s="39" t="n">
        <f aca="false">(AW96-AW95)/AW95</f>
        <v>0.00110804605757874</v>
      </c>
      <c r="AZ96" s="38" t="n">
        <f aca="false">workers_and_wage_low!B84</f>
        <v>6580.77720816073</v>
      </c>
      <c r="BA96" s="39" t="n">
        <f aca="false">(AZ96-AZ95)/AZ95</f>
        <v>0.00208781211973807</v>
      </c>
      <c r="BB96" s="39"/>
      <c r="BC96" s="39"/>
      <c r="BD96" s="39"/>
      <c r="BE96" s="39"/>
      <c r="BF96" s="7" t="n">
        <f aca="false">BF95*(1+AY96)*(1+BA96)*(1-BE96)</f>
        <v>121.376080301193</v>
      </c>
      <c r="BG96" s="7"/>
      <c r="BH96" s="7"/>
      <c r="BI96" s="39" t="n">
        <f aca="false">T103/AG103</f>
        <v>0.0146961126120969</v>
      </c>
      <c r="BJ96" s="7"/>
      <c r="BK96" s="7"/>
      <c r="BL96" s="7"/>
      <c r="BM96" s="7"/>
      <c r="BN96" s="7"/>
      <c r="BO96" s="7"/>
      <c r="BP96" s="7"/>
      <c r="BQ96" s="7"/>
      <c r="BR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1" t="n">
        <f aca="false">'Low pensions'!Q97</f>
        <v>126892456.363405</v>
      </c>
      <c r="E97" s="9"/>
      <c r="F97" s="67" t="n">
        <f aca="false">'Low pensions'!I97</f>
        <v>23064205.9986073</v>
      </c>
      <c r="G97" s="81" t="n">
        <f aca="false">'Low pensions'!K97</f>
        <v>3612004.76368463</v>
      </c>
      <c r="H97" s="81" t="n">
        <f aca="false">'Low pensions'!V97</f>
        <v>19872184.4960949</v>
      </c>
      <c r="I97" s="81" t="n">
        <f aca="false">'Low pensions'!M97</f>
        <v>111711.487536638</v>
      </c>
      <c r="J97" s="81" t="n">
        <f aca="false">'Low pensions'!W97</f>
        <v>614603.644209121</v>
      </c>
      <c r="K97" s="9"/>
      <c r="L97" s="81" t="n">
        <f aca="false">'Low pensions'!N97</f>
        <v>3204686.98151772</v>
      </c>
      <c r="M97" s="67"/>
      <c r="N97" s="81" t="n">
        <f aca="false">'Low pensions'!L97</f>
        <v>1054422.46150844</v>
      </c>
      <c r="O97" s="9"/>
      <c r="P97" s="81" t="n">
        <f aca="false">'Low pensions'!X97</f>
        <v>22430257.2598338</v>
      </c>
      <c r="Q97" s="67"/>
      <c r="R97" s="81" t="n">
        <f aca="false">'Low SIPA income'!G92</f>
        <v>25521976.8466428</v>
      </c>
      <c r="S97" s="67"/>
      <c r="T97" s="81" t="n">
        <f aca="false">'Low SIPA income'!J92</f>
        <v>97585490.5062595</v>
      </c>
      <c r="U97" s="9"/>
      <c r="V97" s="81" t="n">
        <f aca="false">'Low SIPA income'!F92</f>
        <v>136001.751461759</v>
      </c>
      <c r="W97" s="67"/>
      <c r="X97" s="81" t="n">
        <f aca="false">'Low SIPA income'!M92</f>
        <v>341597.189278979</v>
      </c>
      <c r="Y97" s="9"/>
      <c r="Z97" s="9" t="n">
        <f aca="false">R97+V97-N97-L97-F97</f>
        <v>-1665336.84352886</v>
      </c>
      <c r="AA97" s="9"/>
      <c r="AB97" s="9" t="n">
        <f aca="false">T97-P97-D97</f>
        <v>-51737223.1169793</v>
      </c>
      <c r="AC97" s="50"/>
      <c r="AD97" s="9"/>
      <c r="AE97" s="9"/>
      <c r="AF97" s="9"/>
      <c r="AG97" s="9" t="n">
        <f aca="false">BF97/100*$AG$53</f>
        <v>6666084793.41558</v>
      </c>
      <c r="AH97" s="39" t="n">
        <f aca="false">(AG97-AG96)/AG96</f>
        <v>-0.00588573582421394</v>
      </c>
      <c r="AI97" s="39" t="n">
        <f aca="false">(AG97-AG93)/AG93</f>
        <v>0.00358464298038673</v>
      </c>
      <c r="AJ97" s="39" t="n">
        <f aca="false">AB97/AG97</f>
        <v>-0.00776126087806184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12979954</v>
      </c>
      <c r="AX97" s="7"/>
      <c r="AY97" s="39" t="n">
        <f aca="false">(AW97-AW96)/AW96</f>
        <v>-0.00350501846017334</v>
      </c>
      <c r="AZ97" s="38" t="n">
        <f aca="false">workers_and_wage_low!B85</f>
        <v>6565.05513142319</v>
      </c>
      <c r="BA97" s="39" t="n">
        <f aca="false">(AZ97-AZ96)/AZ96</f>
        <v>-0.00238909117270385</v>
      </c>
      <c r="BB97" s="39"/>
      <c r="BC97" s="39"/>
      <c r="BD97" s="39"/>
      <c r="BE97" s="39"/>
      <c r="BF97" s="7" t="n">
        <f aca="false">BF96*(1+AY97)*(1+BA97)*(1-BE97)</f>
        <v>120.661692757161</v>
      </c>
      <c r="BG97" s="7"/>
      <c r="BH97" s="7"/>
      <c r="BI97" s="39" t="n">
        <f aca="false">T104/AG104</f>
        <v>0.0128462924541564</v>
      </c>
      <c r="BJ97" s="7"/>
      <c r="BK97" s="7"/>
      <c r="BL97" s="7"/>
      <c r="BM97" s="7"/>
      <c r="BN97" s="7"/>
      <c r="BO97" s="7"/>
      <c r="BP97" s="7"/>
      <c r="BQ97" s="7"/>
      <c r="BR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0" t="n">
        <f aca="false">'Low pensions'!Q98</f>
        <v>126889498.892321</v>
      </c>
      <c r="E98" s="6"/>
      <c r="F98" s="8" t="n">
        <f aca="false">'Low pensions'!I98</f>
        <v>23063668.4432295</v>
      </c>
      <c r="G98" s="80" t="n">
        <f aca="false">'Low pensions'!K98</f>
        <v>3665465.14339723</v>
      </c>
      <c r="H98" s="80" t="n">
        <f aca="false">'Low pensions'!V98</f>
        <v>20166307.7319116</v>
      </c>
      <c r="I98" s="80" t="n">
        <f aca="false">'Low pensions'!M98</f>
        <v>113364.901342183</v>
      </c>
      <c r="J98" s="80" t="n">
        <f aca="false">'Low pensions'!W98</f>
        <v>623700.239131291</v>
      </c>
      <c r="K98" s="6"/>
      <c r="L98" s="80" t="n">
        <f aca="false">'Low pensions'!N98</f>
        <v>3922401.53869129</v>
      </c>
      <c r="M98" s="8"/>
      <c r="N98" s="80" t="n">
        <f aca="false">'Low pensions'!L98</f>
        <v>1055140.25013928</v>
      </c>
      <c r="O98" s="6"/>
      <c r="P98" s="80" t="n">
        <f aca="false">'Low pensions'!X98</f>
        <v>26158430.5701439</v>
      </c>
      <c r="Q98" s="8"/>
      <c r="R98" s="80" t="n">
        <f aca="false">'Low SIPA income'!G93</f>
        <v>22417760.3826453</v>
      </c>
      <c r="S98" s="8"/>
      <c r="T98" s="80" t="n">
        <f aca="false">'Low SIPA income'!J93</f>
        <v>85716249.8084469</v>
      </c>
      <c r="U98" s="6"/>
      <c r="V98" s="80" t="n">
        <f aca="false">'Low SIPA income'!F93</f>
        <v>141113.543354845</v>
      </c>
      <c r="W98" s="8"/>
      <c r="X98" s="80" t="n">
        <f aca="false">'Low SIPA income'!M93</f>
        <v>354436.536743913</v>
      </c>
      <c r="Y98" s="6"/>
      <c r="Z98" s="6" t="n">
        <f aca="false">R98+V98-N98-L98-F98</f>
        <v>-5482336.30605996</v>
      </c>
      <c r="AA98" s="6"/>
      <c r="AB98" s="6" t="n">
        <f aca="false">T98-P98-D98</f>
        <v>-67331679.6540182</v>
      </c>
      <c r="AC98" s="50"/>
      <c r="AD98" s="6"/>
      <c r="AE98" s="6"/>
      <c r="AF98" s="6"/>
      <c r="AG98" s="6" t="n">
        <f aca="false">BF98/100*$AG$53</f>
        <v>6717392925.50567</v>
      </c>
      <c r="AH98" s="61" t="n">
        <f aca="false">(AG98-AG97)/AG97</f>
        <v>0.00769689160581375</v>
      </c>
      <c r="AI98" s="61"/>
      <c r="AJ98" s="61" t="n">
        <f aca="false">AB98/AG98</f>
        <v>-0.010023483872495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0.001958130991716</v>
      </c>
      <c r="AV98" s="5"/>
      <c r="AW98" s="65" t="n">
        <f aca="false">workers_and_wage_low!C86</f>
        <v>13044360</v>
      </c>
      <c r="AX98" s="5"/>
      <c r="AY98" s="61" t="n">
        <f aca="false">(AW98-AW97)/AW97</f>
        <v>0.00496195903313679</v>
      </c>
      <c r="AZ98" s="66" t="n">
        <f aca="false">workers_and_wage_low!B86</f>
        <v>6582.92146254046</v>
      </c>
      <c r="BA98" s="61" t="n">
        <f aca="false">(AZ98-AZ97)/AZ97</f>
        <v>0.00272142895369702</v>
      </c>
      <c r="BB98" s="61"/>
      <c r="BC98" s="61"/>
      <c r="BD98" s="61"/>
      <c r="BE98" s="61"/>
      <c r="BF98" s="5" t="n">
        <f aca="false">BF97*(1+AY98)*(1+BA98)*(1-BE98)</f>
        <v>121.590412727287</v>
      </c>
      <c r="BG98" s="5"/>
      <c r="BH98" s="5"/>
      <c r="BI98" s="61" t="n">
        <f aca="false">T105/AG105</f>
        <v>0.0146833928327048</v>
      </c>
      <c r="BJ98" s="5"/>
      <c r="BK98" s="5"/>
      <c r="BL98" s="5"/>
      <c r="BM98" s="5"/>
      <c r="BN98" s="5"/>
      <c r="BO98" s="5"/>
      <c r="BP98" s="5"/>
      <c r="BQ98" s="5"/>
      <c r="BR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1" t="n">
        <f aca="false">'Low pensions'!Q99</f>
        <v>126933429.369583</v>
      </c>
      <c r="E99" s="9"/>
      <c r="F99" s="67" t="n">
        <f aca="false">'Low pensions'!I99</f>
        <v>23071653.3274868</v>
      </c>
      <c r="G99" s="81" t="n">
        <f aca="false">'Low pensions'!K99</f>
        <v>3742727.95076823</v>
      </c>
      <c r="H99" s="81" t="n">
        <f aca="false">'Low pensions'!V99</f>
        <v>20591384.9018532</v>
      </c>
      <c r="I99" s="81" t="n">
        <f aca="false">'Low pensions'!M99</f>
        <v>115754.472704172</v>
      </c>
      <c r="J99" s="81" t="n">
        <f aca="false">'Low pensions'!W99</f>
        <v>636846.955727417</v>
      </c>
      <c r="K99" s="9"/>
      <c r="L99" s="81" t="n">
        <f aca="false">'Low pensions'!N99</f>
        <v>3145865.14027446</v>
      </c>
      <c r="M99" s="67"/>
      <c r="N99" s="81" t="n">
        <f aca="false">'Low pensions'!L99</f>
        <v>1057092.37889461</v>
      </c>
      <c r="O99" s="9"/>
      <c r="P99" s="81" t="n">
        <f aca="false">'Low pensions'!X99</f>
        <v>22139719.5437009</v>
      </c>
      <c r="Q99" s="67"/>
      <c r="R99" s="81" t="n">
        <f aca="false">'Low SIPA income'!G94</f>
        <v>25593434.6654135</v>
      </c>
      <c r="S99" s="67"/>
      <c r="T99" s="81" t="n">
        <f aca="false">'Low SIPA income'!J94</f>
        <v>97858715.6697</v>
      </c>
      <c r="U99" s="9"/>
      <c r="V99" s="81" t="n">
        <f aca="false">'Low SIPA income'!F94</f>
        <v>139467.847142949</v>
      </c>
      <c r="W99" s="67"/>
      <c r="X99" s="81" t="n">
        <f aca="false">'Low SIPA income'!M94</f>
        <v>350303.022327013</v>
      </c>
      <c r="Y99" s="9"/>
      <c r="Z99" s="9" t="n">
        <f aca="false">R99+V99-N99-L99-F99</f>
        <v>-1541708.33409937</v>
      </c>
      <c r="AA99" s="9"/>
      <c r="AB99" s="9" t="n">
        <f aca="false">T99-P99-D99</f>
        <v>-51214433.2435838</v>
      </c>
      <c r="AC99" s="50"/>
      <c r="AD99" s="9"/>
      <c r="AE99" s="9"/>
      <c r="AF99" s="9"/>
      <c r="AG99" s="9" t="n">
        <f aca="false">BF99/100*$AG$53</f>
        <v>6703920546.70978</v>
      </c>
      <c r="AH99" s="39" t="n">
        <f aca="false">(AG99-AG98)/AG98</f>
        <v>-0.00200559635937493</v>
      </c>
      <c r="AI99" s="39"/>
      <c r="AJ99" s="39" t="n">
        <f aca="false">AB99/AG99</f>
        <v>-0.00763947497389708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13053893</v>
      </c>
      <c r="AX99" s="7"/>
      <c r="AY99" s="39" t="n">
        <f aca="false">(AW99-AW98)/AW98</f>
        <v>0.000730813930311644</v>
      </c>
      <c r="AZ99" s="38" t="n">
        <f aca="false">workers_and_wage_low!B87</f>
        <v>6564.92104347117</v>
      </c>
      <c r="BA99" s="39" t="n">
        <f aca="false">(AZ99-AZ98)/AZ98</f>
        <v>-0.00273441194334718</v>
      </c>
      <c r="BB99" s="39"/>
      <c r="BC99" s="39"/>
      <c r="BD99" s="39"/>
      <c r="BE99" s="39"/>
      <c r="BF99" s="7" t="n">
        <f aca="false">BF98*(1+AY99)*(1+BA99)*(1-BE99)</f>
        <v>121.346551438186</v>
      </c>
      <c r="BG99" s="7"/>
      <c r="BH99" s="7"/>
      <c r="BI99" s="39" t="n">
        <f aca="false">T106/AG106</f>
        <v>0.012838039401169</v>
      </c>
      <c r="BJ99" s="7"/>
      <c r="BK99" s="7"/>
      <c r="BL99" s="7"/>
      <c r="BM99" s="7"/>
      <c r="BN99" s="7"/>
      <c r="BO99" s="7"/>
      <c r="BP99" s="7"/>
      <c r="BQ99" s="7"/>
      <c r="BR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1" t="n">
        <f aca="false">'Low pensions'!Q100</f>
        <v>127075193.208791</v>
      </c>
      <c r="E100" s="9"/>
      <c r="F100" s="67" t="n">
        <f aca="false">'Low pensions'!I100</f>
        <v>23097420.5833534</v>
      </c>
      <c r="G100" s="81" t="n">
        <f aca="false">'Low pensions'!K100</f>
        <v>3794659.40273884</v>
      </c>
      <c r="H100" s="81" t="n">
        <f aca="false">'Low pensions'!V100</f>
        <v>20877096.42834</v>
      </c>
      <c r="I100" s="81" t="n">
        <f aca="false">'Low pensions'!M100</f>
        <v>117360.600084706</v>
      </c>
      <c r="J100" s="81" t="n">
        <f aca="false">'Low pensions'!W100</f>
        <v>645683.394690925</v>
      </c>
      <c r="K100" s="9"/>
      <c r="L100" s="81" t="n">
        <f aca="false">'Low pensions'!N100</f>
        <v>3158018.33058329</v>
      </c>
      <c r="M100" s="67"/>
      <c r="N100" s="81" t="n">
        <f aca="false">'Low pensions'!L100</f>
        <v>1059070.3884373</v>
      </c>
      <c r="O100" s="9"/>
      <c r="P100" s="81" t="n">
        <f aca="false">'Low pensions'!X100</f>
        <v>22213664.930884</v>
      </c>
      <c r="Q100" s="67"/>
      <c r="R100" s="81" t="n">
        <f aca="false">'Low SIPA income'!G95</f>
        <v>22416527.7212802</v>
      </c>
      <c r="S100" s="67"/>
      <c r="T100" s="81" t="n">
        <f aca="false">'Low SIPA income'!J95</f>
        <v>85711536.6208807</v>
      </c>
      <c r="U100" s="9"/>
      <c r="V100" s="81" t="n">
        <f aca="false">'Low SIPA income'!F95</f>
        <v>139453.621204082</v>
      </c>
      <c r="W100" s="67"/>
      <c r="X100" s="81" t="n">
        <f aca="false">'Low SIPA income'!M95</f>
        <v>350267.290870032</v>
      </c>
      <c r="Y100" s="9"/>
      <c r="Z100" s="9" t="n">
        <f aca="false">R100+V100-N100-L100-F100</f>
        <v>-4758527.95988968</v>
      </c>
      <c r="AA100" s="9"/>
      <c r="AB100" s="9" t="n">
        <f aca="false">T100-P100-D100</f>
        <v>-63577321.5187947</v>
      </c>
      <c r="AC100" s="50"/>
      <c r="AD100" s="9"/>
      <c r="AE100" s="9"/>
      <c r="AF100" s="9"/>
      <c r="AG100" s="9" t="n">
        <f aca="false">BF100/100*$AG$53</f>
        <v>6712724988.47168</v>
      </c>
      <c r="AH100" s="39" t="n">
        <f aca="false">(AG100-AG99)/AG99</f>
        <v>0.00131332728372236</v>
      </c>
      <c r="AI100" s="39"/>
      <c r="AJ100" s="39" t="n">
        <f aca="false">AB100/AG100</f>
        <v>-0.00947116433757993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13045945</v>
      </c>
      <c r="AX100" s="7"/>
      <c r="AY100" s="39" t="n">
        <f aca="false">(AW100-AW99)/AW99</f>
        <v>-0.000608860513871226</v>
      </c>
      <c r="AZ100" s="38" t="n">
        <f aca="false">workers_and_wage_low!B88</f>
        <v>6577.54774249155</v>
      </c>
      <c r="BA100" s="39" t="n">
        <f aca="false">(AZ100-AZ99)/AZ99</f>
        <v>0.00192335885485427</v>
      </c>
      <c r="BB100" s="39"/>
      <c r="BC100" s="39"/>
      <c r="BD100" s="39"/>
      <c r="BE100" s="39"/>
      <c r="BF100" s="7" t="n">
        <f aca="false">BF99*(1+AY100)*(1+BA100)*(1-BE100)</f>
        <v>121.505919174976</v>
      </c>
      <c r="BG100" s="7"/>
      <c r="BH100" s="7"/>
      <c r="BI100" s="39" t="n">
        <f aca="false">T107/AG107</f>
        <v>0.0146051584235787</v>
      </c>
      <c r="BJ100" s="7"/>
      <c r="BK100" s="7"/>
      <c r="BL100" s="7"/>
      <c r="BM100" s="7"/>
      <c r="BN100" s="7"/>
      <c r="BO100" s="7"/>
      <c r="BP100" s="7"/>
      <c r="BQ100" s="7"/>
      <c r="BR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1" t="n">
        <f aca="false">'Low pensions'!Q101</f>
        <v>127105032.523811</v>
      </c>
      <c r="E101" s="9"/>
      <c r="F101" s="67" t="n">
        <f aca="false">'Low pensions'!I101</f>
        <v>23102844.2320729</v>
      </c>
      <c r="G101" s="81" t="n">
        <f aca="false">'Low pensions'!K101</f>
        <v>3878799.84460248</v>
      </c>
      <c r="H101" s="81" t="n">
        <f aca="false">'Low pensions'!V101</f>
        <v>21340012.3140299</v>
      </c>
      <c r="I101" s="81" t="n">
        <f aca="false">'Low pensions'!M101</f>
        <v>119962.881791829</v>
      </c>
      <c r="J101" s="81" t="n">
        <f aca="false">'Low pensions'!W101</f>
        <v>660000.380846283</v>
      </c>
      <c r="K101" s="9"/>
      <c r="L101" s="81" t="n">
        <f aca="false">'Low pensions'!N101</f>
        <v>3164619.41911761</v>
      </c>
      <c r="M101" s="67"/>
      <c r="N101" s="81" t="n">
        <f aca="false">'Low pensions'!L101</f>
        <v>1059479.47003533</v>
      </c>
      <c r="O101" s="9"/>
      <c r="P101" s="81" t="n">
        <f aca="false">'Low pensions'!X101</f>
        <v>22250168.6569226</v>
      </c>
      <c r="Q101" s="67"/>
      <c r="R101" s="81" t="n">
        <f aca="false">'Low SIPA income'!G96</f>
        <v>25596979.2764061</v>
      </c>
      <c r="S101" s="67"/>
      <c r="T101" s="81" t="n">
        <f aca="false">'Low SIPA income'!J96</f>
        <v>97872268.7970474</v>
      </c>
      <c r="U101" s="9"/>
      <c r="V101" s="81" t="n">
        <f aca="false">'Low SIPA income'!F96</f>
        <v>142993.745184865</v>
      </c>
      <c r="W101" s="67"/>
      <c r="X101" s="81" t="n">
        <f aca="false">'Low SIPA income'!M96</f>
        <v>359159.061663693</v>
      </c>
      <c r="Y101" s="9"/>
      <c r="Z101" s="9" t="n">
        <f aca="false">R101+V101-N101-L101-F101</f>
        <v>-1586970.09963491</v>
      </c>
      <c r="AA101" s="9"/>
      <c r="AB101" s="9" t="n">
        <f aca="false">T101-P101-D101</f>
        <v>-51482932.3836863</v>
      </c>
      <c r="AC101" s="50"/>
      <c r="AD101" s="9"/>
      <c r="AE101" s="9"/>
      <c r="AF101" s="9"/>
      <c r="AG101" s="9" t="n">
        <f aca="false">BF101/100*$AG$53</f>
        <v>6718282463.13383</v>
      </c>
      <c r="AH101" s="39" t="n">
        <f aca="false">(AG101-AG100)/AG100</f>
        <v>0.000827901436702811</v>
      </c>
      <c r="AI101" s="39" t="n">
        <f aca="false">(AG101-AG97)/AG97</f>
        <v>0.00783033389701308</v>
      </c>
      <c r="AJ101" s="39" t="n">
        <f aca="false">AB101/AG101</f>
        <v>-0.00766310923456937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13021737</v>
      </c>
      <c r="AX101" s="7"/>
      <c r="AY101" s="39" t="n">
        <f aca="false">(AW101-AW100)/AW100</f>
        <v>-0.00185559574258515</v>
      </c>
      <c r="AZ101" s="38" t="n">
        <f aca="false">workers_and_wage_low!B89</f>
        <v>6595.23138700062</v>
      </c>
      <c r="BA101" s="39" t="n">
        <f aca="false">(AZ101-AZ100)/AZ100</f>
        <v>0.00268848592231951</v>
      </c>
      <c r="BB101" s="39"/>
      <c r="BC101" s="39"/>
      <c r="BD101" s="39"/>
      <c r="BE101" s="39"/>
      <c r="BF101" s="7" t="n">
        <f aca="false">BF100*(1+AY101)*(1+BA101)*(1-BE101)</f>
        <v>121.606514100029</v>
      </c>
      <c r="BG101" s="7"/>
      <c r="BH101" s="7"/>
      <c r="BI101" s="39" t="n">
        <f aca="false">T108/AG108</f>
        <v>0.0128238031949807</v>
      </c>
      <c r="BJ101" s="7"/>
      <c r="BK101" s="7"/>
      <c r="BL101" s="7"/>
      <c r="BM101" s="7"/>
      <c r="BN101" s="7"/>
      <c r="BO101" s="7"/>
      <c r="BP101" s="7"/>
      <c r="BQ101" s="7"/>
      <c r="BR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0" t="n">
        <f aca="false">'Low pensions'!Q102</f>
        <v>127043340.983591</v>
      </c>
      <c r="E102" s="6"/>
      <c r="F102" s="8" t="n">
        <f aca="false">'Low pensions'!I102</f>
        <v>23091631.0643813</v>
      </c>
      <c r="G102" s="80" t="n">
        <f aca="false">'Low pensions'!K102</f>
        <v>3959451.67646073</v>
      </c>
      <c r="H102" s="80" t="n">
        <f aca="false">'Low pensions'!V102</f>
        <v>21783734.8967765</v>
      </c>
      <c r="I102" s="80" t="n">
        <f aca="false">'Low pensions'!M102</f>
        <v>122457.268344148</v>
      </c>
      <c r="J102" s="80" t="n">
        <f aca="false">'Low pensions'!W102</f>
        <v>673723.759694127</v>
      </c>
      <c r="K102" s="6"/>
      <c r="L102" s="80" t="n">
        <f aca="false">'Low pensions'!N102</f>
        <v>3850712.2491735</v>
      </c>
      <c r="M102" s="8"/>
      <c r="N102" s="80" t="n">
        <f aca="false">'Low pensions'!L102</f>
        <v>1059078.71909701</v>
      </c>
      <c r="O102" s="6"/>
      <c r="P102" s="80" t="n">
        <f aca="false">'Low pensions'!X102</f>
        <v>25808102.8002087</v>
      </c>
      <c r="Q102" s="8"/>
      <c r="R102" s="80" t="n">
        <f aca="false">'Low SIPA income'!G97</f>
        <v>22605729.7276957</v>
      </c>
      <c r="S102" s="8"/>
      <c r="T102" s="80" t="n">
        <f aca="false">'Low SIPA income'!J97</f>
        <v>86434966.8908699</v>
      </c>
      <c r="U102" s="6"/>
      <c r="V102" s="80" t="n">
        <f aca="false">'Low SIPA income'!F97</f>
        <v>141468.728687918</v>
      </c>
      <c r="W102" s="8"/>
      <c r="X102" s="80" t="n">
        <f aca="false">'Low SIPA income'!M97</f>
        <v>355328.65989782</v>
      </c>
      <c r="Y102" s="6"/>
      <c r="Z102" s="6" t="n">
        <f aca="false">R102+V102-N102-L102-F102</f>
        <v>-5254223.57626815</v>
      </c>
      <c r="AA102" s="6"/>
      <c r="AB102" s="6" t="n">
        <f aca="false">T102-P102-D102</f>
        <v>-66416476.8929299</v>
      </c>
      <c r="AC102" s="50"/>
      <c r="AD102" s="6"/>
      <c r="AE102" s="6"/>
      <c r="AF102" s="6"/>
      <c r="AG102" s="6" t="n">
        <f aca="false">BF102/100*$AG$53</f>
        <v>6758668459.68519</v>
      </c>
      <c r="AH102" s="61" t="n">
        <f aca="false">(AG102-AG101)/AG101</f>
        <v>0.00601135733321421</v>
      </c>
      <c r="AI102" s="61"/>
      <c r="AJ102" s="61" t="n">
        <f aca="false">AB102/AG102</f>
        <v>-0.00982685824716774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0.00497263855246389</v>
      </c>
      <c r="AV102" s="5"/>
      <c r="AW102" s="65" t="n">
        <f aca="false">workers_and_wage_low!C90</f>
        <v>13054295</v>
      </c>
      <c r="AX102" s="5"/>
      <c r="AY102" s="61" t="n">
        <f aca="false">(AW102-AW101)/AW101</f>
        <v>0.00250028087650672</v>
      </c>
      <c r="AZ102" s="66" t="n">
        <f aca="false">workers_and_wage_low!B90</f>
        <v>6618.32999564061</v>
      </c>
      <c r="BA102" s="61" t="n">
        <f aca="false">(AZ102-AZ101)/AZ101</f>
        <v>0.00350231967380382</v>
      </c>
      <c r="BB102" s="61"/>
      <c r="BC102" s="61"/>
      <c r="BD102" s="61"/>
      <c r="BE102" s="61"/>
      <c r="BF102" s="5" t="n">
        <f aca="false">BF101*(1+AY102)*(1+BA102)*(1-BE102)</f>
        <v>122.33753431033</v>
      </c>
      <c r="BG102" s="5"/>
      <c r="BH102" s="5"/>
      <c r="BI102" s="61" t="n">
        <f aca="false">T109/AG109</f>
        <v>0.0147440204702318</v>
      </c>
      <c r="BJ102" s="5"/>
      <c r="BK102" s="5"/>
      <c r="BL102" s="5"/>
      <c r="BM102" s="5"/>
      <c r="BN102" s="5"/>
      <c r="BO102" s="5"/>
      <c r="BP102" s="5"/>
      <c r="BQ102" s="5"/>
      <c r="BR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1" t="n">
        <f aca="false">'Low pensions'!Q103</f>
        <v>127287722.230553</v>
      </c>
      <c r="E103" s="9"/>
      <c r="F103" s="67" t="n">
        <f aca="false">'Low pensions'!I103</f>
        <v>23136050.2488124</v>
      </c>
      <c r="G103" s="81" t="n">
        <f aca="false">'Low pensions'!K103</f>
        <v>4053135.27590421</v>
      </c>
      <c r="H103" s="81" t="n">
        <f aca="false">'Low pensions'!V103</f>
        <v>22299154.419784</v>
      </c>
      <c r="I103" s="81" t="n">
        <f aca="false">'Low pensions'!M103</f>
        <v>125354.699254769</v>
      </c>
      <c r="J103" s="81" t="n">
        <f aca="false">'Low pensions'!W103</f>
        <v>689664.569684042</v>
      </c>
      <c r="K103" s="9"/>
      <c r="L103" s="81" t="n">
        <f aca="false">'Low pensions'!N103</f>
        <v>3104596.19737857</v>
      </c>
      <c r="M103" s="67"/>
      <c r="N103" s="81" t="n">
        <f aca="false">'Low pensions'!L103</f>
        <v>1061447.91501148</v>
      </c>
      <c r="O103" s="9"/>
      <c r="P103" s="81" t="n">
        <f aca="false">'Low pensions'!X103</f>
        <v>21949537.677454</v>
      </c>
      <c r="Q103" s="67"/>
      <c r="R103" s="81" t="n">
        <f aca="false">'Low SIPA income'!G98</f>
        <v>26026946.3841012</v>
      </c>
      <c r="S103" s="67"/>
      <c r="T103" s="81" t="n">
        <f aca="false">'Low SIPA income'!J98</f>
        <v>99516285.2993</v>
      </c>
      <c r="U103" s="9"/>
      <c r="V103" s="81" t="n">
        <f aca="false">'Low SIPA income'!F98</f>
        <v>137940.435761631</v>
      </c>
      <c r="W103" s="67"/>
      <c r="X103" s="81" t="n">
        <f aca="false">'Low SIPA income'!M98</f>
        <v>346466.605302064</v>
      </c>
      <c r="Y103" s="9"/>
      <c r="Z103" s="9" t="n">
        <f aca="false">R103+V103-N103-L103-F103</f>
        <v>-1137207.54133962</v>
      </c>
      <c r="AA103" s="9"/>
      <c r="AB103" s="9" t="n">
        <f aca="false">T103-P103-D103</f>
        <v>-49720974.608707</v>
      </c>
      <c r="AC103" s="50"/>
      <c r="AD103" s="9"/>
      <c r="AE103" s="9"/>
      <c r="AF103" s="9"/>
      <c r="AG103" s="9" t="n">
        <f aca="false">BF103/100*$AG$53</f>
        <v>6771606065.22468</v>
      </c>
      <c r="AH103" s="39" t="n">
        <f aca="false">(AG103-AG102)/AG102</f>
        <v>0.00191422402454783</v>
      </c>
      <c r="AI103" s="39"/>
      <c r="AJ103" s="39" t="n">
        <f aca="false">AB103/AG103</f>
        <v>-0.00734256749872784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13084816</v>
      </c>
      <c r="AX103" s="7"/>
      <c r="AY103" s="39" t="n">
        <f aca="false">(AW103-AW102)/AW102</f>
        <v>0.00233800446519709</v>
      </c>
      <c r="AZ103" s="38" t="n">
        <f aca="false">workers_and_wage_low!B91</f>
        <v>6615.5318189882</v>
      </c>
      <c r="BA103" s="39" t="n">
        <f aca="false">(AZ103-AZ102)/AZ102</f>
        <v>-0.000422791951179432</v>
      </c>
      <c r="BB103" s="39"/>
      <c r="BC103" s="39"/>
      <c r="BD103" s="39"/>
      <c r="BE103" s="39"/>
      <c r="BF103" s="7" t="n">
        <f aca="false">BF102*(1+AY103)*(1+BA103)*(1-BE103)</f>
        <v>122.571715757611</v>
      </c>
      <c r="BG103" s="7"/>
      <c r="BH103" s="7"/>
      <c r="BI103" s="39" t="n">
        <f aca="false">T110/AG110</f>
        <v>0.0128881697820565</v>
      </c>
      <c r="BJ103" s="7"/>
      <c r="BK103" s="7"/>
      <c r="BL103" s="7"/>
      <c r="BM103" s="7"/>
      <c r="BN103" s="7"/>
      <c r="BO103" s="7"/>
      <c r="BP103" s="7"/>
      <c r="BQ103" s="7"/>
      <c r="BR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1" t="n">
        <f aca="false">'Low pensions'!Q104</f>
        <v>127372079.309437</v>
      </c>
      <c r="E104" s="9"/>
      <c r="F104" s="67" t="n">
        <f aca="false">'Low pensions'!I104</f>
        <v>23151383.1464532</v>
      </c>
      <c r="G104" s="81" t="n">
        <f aca="false">'Low pensions'!K104</f>
        <v>4152824.2274346</v>
      </c>
      <c r="H104" s="81" t="n">
        <f aca="false">'Low pensions'!V104</f>
        <v>22847613.6181084</v>
      </c>
      <c r="I104" s="81" t="n">
        <f aca="false">'Low pensions'!M104</f>
        <v>128437.862704164</v>
      </c>
      <c r="J104" s="81" t="n">
        <f aca="false">'Low pensions'!W104</f>
        <v>706627.225302326</v>
      </c>
      <c r="K104" s="9"/>
      <c r="L104" s="81" t="n">
        <f aca="false">'Low pensions'!N104</f>
        <v>3166360.60542757</v>
      </c>
      <c r="M104" s="67"/>
      <c r="N104" s="81" t="n">
        <f aca="false">'Low pensions'!L104</f>
        <v>1064296.49524001</v>
      </c>
      <c r="O104" s="9"/>
      <c r="P104" s="81" t="n">
        <f aca="false">'Low pensions'!X104</f>
        <v>22285705.5323862</v>
      </c>
      <c r="Q104" s="67"/>
      <c r="R104" s="81" t="n">
        <f aca="false">'Low SIPA income'!G99</f>
        <v>22915111.5700978</v>
      </c>
      <c r="S104" s="67"/>
      <c r="T104" s="81" t="n">
        <f aca="false">'Low SIPA income'!J99</f>
        <v>87617915.1799444</v>
      </c>
      <c r="U104" s="9"/>
      <c r="V104" s="81" t="n">
        <f aca="false">'Low SIPA income'!F99</f>
        <v>138100.934993262</v>
      </c>
      <c r="W104" s="67"/>
      <c r="X104" s="81" t="n">
        <f aca="false">'Low SIPA income'!M99</f>
        <v>346869.733098708</v>
      </c>
      <c r="Y104" s="9"/>
      <c r="Z104" s="9" t="n">
        <f aca="false">R104+V104-N104-L104-F104</f>
        <v>-4328827.74202977</v>
      </c>
      <c r="AA104" s="9"/>
      <c r="AB104" s="9" t="n">
        <f aca="false">T104-P104-D104</f>
        <v>-62039869.6618784</v>
      </c>
      <c r="AC104" s="50"/>
      <c r="AD104" s="9"/>
      <c r="AE104" s="9"/>
      <c r="AF104" s="9"/>
      <c r="AG104" s="9" t="n">
        <f aca="false">BF104/100*$AG$53</f>
        <v>6820482679.5451</v>
      </c>
      <c r="AH104" s="39" t="n">
        <f aca="false">(AG104-AG103)/AG103</f>
        <v>0.00721787620981541</v>
      </c>
      <c r="AI104" s="39"/>
      <c r="AJ104" s="39" t="n">
        <f aca="false">AB104/AG104</f>
        <v>-0.00909611131305097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13133220</v>
      </c>
      <c r="AX104" s="7"/>
      <c r="AY104" s="39" t="n">
        <f aca="false">(AW104-AW103)/AW103</f>
        <v>0.00369924957294012</v>
      </c>
      <c r="AZ104" s="38" t="n">
        <f aca="false">workers_and_wage_low!B92</f>
        <v>6638.72361322864</v>
      </c>
      <c r="BA104" s="39" t="n">
        <f aca="false">(AZ104-AZ103)/AZ103</f>
        <v>0.00350565833178823</v>
      </c>
      <c r="BB104" s="39"/>
      <c r="BC104" s="39"/>
      <c r="BD104" s="39"/>
      <c r="BE104" s="39"/>
      <c r="BF104" s="7" t="n">
        <f aca="false">BF103*(1+AY104)*(1+BA104)*(1-BE104)</f>
        <v>123.456423228774</v>
      </c>
      <c r="BG104" s="7"/>
      <c r="BH104" s="7"/>
      <c r="BI104" s="39" t="n">
        <f aca="false">T111/AG111</f>
        <v>0.0147796266212906</v>
      </c>
      <c r="BJ104" s="7"/>
      <c r="BK104" s="7"/>
      <c r="BL104" s="7"/>
      <c r="BM104" s="7"/>
      <c r="BN104" s="7"/>
      <c r="BO104" s="7"/>
      <c r="BP104" s="7"/>
      <c r="BQ104" s="7"/>
      <c r="BR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1" t="n">
        <f aca="false">'Low pensions'!Q105</f>
        <v>127945943.699425</v>
      </c>
      <c r="E105" s="9"/>
      <c r="F105" s="67" t="n">
        <f aca="false">'Low pensions'!I105</f>
        <v>23255689.7922956</v>
      </c>
      <c r="G105" s="81" t="n">
        <f aca="false">'Low pensions'!K105</f>
        <v>4232608.52521657</v>
      </c>
      <c r="H105" s="81" t="n">
        <f aca="false">'Low pensions'!V105</f>
        <v>23286563.2843312</v>
      </c>
      <c r="I105" s="81" t="n">
        <f aca="false">'Low pensions'!M105</f>
        <v>130905.418305667</v>
      </c>
      <c r="J105" s="81" t="n">
        <f aca="false">'Low pensions'!W105</f>
        <v>720202.988175192</v>
      </c>
      <c r="K105" s="9"/>
      <c r="L105" s="81" t="n">
        <f aca="false">'Low pensions'!N105</f>
        <v>3205846.64282375</v>
      </c>
      <c r="M105" s="67"/>
      <c r="N105" s="81" t="n">
        <f aca="false">'Low pensions'!L105</f>
        <v>1069265.86466556</v>
      </c>
      <c r="O105" s="9"/>
      <c r="P105" s="81" t="n">
        <f aca="false">'Low pensions'!X105</f>
        <v>22517938.7725221</v>
      </c>
      <c r="Q105" s="67"/>
      <c r="R105" s="81" t="n">
        <f aca="false">'Low SIPA income'!G100</f>
        <v>26316452.7295926</v>
      </c>
      <c r="S105" s="67"/>
      <c r="T105" s="81" t="n">
        <f aca="false">'Low SIPA income'!J100</f>
        <v>100623237.903293</v>
      </c>
      <c r="U105" s="9"/>
      <c r="V105" s="81" t="n">
        <f aca="false">'Low SIPA income'!F100</f>
        <v>143201.46318404</v>
      </c>
      <c r="W105" s="67"/>
      <c r="X105" s="81" t="n">
        <f aca="false">'Low SIPA income'!M100</f>
        <v>359680.78939086</v>
      </c>
      <c r="Y105" s="9"/>
      <c r="Z105" s="9" t="n">
        <f aca="false">R105+V105-N105-L105-F105</f>
        <v>-1071148.10700831</v>
      </c>
      <c r="AA105" s="9"/>
      <c r="AB105" s="9" t="n">
        <f aca="false">T105-P105-D105</f>
        <v>-49840644.5686541</v>
      </c>
      <c r="AC105" s="50"/>
      <c r="AD105" s="9"/>
      <c r="AE105" s="9"/>
      <c r="AF105" s="9"/>
      <c r="AG105" s="9" t="n">
        <f aca="false">BF105/100*$AG$53</f>
        <v>6852860169.97189</v>
      </c>
      <c r="AH105" s="39" t="n">
        <f aca="false">(AG105-AG104)/AG104</f>
        <v>0.0047470966422781</v>
      </c>
      <c r="AI105" s="39" t="n">
        <f aca="false">(AG105-AG101)/AG101</f>
        <v>0.0200315642541893</v>
      </c>
      <c r="AJ105" s="39" t="n">
        <f aca="false">AB105/AG105</f>
        <v>-0.00727296972832565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13185257</v>
      </c>
      <c r="AX105" s="7"/>
      <c r="AY105" s="39" t="n">
        <f aca="false">(AW105-AW104)/AW104</f>
        <v>0.00396224231376616</v>
      </c>
      <c r="AZ105" s="38" t="n">
        <f aca="false">workers_and_wage_low!B93</f>
        <v>6643.91348067986</v>
      </c>
      <c r="BA105" s="39" t="n">
        <f aca="false">(AZ105-AZ104)/AZ104</f>
        <v>0.000781756818566431</v>
      </c>
      <c r="BB105" s="39"/>
      <c r="BC105" s="39"/>
      <c r="BD105" s="39"/>
      <c r="BE105" s="39"/>
      <c r="BF105" s="7" t="n">
        <f aca="false">BF104*(1+AY105)*(1+BA105)*(1-BE105)</f>
        <v>124.042482800951</v>
      </c>
      <c r="BG105" s="7"/>
      <c r="BH105" s="7"/>
      <c r="BI105" s="39" t="n">
        <f aca="false">T112/AG112</f>
        <v>0.012941392946125</v>
      </c>
      <c r="BJ105" s="7"/>
      <c r="BK105" s="7"/>
      <c r="BL105" s="7"/>
      <c r="BM105" s="7"/>
      <c r="BN105" s="7"/>
      <c r="BO105" s="7"/>
      <c r="BP105" s="7"/>
      <c r="BQ105" s="7"/>
      <c r="BR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0" t="n">
        <f aca="false">'Low pensions'!Q106</f>
        <v>127303635.075359</v>
      </c>
      <c r="E106" s="6"/>
      <c r="F106" s="8" t="n">
        <f aca="false">'Low pensions'!I106</f>
        <v>23138942.5967199</v>
      </c>
      <c r="G106" s="80" t="n">
        <f aca="false">'Low pensions'!K106</f>
        <v>4336898.01118752</v>
      </c>
      <c r="H106" s="80" t="n">
        <f aca="false">'Low pensions'!V106</f>
        <v>23860333.2657704</v>
      </c>
      <c r="I106" s="80" t="n">
        <f aca="false">'Low pensions'!M106</f>
        <v>134130.866325387</v>
      </c>
      <c r="J106" s="80" t="n">
        <f aca="false">'Low pensions'!W106</f>
        <v>737948.45151867</v>
      </c>
      <c r="K106" s="6"/>
      <c r="L106" s="80" t="n">
        <f aca="false">'Low pensions'!N106</f>
        <v>3904849.26333866</v>
      </c>
      <c r="M106" s="8"/>
      <c r="N106" s="80" t="n">
        <f aca="false">'Low pensions'!L106</f>
        <v>1063117.96310703</v>
      </c>
      <c r="O106" s="6"/>
      <c r="P106" s="80" t="n">
        <f aca="false">'Low pensions'!X106</f>
        <v>26111242.7528418</v>
      </c>
      <c r="Q106" s="8"/>
      <c r="R106" s="80" t="n">
        <f aca="false">'Low SIPA income'!G101</f>
        <v>23034058.973344</v>
      </c>
      <c r="S106" s="8"/>
      <c r="T106" s="80" t="n">
        <f aca="false">'Low SIPA income'!J101</f>
        <v>88072720.8856298</v>
      </c>
      <c r="U106" s="6"/>
      <c r="V106" s="80" t="n">
        <f aca="false">'Low SIPA income'!F101</f>
        <v>142282.788575993</v>
      </c>
      <c r="W106" s="8"/>
      <c r="X106" s="80" t="n">
        <f aca="false">'Low SIPA income'!M101</f>
        <v>357373.343636686</v>
      </c>
      <c r="Y106" s="6"/>
      <c r="Z106" s="6" t="n">
        <f aca="false">R106+V106-N106-L106-F106</f>
        <v>-4930568.06124565</v>
      </c>
      <c r="AA106" s="6"/>
      <c r="AB106" s="6" t="n">
        <f aca="false">T106-P106-D106</f>
        <v>-65342156.9425714</v>
      </c>
      <c r="AC106" s="50"/>
      <c r="AD106" s="6"/>
      <c r="AE106" s="6"/>
      <c r="AF106" s="6"/>
      <c r="AG106" s="6" t="n">
        <f aca="false">BF106/100*$AG$53</f>
        <v>6860293704.78563</v>
      </c>
      <c r="AH106" s="61" t="n">
        <f aca="false">(AG106-AG105)/AG105</f>
        <v>0.00108473464062758</v>
      </c>
      <c r="AI106" s="61"/>
      <c r="AJ106" s="61" t="n">
        <f aca="false">AB106/AG106</f>
        <v>-0.00952468797319708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0.00101796932700135</v>
      </c>
      <c r="AV106" s="5"/>
      <c r="AW106" s="65" t="n">
        <f aca="false">workers_and_wage_low!C94</f>
        <v>13181389</v>
      </c>
      <c r="AX106" s="5"/>
      <c r="AY106" s="61" t="n">
        <f aca="false">(AW106-AW105)/AW105</f>
        <v>-0.000293357952749802</v>
      </c>
      <c r="AZ106" s="66" t="n">
        <f aca="false">workers_and_wage_low!B94</f>
        <v>6653.07209539109</v>
      </c>
      <c r="BA106" s="61" t="n">
        <f aca="false">(AZ106-AZ105)/AZ105</f>
        <v>0.0013784969864309</v>
      </c>
      <c r="BB106" s="61"/>
      <c r="BC106" s="61"/>
      <c r="BD106" s="61"/>
      <c r="BE106" s="61"/>
      <c r="BF106" s="5" t="n">
        <f aca="false">BF105*(1+AY106)*(1+BA106)*(1-BE106)</f>
        <v>124.177035978955</v>
      </c>
      <c r="BG106" s="5"/>
      <c r="BH106" s="5"/>
      <c r="BI106" s="61" t="n">
        <f aca="false">T113/AG113</f>
        <v>0.0146915278129695</v>
      </c>
      <c r="BJ106" s="5"/>
      <c r="BK106" s="5"/>
      <c r="BL106" s="5"/>
      <c r="BM106" s="5"/>
      <c r="BN106" s="5"/>
      <c r="BO106" s="5"/>
      <c r="BP106" s="5"/>
      <c r="BQ106" s="5"/>
      <c r="BR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1" t="n">
        <f aca="false">'Low pensions'!Q107</f>
        <v>127362869.321835</v>
      </c>
      <c r="E107" s="9"/>
      <c r="F107" s="67" t="n">
        <f aca="false">'Low pensions'!I107</f>
        <v>23149709.122186</v>
      </c>
      <c r="G107" s="81" t="n">
        <f aca="false">'Low pensions'!K107</f>
        <v>4422393.51082591</v>
      </c>
      <c r="H107" s="81" t="n">
        <f aca="false">'Low pensions'!V107</f>
        <v>24330704.2795303</v>
      </c>
      <c r="I107" s="81" t="n">
        <f aca="false">'Low pensions'!M107</f>
        <v>136775.057035853</v>
      </c>
      <c r="J107" s="81" t="n">
        <f aca="false">'Low pensions'!W107</f>
        <v>752496.008645268</v>
      </c>
      <c r="K107" s="9"/>
      <c r="L107" s="81" t="n">
        <f aca="false">'Low pensions'!N107</f>
        <v>3202140.76583098</v>
      </c>
      <c r="M107" s="67"/>
      <c r="N107" s="81" t="n">
        <f aca="false">'Low pensions'!L107</f>
        <v>1063922.12824963</v>
      </c>
      <c r="O107" s="9"/>
      <c r="P107" s="81" t="n">
        <f aca="false">'Low pensions'!X107</f>
        <v>22469309.2980863</v>
      </c>
      <c r="Q107" s="67"/>
      <c r="R107" s="81" t="n">
        <f aca="false">'Low SIPA income'!G102</f>
        <v>26164551.4495162</v>
      </c>
      <c r="S107" s="67"/>
      <c r="T107" s="81" t="n">
        <f aca="false">'Low SIPA income'!J102</f>
        <v>100042430.193379</v>
      </c>
      <c r="U107" s="9"/>
      <c r="V107" s="81" t="n">
        <f aca="false">'Low SIPA income'!F102</f>
        <v>149898.385209579</v>
      </c>
      <c r="W107" s="67"/>
      <c r="X107" s="81" t="n">
        <f aca="false">'Low SIPA income'!M102</f>
        <v>376501.52674282</v>
      </c>
      <c r="Y107" s="9"/>
      <c r="Z107" s="9" t="n">
        <f aca="false">R107+V107-N107-L107-F107</f>
        <v>-1101322.18154075</v>
      </c>
      <c r="AA107" s="9"/>
      <c r="AB107" s="9" t="n">
        <f aca="false">T107-P107-D107</f>
        <v>-49789748.426542</v>
      </c>
      <c r="AC107" s="50"/>
      <c r="AD107" s="9"/>
      <c r="AE107" s="9"/>
      <c r="AF107" s="9"/>
      <c r="AG107" s="9" t="n">
        <f aca="false">BF107/100*$AG$53</f>
        <v>6849801097.11578</v>
      </c>
      <c r="AH107" s="39" t="n">
        <f aca="false">(AG107-AG106)/AG106</f>
        <v>-0.00152946916289208</v>
      </c>
      <c r="AI107" s="39"/>
      <c r="AJ107" s="39" t="n">
        <f aca="false">AB107/AG107</f>
        <v>-0.00726878747581544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13197731</v>
      </c>
      <c r="AX107" s="7"/>
      <c r="AY107" s="39" t="n">
        <f aca="false">(AW107-AW106)/AW106</f>
        <v>0.00123977829650578</v>
      </c>
      <c r="AZ107" s="38" t="n">
        <f aca="false">workers_and_wage_low!B95</f>
        <v>6634.67090578924</v>
      </c>
      <c r="BA107" s="39" t="n">
        <f aca="false">(AZ107-AZ106)/AZ106</f>
        <v>-0.0027658184577017</v>
      </c>
      <c r="BB107" s="39"/>
      <c r="BC107" s="39"/>
      <c r="BD107" s="39"/>
      <c r="BE107" s="39"/>
      <c r="BF107" s="7" t="n">
        <f aca="false">BF106*(1+AY107)*(1+BA107)*(1-BE107)</f>
        <v>123.987111031686</v>
      </c>
      <c r="BG107" s="7"/>
      <c r="BH107" s="7"/>
      <c r="BI107" s="39" t="n">
        <f aca="false">T114/AG114</f>
        <v>0.0127967694818208</v>
      </c>
      <c r="BJ107" s="7"/>
      <c r="BK107" s="7"/>
      <c r="BL107" s="7"/>
      <c r="BM107" s="7"/>
      <c r="BN107" s="7"/>
      <c r="BO107" s="7"/>
      <c r="BP107" s="7"/>
      <c r="BQ107" s="7"/>
      <c r="BR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1" t="n">
        <f aca="false">'Low pensions'!Q108</f>
        <v>127623566.030865</v>
      </c>
      <c r="E108" s="9"/>
      <c r="F108" s="67" t="n">
        <f aca="false">'Low pensions'!I108</f>
        <v>23197093.8349777</v>
      </c>
      <c r="G108" s="81" t="n">
        <f aca="false">'Low pensions'!K108</f>
        <v>4467785.23179269</v>
      </c>
      <c r="H108" s="81" t="n">
        <f aca="false">'Low pensions'!V108</f>
        <v>24580436.1355666</v>
      </c>
      <c r="I108" s="81" t="n">
        <f aca="false">'Low pensions'!M108</f>
        <v>138178.924694618</v>
      </c>
      <c r="J108" s="81" t="n">
        <f aca="false">'Low pensions'!W108</f>
        <v>760219.67429587</v>
      </c>
      <c r="K108" s="9"/>
      <c r="L108" s="81" t="n">
        <f aca="false">'Low pensions'!N108</f>
        <v>3136770.34780666</v>
      </c>
      <c r="M108" s="67"/>
      <c r="N108" s="81" t="n">
        <f aca="false">'Low pensions'!L108</f>
        <v>1065971.11917362</v>
      </c>
      <c r="O108" s="9"/>
      <c r="P108" s="81" t="n">
        <f aca="false">'Low pensions'!X108</f>
        <v>22141374.8317139</v>
      </c>
      <c r="Q108" s="67"/>
      <c r="R108" s="81" t="n">
        <f aca="false">'Low SIPA income'!G103</f>
        <v>23051785.06529</v>
      </c>
      <c r="S108" s="67"/>
      <c r="T108" s="81" t="n">
        <f aca="false">'Low SIPA income'!J103</f>
        <v>88140498.134536</v>
      </c>
      <c r="U108" s="9"/>
      <c r="V108" s="81" t="n">
        <f aca="false">'Low SIPA income'!F103</f>
        <v>144631.377462764</v>
      </c>
      <c r="W108" s="67"/>
      <c r="X108" s="81" t="n">
        <f aca="false">'Low SIPA income'!M103</f>
        <v>363272.32180329</v>
      </c>
      <c r="Y108" s="9"/>
      <c r="Z108" s="9" t="n">
        <f aca="false">R108+V108-N108-L108-F108</f>
        <v>-4203418.85920522</v>
      </c>
      <c r="AA108" s="9"/>
      <c r="AB108" s="9" t="n">
        <f aca="false">T108-P108-D108</f>
        <v>-61624442.7280426</v>
      </c>
      <c r="AC108" s="50"/>
      <c r="AD108" s="9"/>
      <c r="AE108" s="9"/>
      <c r="AF108" s="9"/>
      <c r="AG108" s="9" t="n">
        <f aca="false">BF108/100*$AG$53</f>
        <v>6873194854.47456</v>
      </c>
      <c r="AH108" s="39" t="n">
        <f aca="false">(AG108-AG107)/AG107</f>
        <v>0.00341524622789812</v>
      </c>
      <c r="AI108" s="39"/>
      <c r="AJ108" s="39" t="n">
        <f aca="false">AB108/AG108</f>
        <v>-0.00896590945445467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13210872</v>
      </c>
      <c r="AX108" s="7"/>
      <c r="AY108" s="39" t="n">
        <f aca="false">(AW108-AW107)/AW107</f>
        <v>0.000995701458076392</v>
      </c>
      <c r="AZ108" s="38" t="n">
        <f aca="false">workers_and_wage_low!B96</f>
        <v>6650.70782109887</v>
      </c>
      <c r="BA108" s="39" t="n">
        <f aca="false">(AZ108-AZ107)/AZ107</f>
        <v>0.00241713802196855</v>
      </c>
      <c r="BB108" s="39"/>
      <c r="BC108" s="39"/>
      <c r="BD108" s="39"/>
      <c r="BE108" s="39"/>
      <c r="BF108" s="7" t="n">
        <f aca="false">BF107*(1+AY108)*(1+BA108)*(1-BE108)</f>
        <v>124.410557544945</v>
      </c>
      <c r="BG108" s="7"/>
      <c r="BH108" s="7"/>
      <c r="BI108" s="39" t="n">
        <f aca="false">T115/AG115</f>
        <v>0.0147121065866817</v>
      </c>
      <c r="BJ108" s="7"/>
      <c r="BK108" s="7"/>
      <c r="BL108" s="7"/>
      <c r="BM108" s="7"/>
      <c r="BN108" s="7"/>
      <c r="BO108" s="7"/>
      <c r="BP108" s="7"/>
      <c r="BQ108" s="7"/>
      <c r="BR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1" t="n">
        <f aca="false">'Low pensions'!Q109</f>
        <v>127296699.494316</v>
      </c>
      <c r="E109" s="9"/>
      <c r="F109" s="67" t="n">
        <f aca="false">'Low pensions'!I109</f>
        <v>23137681.9727673</v>
      </c>
      <c r="G109" s="81" t="n">
        <f aca="false">'Low pensions'!K109</f>
        <v>4549338.07409675</v>
      </c>
      <c r="H109" s="81" t="n">
        <f aca="false">'Low pensions'!V109</f>
        <v>25029115.811945</v>
      </c>
      <c r="I109" s="81" t="n">
        <f aca="false">'Low pensions'!M109</f>
        <v>140701.177549385</v>
      </c>
      <c r="J109" s="81" t="n">
        <f aca="false">'Low pensions'!W109</f>
        <v>774096.36531789</v>
      </c>
      <c r="K109" s="9"/>
      <c r="L109" s="81" t="n">
        <f aca="false">'Low pensions'!N109</f>
        <v>3095742.06822779</v>
      </c>
      <c r="M109" s="67"/>
      <c r="N109" s="81" t="n">
        <f aca="false">'Low pensions'!L109</f>
        <v>1062952.71244705</v>
      </c>
      <c r="O109" s="9"/>
      <c r="P109" s="81" t="n">
        <f aca="false">'Low pensions'!X109</f>
        <v>21911872.5107033</v>
      </c>
      <c r="Q109" s="67"/>
      <c r="R109" s="81" t="n">
        <f aca="false">'Low SIPA income'!G104</f>
        <v>26532715.2507003</v>
      </c>
      <c r="S109" s="67"/>
      <c r="T109" s="81" t="n">
        <f aca="false">'Low SIPA income'!J104</f>
        <v>101450136.396589</v>
      </c>
      <c r="U109" s="9"/>
      <c r="V109" s="81" t="n">
        <f aca="false">'Low SIPA income'!F104</f>
        <v>141186.852952264</v>
      </c>
      <c r="W109" s="67"/>
      <c r="X109" s="81" t="n">
        <f aca="false">'Low SIPA income'!M104</f>
        <v>354620.669316885</v>
      </c>
      <c r="Y109" s="9"/>
      <c r="Z109" s="9" t="n">
        <f aca="false">R109+V109-N109-L109-F109</f>
        <v>-622474.649789486</v>
      </c>
      <c r="AA109" s="9"/>
      <c r="AB109" s="9" t="n">
        <f aca="false">T109-P109-D109</f>
        <v>-47758435.6084302</v>
      </c>
      <c r="AC109" s="50"/>
      <c r="AD109" s="9"/>
      <c r="AE109" s="9"/>
      <c r="AF109" s="9"/>
      <c r="AG109" s="9" t="n">
        <f aca="false">BF109/100*$AG$53</f>
        <v>6880764754.86568</v>
      </c>
      <c r="AH109" s="39" t="n">
        <f aca="false">(AG109-AG108)/AG108</f>
        <v>0.0011013656023718</v>
      </c>
      <c r="AI109" s="39" t="n">
        <f aca="false">(AG109-AG105)/AG105</f>
        <v>0.00407196180888977</v>
      </c>
      <c r="AJ109" s="39" t="n">
        <f aca="false">AB109/AG109</f>
        <v>-0.00694086156261311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13190718</v>
      </c>
      <c r="AX109" s="7"/>
      <c r="AY109" s="39" t="n">
        <f aca="false">(AW109-AW108)/AW108</f>
        <v>-0.00152556167374871</v>
      </c>
      <c r="AZ109" s="38" t="n">
        <f aca="false">workers_and_wage_low!B97</f>
        <v>6668.20544057728</v>
      </c>
      <c r="BA109" s="39" t="n">
        <f aca="false">(AZ109-AZ108)/AZ108</f>
        <v>0.00263094093878269</v>
      </c>
      <c r="BB109" s="39"/>
      <c r="BC109" s="39"/>
      <c r="BD109" s="39"/>
      <c r="BE109" s="39"/>
      <c r="BF109" s="7" t="n">
        <f aca="false">BF108*(1+AY109)*(1+BA109)*(1-BE109)</f>
        <v>124.547579053597</v>
      </c>
      <c r="BG109" s="7"/>
      <c r="BH109" s="7"/>
      <c r="BI109" s="39" t="n">
        <f aca="false">T116/AG116</f>
        <v>0.0127754257660721</v>
      </c>
      <c r="BJ109" s="7"/>
      <c r="BK109" s="7"/>
      <c r="BL109" s="7"/>
      <c r="BM109" s="7"/>
      <c r="BN109" s="7"/>
      <c r="BO109" s="7"/>
      <c r="BP109" s="7"/>
      <c r="BQ109" s="7"/>
      <c r="BR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0" t="n">
        <f aca="false">'Low pensions'!Q110</f>
        <v>127707603.439972</v>
      </c>
      <c r="E110" s="6"/>
      <c r="F110" s="8" t="n">
        <f aca="false">'Low pensions'!I110</f>
        <v>23212368.6288528</v>
      </c>
      <c r="G110" s="80" t="n">
        <f aca="false">'Low pensions'!K110</f>
        <v>4611605.80343475</v>
      </c>
      <c r="H110" s="80" t="n">
        <f aca="false">'Low pensions'!V110</f>
        <v>25371694.4868124</v>
      </c>
      <c r="I110" s="80" t="n">
        <f aca="false">'Low pensions'!M110</f>
        <v>142626.983611384</v>
      </c>
      <c r="J110" s="80" t="n">
        <f aca="false">'Low pensions'!W110</f>
        <v>784691.582066365</v>
      </c>
      <c r="K110" s="6"/>
      <c r="L110" s="80" t="n">
        <f aca="false">'Low pensions'!N110</f>
        <v>3819309.7350778</v>
      </c>
      <c r="M110" s="8"/>
      <c r="N110" s="80" t="n">
        <f aca="false">'Low pensions'!L110</f>
        <v>1066613.26208103</v>
      </c>
      <c r="O110" s="6"/>
      <c r="P110" s="80" t="n">
        <f aca="false">'Low pensions'!X110</f>
        <v>25686607.8377334</v>
      </c>
      <c r="Q110" s="8"/>
      <c r="R110" s="80" t="n">
        <f aca="false">'Low SIPA income'!G105</f>
        <v>23192657.1955275</v>
      </c>
      <c r="S110" s="8"/>
      <c r="T110" s="80" t="n">
        <f aca="false">'Low SIPA income'!J105</f>
        <v>88679134.9341259</v>
      </c>
      <c r="U110" s="6"/>
      <c r="V110" s="80" t="n">
        <f aca="false">'Low SIPA income'!F105</f>
        <v>142166.099829447</v>
      </c>
      <c r="W110" s="8"/>
      <c r="X110" s="80" t="n">
        <f aca="false">'Low SIPA income'!M105</f>
        <v>357080.255147662</v>
      </c>
      <c r="Y110" s="6"/>
      <c r="Z110" s="6" t="n">
        <f aca="false">R110+V110-N110-L110-F110</f>
        <v>-4763468.33065469</v>
      </c>
      <c r="AA110" s="6"/>
      <c r="AB110" s="6" t="n">
        <f aca="false">T110-P110-D110</f>
        <v>-64715076.3435799</v>
      </c>
      <c r="AC110" s="50"/>
      <c r="AD110" s="6"/>
      <c r="AE110" s="6"/>
      <c r="AF110" s="6"/>
      <c r="AG110" s="6" t="n">
        <f aca="false">BF110/100*$AG$53</f>
        <v>6880661601.58671</v>
      </c>
      <c r="AH110" s="61" t="n">
        <f aca="false">(AG110-AG109)/AG109</f>
        <v>-1.49915427490625E-005</v>
      </c>
      <c r="AI110" s="61"/>
      <c r="AJ110" s="61" t="n">
        <f aca="false">AB110/AG110</f>
        <v>-0.00940535664893858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0.00140374272407249</v>
      </c>
      <c r="AV110" s="5"/>
      <c r="AW110" s="65" t="n">
        <f aca="false">workers_and_wage_low!C98</f>
        <v>13175520</v>
      </c>
      <c r="AX110" s="5"/>
      <c r="AY110" s="61" t="n">
        <f aca="false">(AW110-AW109)/AW109</f>
        <v>-0.00115217382404809</v>
      </c>
      <c r="AZ110" s="66" t="n">
        <f aca="false">workers_and_wage_low!B98</f>
        <v>6675.79715262426</v>
      </c>
      <c r="BA110" s="61" t="n">
        <f aca="false">(AZ110-AZ109)/AZ109</f>
        <v>0.00113849402431257</v>
      </c>
      <c r="BB110" s="61"/>
      <c r="BC110" s="61"/>
      <c r="BD110" s="61"/>
      <c r="BE110" s="61"/>
      <c r="BF110" s="5" t="n">
        <f aca="false">BF109*(1+AY110)*(1+BA110)*(1-BE110)</f>
        <v>124.545711893241</v>
      </c>
      <c r="BG110" s="5"/>
      <c r="BH110" s="5"/>
      <c r="BI110" s="61" t="n">
        <f aca="false">T117/AG117</f>
        <v>0.0146447371599787</v>
      </c>
      <c r="BJ110" s="5"/>
      <c r="BK110" s="5"/>
      <c r="BL110" s="5"/>
      <c r="BM110" s="5"/>
      <c r="BN110" s="5"/>
      <c r="BO110" s="5"/>
      <c r="BP110" s="5"/>
      <c r="BQ110" s="5"/>
      <c r="BR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1" t="n">
        <f aca="false">'Low pensions'!Q111</f>
        <v>127699785.419363</v>
      </c>
      <c r="E111" s="9"/>
      <c r="F111" s="67" t="n">
        <f aca="false">'Low pensions'!I111</f>
        <v>23210947.6110633</v>
      </c>
      <c r="G111" s="81" t="n">
        <f aca="false">'Low pensions'!K111</f>
        <v>4722649.47505532</v>
      </c>
      <c r="H111" s="81" t="n">
        <f aca="false">'Low pensions'!V111</f>
        <v>25982624.0048888</v>
      </c>
      <c r="I111" s="81" t="n">
        <f aca="false">'Low pensions'!M111</f>
        <v>146061.323970784</v>
      </c>
      <c r="J111" s="81" t="n">
        <f aca="false">'Low pensions'!W111</f>
        <v>803586.309429559</v>
      </c>
      <c r="K111" s="9"/>
      <c r="L111" s="81" t="n">
        <f aca="false">'Low pensions'!N111</f>
        <v>3115030.81668832</v>
      </c>
      <c r="M111" s="67"/>
      <c r="N111" s="81" t="n">
        <f aca="false">'Low pensions'!L111</f>
        <v>1067522.34096821</v>
      </c>
      <c r="O111" s="9"/>
      <c r="P111" s="81" t="n">
        <f aca="false">'Low pensions'!X111</f>
        <v>22037102.6660249</v>
      </c>
      <c r="Q111" s="67"/>
      <c r="R111" s="81" t="n">
        <f aca="false">'Low SIPA income'!G106</f>
        <v>26606830.0447102</v>
      </c>
      <c r="S111" s="67"/>
      <c r="T111" s="81" t="n">
        <f aca="false">'Low SIPA income'!J106</f>
        <v>101733520.735141</v>
      </c>
      <c r="U111" s="9"/>
      <c r="V111" s="81" t="n">
        <f aca="false">'Low SIPA income'!F106</f>
        <v>139672.741852903</v>
      </c>
      <c r="W111" s="67"/>
      <c r="X111" s="81" t="n">
        <f aca="false">'Low SIPA income'!M106</f>
        <v>350817.658765634</v>
      </c>
      <c r="Y111" s="9"/>
      <c r="Z111" s="9" t="n">
        <f aca="false">R111+V111-N111-L111-F111</f>
        <v>-646997.982156754</v>
      </c>
      <c r="AA111" s="9"/>
      <c r="AB111" s="9" t="n">
        <f aca="false">T111-P111-D111</f>
        <v>-48003367.3502468</v>
      </c>
      <c r="AC111" s="50"/>
      <c r="AD111" s="9"/>
      <c r="AE111" s="9"/>
      <c r="AF111" s="9"/>
      <c r="AG111" s="9" t="n">
        <f aca="false">BF111/100*$AG$53</f>
        <v>6883362032.20384</v>
      </c>
      <c r="AH111" s="39" t="n">
        <f aca="false">(AG111-AG110)/AG110</f>
        <v>0.000392466709380435</v>
      </c>
      <c r="AI111" s="39"/>
      <c r="AJ111" s="39" t="n">
        <f aca="false">AB111/AG111</f>
        <v>-0.0069738257446961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13149811</v>
      </c>
      <c r="AX111" s="7"/>
      <c r="AY111" s="39" t="n">
        <f aca="false">(AW111-AW110)/AW110</f>
        <v>-0.00195127023449549</v>
      </c>
      <c r="AZ111" s="38" t="n">
        <f aca="false">workers_and_wage_low!B99</f>
        <v>6691.4740549135</v>
      </c>
      <c r="BA111" s="39" t="n">
        <f aca="false">(AZ111-AZ110)/AZ110</f>
        <v>0.0023483191491327</v>
      </c>
      <c r="BB111" s="39"/>
      <c r="BC111" s="39"/>
      <c r="BD111" s="39"/>
      <c r="BE111" s="39"/>
      <c r="BF111" s="7" t="n">
        <f aca="false">BF110*(1+AY111)*(1+BA111)*(1-BE111)</f>
        <v>124.594591938955</v>
      </c>
      <c r="BG111" s="7"/>
      <c r="BH111" s="7"/>
      <c r="BI111" s="39" t="e">
        <f aca="false">T118/AG118</f>
        <v>#DIV/0!</v>
      </c>
      <c r="BJ111" s="7"/>
      <c r="BK111" s="7"/>
      <c r="BL111" s="7"/>
      <c r="BM111" s="7"/>
      <c r="BN111" s="7"/>
      <c r="BO111" s="7"/>
      <c r="BP111" s="7"/>
      <c r="BQ111" s="7"/>
      <c r="BR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1" t="n">
        <f aca="false">'Low pensions'!Q112</f>
        <v>127872539.230598</v>
      </c>
      <c r="E112" s="9"/>
      <c r="F112" s="67" t="n">
        <f aca="false">'Low pensions'!I112</f>
        <v>23242347.661181</v>
      </c>
      <c r="G112" s="81" t="n">
        <f aca="false">'Low pensions'!K112</f>
        <v>4767031.89167642</v>
      </c>
      <c r="H112" s="81" t="n">
        <f aca="false">'Low pensions'!V112</f>
        <v>26226802.9662082</v>
      </c>
      <c r="I112" s="81" t="n">
        <f aca="false">'Low pensions'!M112</f>
        <v>147433.97603123</v>
      </c>
      <c r="J112" s="81" t="n">
        <f aca="false">'Low pensions'!W112</f>
        <v>811138.236068297</v>
      </c>
      <c r="K112" s="9"/>
      <c r="L112" s="81" t="n">
        <f aca="false">'Low pensions'!N112</f>
        <v>3139318.84678628</v>
      </c>
      <c r="M112" s="67"/>
      <c r="N112" s="81" t="n">
        <f aca="false">'Low pensions'!L112</f>
        <v>1069022.96342435</v>
      </c>
      <c r="O112" s="9"/>
      <c r="P112" s="81" t="n">
        <f aca="false">'Low pensions'!X112</f>
        <v>22171389.3516622</v>
      </c>
      <c r="Q112" s="67"/>
      <c r="R112" s="81" t="n">
        <f aca="false">'Low SIPA income'!G107</f>
        <v>23502571.6411911</v>
      </c>
      <c r="S112" s="67"/>
      <c r="T112" s="81" t="n">
        <f aca="false">'Low SIPA income'!J107</f>
        <v>89864119.6779325</v>
      </c>
      <c r="U112" s="9"/>
      <c r="V112" s="81" t="n">
        <f aca="false">'Low SIPA income'!F107</f>
        <v>143002.856115715</v>
      </c>
      <c r="W112" s="67"/>
      <c r="X112" s="81" t="n">
        <f aca="false">'Low SIPA income'!M107</f>
        <v>359181.945695236</v>
      </c>
      <c r="Y112" s="9"/>
      <c r="Z112" s="9" t="n">
        <f aca="false">R112+V112-N112-L112-F112</f>
        <v>-3805114.97408491</v>
      </c>
      <c r="AA112" s="9"/>
      <c r="AB112" s="9" t="n">
        <f aca="false">T112-P112-D112</f>
        <v>-60179808.9043277</v>
      </c>
      <c r="AC112" s="50"/>
      <c r="AD112" s="9"/>
      <c r="AE112" s="9"/>
      <c r="AF112" s="9"/>
      <c r="AG112" s="9" t="n">
        <f aca="false">BF112/100*$AG$53</f>
        <v>6943929455.81954</v>
      </c>
      <c r="AH112" s="39" t="n">
        <f aca="false">(AG112-AG111)/AG111</f>
        <v>0.00879910475903165</v>
      </c>
      <c r="AI112" s="39"/>
      <c r="AJ112" s="39" t="n">
        <f aca="false">AB112/AG112</f>
        <v>-0.0086665351782761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13238482</v>
      </c>
      <c r="AX112" s="7"/>
      <c r="AY112" s="39" t="n">
        <f aca="false">(AW112-AW111)/AW111</f>
        <v>0.0067431387416899</v>
      </c>
      <c r="AZ112" s="38" t="n">
        <f aca="false">workers_and_wage_low!B100</f>
        <v>6705.1393511876</v>
      </c>
      <c r="BA112" s="39" t="n">
        <f aca="false">(AZ112-AZ111)/AZ111</f>
        <v>0.00204219521169157</v>
      </c>
      <c r="BB112" s="39"/>
      <c r="BC112" s="39"/>
      <c r="BD112" s="39"/>
      <c r="BE112" s="39"/>
      <c r="BF112" s="7" t="n">
        <f aca="false">BF111*(1+AY112)*(1+BA112)*(1-BE112)</f>
        <v>125.690912805835</v>
      </c>
      <c r="BG112" s="7"/>
      <c r="BH112" s="7"/>
      <c r="BI112" s="39" t="e">
        <f aca="false">T119/AG119</f>
        <v>#DIV/0!</v>
      </c>
      <c r="BJ112" s="7"/>
      <c r="BK112" s="7"/>
      <c r="BL112" s="7"/>
      <c r="BM112" s="7"/>
      <c r="BN112" s="7"/>
      <c r="BO112" s="7"/>
      <c r="BP112" s="7"/>
      <c r="BQ112" s="7"/>
      <c r="BR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1" t="n">
        <f aca="false">'Low pensions'!Q113</f>
        <v>128184835.859714</v>
      </c>
      <c r="E113" s="9"/>
      <c r="F113" s="67" t="n">
        <f aca="false">'Low pensions'!I113</f>
        <v>23299111.2702482</v>
      </c>
      <c r="G113" s="81" t="n">
        <f aca="false">'Low pensions'!K113</f>
        <v>4880796.620702</v>
      </c>
      <c r="H113" s="81" t="n">
        <f aca="false">'Low pensions'!V113</f>
        <v>26852702.9392853</v>
      </c>
      <c r="I113" s="81" t="n">
        <f aca="false">'Low pensions'!M113</f>
        <v>150952.472805217</v>
      </c>
      <c r="J113" s="81" t="n">
        <f aca="false">'Low pensions'!W113</f>
        <v>830495.967194393</v>
      </c>
      <c r="K113" s="9"/>
      <c r="L113" s="81" t="n">
        <f aca="false">'Low pensions'!N113</f>
        <v>3121453.43327558</v>
      </c>
      <c r="M113" s="67"/>
      <c r="N113" s="81" t="n">
        <f aca="false">'Low pensions'!L113</f>
        <v>1071814.44877484</v>
      </c>
      <c r="O113" s="9"/>
      <c r="P113" s="81" t="n">
        <f aca="false">'Low pensions'!X113</f>
        <v>22094043.5648035</v>
      </c>
      <c r="Q113" s="67"/>
      <c r="R113" s="81" t="n">
        <f aca="false">'Low SIPA income'!G108</f>
        <v>26585924.9523718</v>
      </c>
      <c r="S113" s="67"/>
      <c r="T113" s="81" t="n">
        <f aca="false">'Low SIPA income'!J108</f>
        <v>101653588.302705</v>
      </c>
      <c r="U113" s="9"/>
      <c r="V113" s="81" t="n">
        <f aca="false">'Low SIPA income'!F108</f>
        <v>142815.407766527</v>
      </c>
      <c r="W113" s="67"/>
      <c r="X113" s="81" t="n">
        <f aca="false">'Low SIPA income'!M108</f>
        <v>358711.129484934</v>
      </c>
      <c r="Y113" s="9"/>
      <c r="Z113" s="9" t="n">
        <f aca="false">R113+V113-N113-L113-F113</f>
        <v>-763638.79216031</v>
      </c>
      <c r="AA113" s="9"/>
      <c r="AB113" s="9" t="n">
        <f aca="false">T113-P113-D113</f>
        <v>-48625291.1218117</v>
      </c>
      <c r="AC113" s="50"/>
      <c r="AD113" s="9"/>
      <c r="AE113" s="9"/>
      <c r="AF113" s="9"/>
      <c r="AG113" s="9" t="n">
        <f aca="false">BF113/100*$AG$53</f>
        <v>6919197893.97037</v>
      </c>
      <c r="AH113" s="39" t="n">
        <f aca="false">(AG113-AG112)/AG112</f>
        <v>-0.00356160902937305</v>
      </c>
      <c r="AI113" s="39" t="n">
        <f aca="false">(AG113-AG109)/AG109</f>
        <v>0.00558559120590699</v>
      </c>
      <c r="AJ113" s="39" t="n">
        <f aca="false">AB113/AG113</f>
        <v>-0.00702759075068303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13211260</v>
      </c>
      <c r="AX113" s="7"/>
      <c r="AY113" s="39" t="n">
        <f aca="false">(AW113-AW112)/AW112</f>
        <v>-0.00205627805363183</v>
      </c>
      <c r="AZ113" s="38" t="n">
        <f aca="false">workers_and_wage_low!B101</f>
        <v>6695.02509951185</v>
      </c>
      <c r="BA113" s="39" t="n">
        <f aca="false">(AZ113-AZ112)/AZ112</f>
        <v>-0.00150843273286489</v>
      </c>
      <c r="BB113" s="39"/>
      <c r="BC113" s="39"/>
      <c r="BD113" s="39"/>
      <c r="BE113" s="39"/>
      <c r="BF113" s="7" t="n">
        <f aca="false">BF112*(1+AY113)*(1+BA113)*(1-BE113)</f>
        <v>125.243250915875</v>
      </c>
      <c r="BG113" s="7"/>
      <c r="BH113" s="7"/>
      <c r="BI113" s="39" t="e">
        <f aca="false">T120/AG120</f>
        <v>#DIV/0!</v>
      </c>
      <c r="BJ113" s="7"/>
      <c r="BK113" s="7"/>
      <c r="BL113" s="7"/>
      <c r="BM113" s="7"/>
      <c r="BN113" s="7"/>
      <c r="BO113" s="7"/>
      <c r="BP113" s="7"/>
      <c r="BQ113" s="7"/>
      <c r="BR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0" t="n">
        <f aca="false">'Low pensions'!Q114</f>
        <v>128328829.625055</v>
      </c>
      <c r="E114" s="6"/>
      <c r="F114" s="8" t="n">
        <f aca="false">'Low pensions'!I114</f>
        <v>23325283.8415856</v>
      </c>
      <c r="G114" s="80" t="n">
        <f aca="false">'Low pensions'!K114</f>
        <v>4967061.17247445</v>
      </c>
      <c r="H114" s="80" t="n">
        <f aca="false">'Low pensions'!V114</f>
        <v>27327305.0509797</v>
      </c>
      <c r="I114" s="80" t="n">
        <f aca="false">'Low pensions'!M114</f>
        <v>153620.44863323</v>
      </c>
      <c r="J114" s="80" t="n">
        <f aca="false">'Low pensions'!W114</f>
        <v>845174.383019991</v>
      </c>
      <c r="K114" s="6"/>
      <c r="L114" s="80" t="n">
        <f aca="false">'Low pensions'!N114</f>
        <v>3793545.13641409</v>
      </c>
      <c r="M114" s="8"/>
      <c r="N114" s="80" t="n">
        <f aca="false">'Low pensions'!L114</f>
        <v>1074507.65683681</v>
      </c>
      <c r="O114" s="6"/>
      <c r="P114" s="80" t="n">
        <f aca="false">'Low pensions'!X114</f>
        <v>25596347.8435109</v>
      </c>
      <c r="Q114" s="8"/>
      <c r="R114" s="80" t="n">
        <f aca="false">'Low SIPA income'!G109</f>
        <v>23133685.2498909</v>
      </c>
      <c r="S114" s="8"/>
      <c r="T114" s="80" t="n">
        <f aca="false">'Low SIPA income'!J109</f>
        <v>88453650.5887857</v>
      </c>
      <c r="U114" s="6"/>
      <c r="V114" s="80" t="n">
        <f aca="false">'Low SIPA income'!F109</f>
        <v>145047.349215336</v>
      </c>
      <c r="W114" s="8"/>
      <c r="X114" s="80" t="n">
        <f aca="false">'Low SIPA income'!M109</f>
        <v>364317.122917767</v>
      </c>
      <c r="Y114" s="6"/>
      <c r="Z114" s="6" t="n">
        <f aca="false">R114+V114-N114-L114-F114</f>
        <v>-4914604.03573029</v>
      </c>
      <c r="AA114" s="6"/>
      <c r="AB114" s="6" t="n">
        <f aca="false">T114-P114-D114</f>
        <v>-65471526.87978</v>
      </c>
      <c r="AC114" s="50"/>
      <c r="AD114" s="6"/>
      <c r="AE114" s="6"/>
      <c r="AF114" s="6"/>
      <c r="AG114" s="6" t="n">
        <f aca="false">BF114/100*$AG$53</f>
        <v>6912185979.00381</v>
      </c>
      <c r="AH114" s="61" t="n">
        <f aca="false">(AG114-AG113)/AG113</f>
        <v>-0.00101339997410302</v>
      </c>
      <c r="AI114" s="61"/>
      <c r="AJ114" s="61" t="n">
        <f aca="false">AB114/AG114</f>
        <v>-0.00947189891571983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0.000248026195721367</v>
      </c>
      <c r="AV114" s="5"/>
      <c r="AW114" s="65" t="n">
        <f aca="false">workers_and_wage_low!C102</f>
        <v>13232318</v>
      </c>
      <c r="AX114" s="5"/>
      <c r="AY114" s="61" t="n">
        <f aca="false">(AW114-AW113)/AW113</f>
        <v>0.00159394334832559</v>
      </c>
      <c r="AZ114" s="66" t="n">
        <f aca="false">workers_and_wage_low!B102</f>
        <v>6677.59665048554</v>
      </c>
      <c r="BA114" s="61" t="n">
        <f aca="false">(AZ114-AZ113)/AZ113</f>
        <v>-0.00260319397870187</v>
      </c>
      <c r="BB114" s="61"/>
      <c r="BC114" s="61"/>
      <c r="BD114" s="61"/>
      <c r="BE114" s="61"/>
      <c r="BF114" s="5" t="n">
        <f aca="false">BF113*(1+AY114)*(1+BA114)*(1-BE114)</f>
        <v>125.116329408641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  <c r="BQ114" s="5"/>
      <c r="BR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1" t="n">
        <f aca="false">'Low pensions'!Q115</f>
        <v>128438788.299046</v>
      </c>
      <c r="E115" s="9"/>
      <c r="F115" s="67" t="n">
        <f aca="false">'Low pensions'!I115</f>
        <v>23345270.1321891</v>
      </c>
      <c r="G115" s="81" t="n">
        <f aca="false">'Low pensions'!K115</f>
        <v>5027596.71407855</v>
      </c>
      <c r="H115" s="81" t="n">
        <f aca="false">'Low pensions'!V115</f>
        <v>27660353.7400132</v>
      </c>
      <c r="I115" s="81" t="n">
        <f aca="false">'Low pensions'!M115</f>
        <v>155492.681878718</v>
      </c>
      <c r="J115" s="81" t="n">
        <f aca="false">'Low pensions'!W115</f>
        <v>855474.857938549</v>
      </c>
      <c r="K115" s="9"/>
      <c r="L115" s="81" t="n">
        <f aca="false">'Low pensions'!N115</f>
        <v>3114099.43495504</v>
      </c>
      <c r="M115" s="67"/>
      <c r="N115" s="81" t="n">
        <f aca="false">'Low pensions'!L115</f>
        <v>1076396.71344851</v>
      </c>
      <c r="O115" s="9"/>
      <c r="P115" s="81" t="n">
        <f aca="false">'Low pensions'!X115</f>
        <v>22081093.9008067</v>
      </c>
      <c r="Q115" s="67"/>
      <c r="R115" s="81" t="n">
        <f aca="false">'Low SIPA income'!G110</f>
        <v>26717262.1089462</v>
      </c>
      <c r="S115" s="67"/>
      <c r="T115" s="81" t="n">
        <f aca="false">'Low SIPA income'!J110</f>
        <v>102155767.304082</v>
      </c>
      <c r="U115" s="9"/>
      <c r="V115" s="81" t="n">
        <f aca="false">'Low SIPA income'!F110</f>
        <v>141621.855880777</v>
      </c>
      <c r="W115" s="67"/>
      <c r="X115" s="81" t="n">
        <f aca="false">'Low SIPA income'!M110</f>
        <v>355713.271258486</v>
      </c>
      <c r="Y115" s="9"/>
      <c r="Z115" s="9" t="n">
        <f aca="false">R115+V115-N115-L115-F115</f>
        <v>-676882.315765649</v>
      </c>
      <c r="AA115" s="9"/>
      <c r="AB115" s="9" t="n">
        <f aca="false">T115-P115-D115</f>
        <v>-48364114.8957705</v>
      </c>
      <c r="AC115" s="50"/>
      <c r="AD115" s="9"/>
      <c r="AE115" s="9"/>
      <c r="AF115" s="9"/>
      <c r="AG115" s="9" t="n">
        <f aca="false">BF115/100*$AG$53</f>
        <v>6943653290.04346</v>
      </c>
      <c r="AH115" s="39" t="n">
        <f aca="false">(AG115-AG114)/AG114</f>
        <v>0.00455243986999779</v>
      </c>
      <c r="AI115" s="39"/>
      <c r="AJ115" s="39" t="n">
        <f aca="false">AB115/AG115</f>
        <v>-0.00696522606696392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13260659</v>
      </c>
      <c r="AX115" s="7"/>
      <c r="AY115" s="39" t="n">
        <f aca="false">(AW115-AW114)/AW114</f>
        <v>0.00214180161026964</v>
      </c>
      <c r="AZ115" s="38" t="n">
        <f aca="false">workers_and_wage_low!B103</f>
        <v>6693.65951698091</v>
      </c>
      <c r="BA115" s="39" t="n">
        <f aca="false">(AZ115-AZ114)/AZ114</f>
        <v>0.00240548618554257</v>
      </c>
      <c r="BB115" s="39"/>
      <c r="BC115" s="39"/>
      <c r="BD115" s="39"/>
      <c r="BE115" s="39"/>
      <c r="BF115" s="7" t="n">
        <f aca="false">BF114*(1+AY115)*(1+BA115)*(1-BE115)</f>
        <v>125.685913975028</v>
      </c>
      <c r="BG115" s="7"/>
      <c r="BH115" s="7"/>
      <c r="BI115" s="39" t="e">
        <f aca="false">T122/AG122</f>
        <v>#DIV/0!</v>
      </c>
      <c r="BJ115" s="7"/>
      <c r="BK115" s="7"/>
      <c r="BL115" s="7"/>
      <c r="BM115" s="7"/>
      <c r="BN115" s="7"/>
      <c r="BO115" s="7"/>
      <c r="BP115" s="7"/>
      <c r="BQ115" s="7"/>
      <c r="BR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1" t="n">
        <f aca="false">'Low pensions'!Q116</f>
        <v>128899369.62179</v>
      </c>
      <c r="E116" s="9"/>
      <c r="F116" s="67" t="n">
        <f aca="false">'Low pensions'!I116</f>
        <v>23428986.2396026</v>
      </c>
      <c r="G116" s="81" t="n">
        <f aca="false">'Low pensions'!K116</f>
        <v>5104608.75161911</v>
      </c>
      <c r="H116" s="81" t="n">
        <f aca="false">'Low pensions'!V116</f>
        <v>28084051.2483368</v>
      </c>
      <c r="I116" s="81" t="n">
        <f aca="false">'Low pensions'!M116</f>
        <v>157874.497472757</v>
      </c>
      <c r="J116" s="81" t="n">
        <f aca="false">'Low pensions'!W116</f>
        <v>868578.904587744</v>
      </c>
      <c r="K116" s="9"/>
      <c r="L116" s="81" t="n">
        <f aca="false">'Low pensions'!N116</f>
        <v>3050502.84268517</v>
      </c>
      <c r="M116" s="67"/>
      <c r="N116" s="81" t="n">
        <f aca="false">'Low pensions'!L116</f>
        <v>1079898.41362672</v>
      </c>
      <c r="O116" s="9"/>
      <c r="P116" s="81" t="n">
        <f aca="false">'Low pensions'!X116</f>
        <v>21770356.2024048</v>
      </c>
      <c r="Q116" s="67"/>
      <c r="R116" s="81" t="n">
        <f aca="false">'Low SIPA income'!G111</f>
        <v>23215723.2864915</v>
      </c>
      <c r="S116" s="67"/>
      <c r="T116" s="81" t="n">
        <f aca="false">'Low SIPA income'!J111</f>
        <v>88767330.1321042</v>
      </c>
      <c r="U116" s="9"/>
      <c r="V116" s="81" t="n">
        <f aca="false">'Low SIPA income'!F111</f>
        <v>150529.043828254</v>
      </c>
      <c r="W116" s="67"/>
      <c r="X116" s="81" t="n">
        <f aca="false">'Low SIPA income'!M111</f>
        <v>378085.559369007</v>
      </c>
      <c r="Y116" s="9"/>
      <c r="Z116" s="9" t="n">
        <f aca="false">R116+V116-N116-L116-F116</f>
        <v>-4193135.1655947</v>
      </c>
      <c r="AA116" s="9"/>
      <c r="AB116" s="9" t="n">
        <f aca="false">T116-P116-D116</f>
        <v>-61902395.6920905</v>
      </c>
      <c r="AC116" s="50"/>
      <c r="AD116" s="9"/>
      <c r="AE116" s="9"/>
      <c r="AF116" s="9"/>
      <c r="AG116" s="9" t="n">
        <f aca="false">BF116/100*$AG$53</f>
        <v>6948287419.73085</v>
      </c>
      <c r="AH116" s="39" t="n">
        <f aca="false">(AG116-AG115)/AG115</f>
        <v>0.000667390708293076</v>
      </c>
      <c r="AI116" s="39"/>
      <c r="AJ116" s="39" t="n">
        <f aca="false">AB116/AG116</f>
        <v>-0.00890901483382915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13250968</v>
      </c>
      <c r="AX116" s="7"/>
      <c r="AY116" s="39" t="n">
        <f aca="false">(AW116-AW115)/AW115</f>
        <v>-0.000730808325589249</v>
      </c>
      <c r="AZ116" s="38" t="n">
        <f aca="false">workers_and_wage_low!B104</f>
        <v>6703.02542993785</v>
      </c>
      <c r="BA116" s="39" t="n">
        <f aca="false">(AZ116-AZ115)/AZ115</f>
        <v>0.0013992215966743</v>
      </c>
      <c r="BB116" s="39"/>
      <c r="BC116" s="39"/>
      <c r="BD116" s="39"/>
      <c r="BE116" s="39"/>
      <c r="BF116" s="7" t="n">
        <f aca="false">BF115*(1+AY116)*(1+BA116)*(1-BE116)</f>
        <v>125.769795586179</v>
      </c>
      <c r="BG116" s="7"/>
      <c r="BH116" s="7"/>
      <c r="BI116" s="39" t="e">
        <f aca="false">T123/AG123</f>
        <v>#DIV/0!</v>
      </c>
      <c r="BJ116" s="7"/>
      <c r="BK116" s="7"/>
      <c r="BL116" s="7"/>
      <c r="BM116" s="7"/>
      <c r="BN116" s="7"/>
      <c r="BO116" s="7"/>
      <c r="BP116" s="7"/>
      <c r="BQ116" s="7"/>
      <c r="BR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1" t="n">
        <f aca="false">'Low pensions'!Q117</f>
        <v>129583175.148867</v>
      </c>
      <c r="E117" s="9"/>
      <c r="F117" s="67" t="n">
        <f aca="false">'Low pensions'!I117</f>
        <v>23553275.9885087</v>
      </c>
      <c r="G117" s="81" t="n">
        <f aca="false">'Low pensions'!K117</f>
        <v>5162825.93873109</v>
      </c>
      <c r="H117" s="81" t="n">
        <f aca="false">'Low pensions'!V117</f>
        <v>28404345.0349797</v>
      </c>
      <c r="I117" s="81" t="n">
        <f aca="false">'Low pensions'!M117</f>
        <v>159675.029032921</v>
      </c>
      <c r="J117" s="81" t="n">
        <f aca="false">'Low pensions'!W117</f>
        <v>878484.89798907</v>
      </c>
      <c r="K117" s="9"/>
      <c r="L117" s="81" t="n">
        <f aca="false">'Low pensions'!N117</f>
        <v>3016260.82337975</v>
      </c>
      <c r="M117" s="67"/>
      <c r="N117" s="81" t="n">
        <f aca="false">'Low pensions'!L117</f>
        <v>1086937.57994901</v>
      </c>
      <c r="O117" s="9"/>
      <c r="P117" s="81" t="n">
        <f aca="false">'Low pensions'!X117</f>
        <v>21631401.6176647</v>
      </c>
      <c r="Q117" s="67"/>
      <c r="R117" s="81" t="n">
        <f aca="false">'Low SIPA income'!G112</f>
        <v>26527126.2950891</v>
      </c>
      <c r="S117" s="67"/>
      <c r="T117" s="81" t="n">
        <f aca="false">'Low SIPA income'!J112</f>
        <v>101428766.540406</v>
      </c>
      <c r="U117" s="9"/>
      <c r="V117" s="81" t="n">
        <f aca="false">'Low SIPA income'!F112</f>
        <v>150365.560742388</v>
      </c>
      <c r="W117" s="67"/>
      <c r="X117" s="81" t="n">
        <f aca="false">'Low SIPA income'!M112</f>
        <v>377674.936990791</v>
      </c>
      <c r="Y117" s="9"/>
      <c r="Z117" s="9" t="n">
        <f aca="false">R117+V117-N117-L117-F117</f>
        <v>-978982.536005937</v>
      </c>
      <c r="AA117" s="9"/>
      <c r="AB117" s="9" t="n">
        <f aca="false">T117-P117-D117</f>
        <v>-49785810.2261263</v>
      </c>
      <c r="AC117" s="50"/>
      <c r="AD117" s="9"/>
      <c r="AE117" s="9"/>
      <c r="AF117" s="9"/>
      <c r="AG117" s="9" t="n">
        <f aca="false">BF117/100*$AG$53</f>
        <v>6925953360.06377</v>
      </c>
      <c r="AH117" s="39" t="n">
        <f aca="false">(AG117-AG116)/AG116</f>
        <v>-0.00321432582130238</v>
      </c>
      <c r="AI117" s="39" t="n">
        <f aca="false">(AG117-AG113)/AG113</f>
        <v>0.000976336592322742</v>
      </c>
      <c r="AJ117" s="39" t="n">
        <f aca="false">AB117/AG117</f>
        <v>-0.00718829706726004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13179333</v>
      </c>
      <c r="AX117" s="7"/>
      <c r="AY117" s="39" t="n">
        <f aca="false">(AW117-AW116)/AW116</f>
        <v>-0.00540602014886761</v>
      </c>
      <c r="AZ117" s="38" t="n">
        <f aca="false">workers_and_wage_low!B105</f>
        <v>6717.79626417769</v>
      </c>
      <c r="BA117" s="39" t="n">
        <f aca="false">(AZ117-AZ116)/AZ116</f>
        <v>0.00220360707179568</v>
      </c>
      <c r="BB117" s="39"/>
      <c r="BC117" s="39"/>
      <c r="BD117" s="39"/>
      <c r="BE117" s="39"/>
      <c r="BF117" s="7" t="n">
        <f aca="false">BF116*(1+AY117)*(1+BA117)*(1-BE117)</f>
        <v>125.365530484686</v>
      </c>
      <c r="BG117" s="7"/>
      <c r="BH117" s="7"/>
      <c r="BI117" s="39" t="e">
        <f aca="false">T124/AG124</f>
        <v>#DIV/0!</v>
      </c>
      <c r="BJ117" s="7"/>
      <c r="BK117" s="7"/>
      <c r="BL117" s="7"/>
      <c r="BM117" s="7"/>
      <c r="BN117" s="7"/>
      <c r="BO117" s="7"/>
      <c r="BP117" s="7"/>
      <c r="BQ117" s="7"/>
      <c r="BR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1" t="n">
        <f aca="false">AVERAGE(AI33:AI117)</f>
        <v>0.0156710509340824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4" activeCellId="0" sqref="H24"/>
    </sheetView>
  </sheetViews>
  <sheetFormatPr defaultColWidth="11.78515625" defaultRowHeight="13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6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9</v>
      </c>
      <c r="C3" s="19" t="s">
        <v>10</v>
      </c>
      <c r="D3" s="18" t="s">
        <v>11</v>
      </c>
      <c r="E3" s="19" t="s">
        <v>12</v>
      </c>
      <c r="F3" s="18" t="s">
        <v>13</v>
      </c>
      <c r="G3" s="19" t="s">
        <v>14</v>
      </c>
    </row>
    <row r="4" customFormat="false" ht="15.75" hidden="false" customHeight="true" outlineLevel="0" collapsed="false">
      <c r="A4" s="20" t="s">
        <v>15</v>
      </c>
      <c r="B4" s="21" t="n">
        <v>140.098738211235</v>
      </c>
      <c r="C4" s="21"/>
      <c r="D4" s="83" t="n">
        <v>34.2274371921194</v>
      </c>
      <c r="E4" s="22"/>
      <c r="F4" s="84" t="n">
        <v>22285.48</v>
      </c>
      <c r="G4" s="21"/>
      <c r="I4" s="20" t="s">
        <v>15</v>
      </c>
    </row>
    <row r="5" customFormat="false" ht="15.75" hidden="false" customHeight="true" outlineLevel="0" collapsed="false">
      <c r="A5" s="23" t="s">
        <v>16</v>
      </c>
      <c r="B5" s="24" t="n">
        <v>160.068352461803</v>
      </c>
      <c r="C5" s="25" t="n">
        <f aca="false">(B5/B4)^(1/3)-1</f>
        <v>0.0454190675890749</v>
      </c>
      <c r="D5" s="85" t="n">
        <v>36.0654421469069</v>
      </c>
      <c r="E5" s="25" t="n">
        <f aca="false">(D7/D6)^(1/3)-1</f>
        <v>0.0200745496556636</v>
      </c>
      <c r="F5" s="86" t="n">
        <v>23469.98</v>
      </c>
      <c r="G5" s="25" t="n">
        <f aca="false">(F7/F6)^(1/3)-1</f>
        <v>0.0152172626749443</v>
      </c>
      <c r="I5" s="23" t="s">
        <v>17</v>
      </c>
    </row>
    <row r="6" customFormat="false" ht="15.75" hidden="false" customHeight="true" outlineLevel="0" collapsed="false">
      <c r="A6" s="20" t="s">
        <v>18</v>
      </c>
      <c r="B6" s="21" t="n">
        <v>148.602569990504</v>
      </c>
      <c r="C6" s="22" t="n">
        <f aca="false">(B6/B5)^(1/3)-1</f>
        <v>-0.0244707811642623</v>
      </c>
      <c r="D6" s="83" t="n">
        <v>37.9112181792913</v>
      </c>
      <c r="E6" s="22" t="n">
        <f aca="false">(D8/D7)^(1/3)-1</f>
        <v>0.0217205625419932</v>
      </c>
      <c r="F6" s="84" t="n">
        <v>25136.35</v>
      </c>
      <c r="G6" s="22" t="n">
        <f aca="false">(F6/F7)^(1/3)-1</f>
        <v>-0.0149891685596923</v>
      </c>
      <c r="I6" s="20" t="s">
        <v>19</v>
      </c>
      <c r="J6" s="18" t="s">
        <v>9</v>
      </c>
      <c r="K6" s="18" t="s">
        <v>20</v>
      </c>
      <c r="L6" s="18" t="s">
        <v>21</v>
      </c>
    </row>
    <row r="7" customFormat="false" ht="15.75" hidden="false" customHeight="true" outlineLevel="0" collapsed="false">
      <c r="A7" s="26" t="s">
        <v>22</v>
      </c>
      <c r="B7" s="24" t="n">
        <v>149.299297546255</v>
      </c>
      <c r="C7" s="25" t="n">
        <f aca="false">(B7/B6)^(1/3)-1</f>
        <v>0.00156040708058436</v>
      </c>
      <c r="D7" s="85" t="n">
        <v>40.2405100148553</v>
      </c>
      <c r="E7" s="25" t="n">
        <f aca="false">(D9/D8)^(1/3)-1</f>
        <v>0.0284809714113083</v>
      </c>
      <c r="F7" s="86" t="n">
        <v>26301.42</v>
      </c>
      <c r="G7" s="25" t="n">
        <f aca="false">(F7/F6)^(1/3)-1</f>
        <v>0.0152172626749443</v>
      </c>
      <c r="I7" s="26" t="s">
        <v>23</v>
      </c>
      <c r="J7" s="13" t="n">
        <f aca="false">B7*100/$B$16</f>
        <v>114.922401124344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24</v>
      </c>
      <c r="B8" s="21" t="n">
        <v>145.855426145987</v>
      </c>
      <c r="C8" s="22" t="n">
        <f aca="false">(B8/B7)^(1/3)-1</f>
        <v>-0.0077488550644208</v>
      </c>
      <c r="D8" s="83" t="n">
        <v>42.9200162644462</v>
      </c>
      <c r="E8" s="22" t="n">
        <f aca="false">(D10/D9)^(1/3)-1</f>
        <v>0.0449818647633</v>
      </c>
      <c r="F8" s="84" t="n">
        <v>28072.31</v>
      </c>
      <c r="G8" s="22" t="n">
        <f aca="false">(F8/F9)^(1/3)-1</f>
        <v>-0.017487672439857</v>
      </c>
      <c r="I8" s="20" t="s">
        <v>24</v>
      </c>
      <c r="J8" s="13" t="n">
        <f aca="false">B8*100/$B$16</f>
        <v>112.271498025757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16</v>
      </c>
      <c r="B9" s="24" t="n">
        <v>153.975527666811</v>
      </c>
      <c r="C9" s="25" t="n">
        <f aca="false">(B9/B8)^(1/3)-1</f>
        <v>0.0182233142791355</v>
      </c>
      <c r="D9" s="85" t="n">
        <v>46.6926648443866</v>
      </c>
      <c r="E9" s="25" t="n">
        <f aca="false">(D9/D8)^(1/3)-1</f>
        <v>0.0284809714113083</v>
      </c>
      <c r="F9" s="86" t="n">
        <v>29598.12</v>
      </c>
      <c r="G9" s="25" t="n">
        <f aca="false">(F9/F8)^(1/3)-1</f>
        <v>0.0177989343739675</v>
      </c>
      <c r="I9" s="23" t="s">
        <v>25</v>
      </c>
      <c r="J9" s="13" t="n">
        <f aca="false">B9*100/$B$16</f>
        <v>118.521906296147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18</v>
      </c>
      <c r="B10" s="21" t="n">
        <v>143.178047979014</v>
      </c>
      <c r="C10" s="22" t="n">
        <f aca="false">(B10/B9)^(1/3)-1</f>
        <v>-0.0239436032312978</v>
      </c>
      <c r="D10" s="83" t="n">
        <v>53.281313331461</v>
      </c>
      <c r="E10" s="22" t="n">
        <f aca="false">(D10/D9)^(1/3)-1</f>
        <v>0.0449818647633</v>
      </c>
      <c r="F10" s="84" t="n">
        <v>31523.56</v>
      </c>
      <c r="G10" s="22" t="n">
        <f aca="false">(F10/F9)^(1/3)-1</f>
        <v>0.0212303429645042</v>
      </c>
      <c r="I10" s="20" t="s">
        <v>26</v>
      </c>
      <c r="J10" s="13" t="n">
        <f aca="false">B10*100/$B$16</f>
        <v>110.210599329491</v>
      </c>
      <c r="K10" s="13" t="n">
        <f aca="false">D10*100/$D$16</f>
        <v>54.0787068628366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22</v>
      </c>
      <c r="B11" s="24" t="n">
        <v>140.217126199873</v>
      </c>
      <c r="C11" s="25" t="n">
        <f aca="false">(B11/B10)^(1/3)-1</f>
        <v>-0.00694140435244217</v>
      </c>
      <c r="D11" s="85" t="n">
        <v>59.4133384581602</v>
      </c>
      <c r="E11" s="25" t="n">
        <f aca="false">(D11/D10)^(1/3)-1</f>
        <v>0.036978323830404</v>
      </c>
      <c r="F11" s="86" t="n">
        <v>34339.61</v>
      </c>
      <c r="G11" s="25" t="n">
        <f aca="false">(F11/F10)^(1/3)-1</f>
        <v>0.0289320625372378</v>
      </c>
      <c r="I11" s="26" t="s">
        <v>27</v>
      </c>
      <c r="J11" s="13" t="n">
        <f aca="false">B11*100/$B$16</f>
        <v>107.931444330153</v>
      </c>
      <c r="K11" s="13" t="n">
        <f aca="false">D11*100/$D$16</f>
        <v>60.3025021968473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28</v>
      </c>
      <c r="B12" s="21" t="n">
        <v>137.345656545759</v>
      </c>
      <c r="C12" s="22" t="n">
        <f aca="false">(B12/B11)^(1/3)-1</f>
        <v>-0.00687338079869237</v>
      </c>
      <c r="D12" s="83" t="n">
        <v>66.4111454665113</v>
      </c>
      <c r="E12" s="22" t="n">
        <f aca="false">(D12/D11)^(1/3)-1</f>
        <v>0.0378127572782894</v>
      </c>
      <c r="F12" s="84" t="n">
        <v>38884.43</v>
      </c>
      <c r="G12" s="22" t="n">
        <f aca="false">(F12/F11)^(1/3)-1</f>
        <v>0.0423017322187613</v>
      </c>
      <c r="I12" s="20" t="s">
        <v>28</v>
      </c>
      <c r="J12" s="13" t="n">
        <f aca="false">B12*100/$B$16</f>
        <v>105.721144664783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16</v>
      </c>
      <c r="B13" s="24" t="n">
        <v>153.978756285129</v>
      </c>
      <c r="C13" s="25" t="n">
        <f aca="false">(B13/B12)^(1/3)-1</f>
        <v>0.0388399099021157</v>
      </c>
      <c r="D13" s="85" t="n">
        <v>72.7247107047078</v>
      </c>
      <c r="E13" s="25" t="n">
        <f aca="false">(D13/D12)^(1/3)-1</f>
        <v>0.0307349693063794</v>
      </c>
      <c r="F13" s="86" t="n">
        <v>41584.2</v>
      </c>
      <c r="G13" s="25" t="n">
        <f aca="false">(F13/F12)^(1/3)-1</f>
        <v>0.0226276661381219</v>
      </c>
      <c r="I13" s="26" t="s">
        <v>29</v>
      </c>
      <c r="J13" s="13" t="n">
        <f aca="false">B13*100/$B$16</f>
        <v>118.524391509242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18</v>
      </c>
      <c r="B14" s="21" t="n">
        <v>140.661955719863</v>
      </c>
      <c r="C14" s="22" t="n">
        <f aca="false">(B14/B13)^(1/3)-1</f>
        <v>-0.029701675765235</v>
      </c>
      <c r="D14" s="83" t="n">
        <v>81.8091971509488</v>
      </c>
      <c r="E14" s="22" t="n">
        <f aca="false">(D14/D13)^(1/3)-1</f>
        <v>0.0400160528698508</v>
      </c>
      <c r="F14" s="84" t="n">
        <v>45485.23</v>
      </c>
      <c r="G14" s="22" t="n">
        <f aca="false">(F14/F13)^(1/3)-1</f>
        <v>0.0303402870757792</v>
      </c>
      <c r="I14" s="20" t="s">
        <v>30</v>
      </c>
      <c r="J14" s="13" t="n">
        <f aca="false">B14*100/$B$16</f>
        <v>108.273849668748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22</v>
      </c>
      <c r="B15" s="24" t="n">
        <v>138.624857534016</v>
      </c>
      <c r="C15" s="25" t="n">
        <f aca="false">(B15/B14)^(1/3)-1</f>
        <v>-0.00485090175507719</v>
      </c>
      <c r="D15" s="85" t="n">
        <v>91.396965668282</v>
      </c>
      <c r="E15" s="25" t="n">
        <f aca="false">(D15/D14)^(1/3)-1</f>
        <v>0.0376316630457985</v>
      </c>
      <c r="F15" s="86" t="n">
        <v>49574.33</v>
      </c>
      <c r="G15" s="25" t="n">
        <f aca="false">(F15/F14)^(1/3)-1</f>
        <v>0.0291108399052935</v>
      </c>
      <c r="I15" s="26" t="s">
        <v>31</v>
      </c>
      <c r="J15" s="13" t="n">
        <f aca="false">B15*100/$B$16</f>
        <v>106.70580334374</v>
      </c>
      <c r="K15" s="13" t="n">
        <f aca="false">D15*100/$D$16</f>
        <v>92.7647876053628</v>
      </c>
      <c r="L15" s="13" t="n">
        <f aca="false">100*F15*100/D15/($F$16*100/$D$16)</f>
        <v>93.9655435739437</v>
      </c>
    </row>
    <row r="16" customFormat="false" ht="12.8" hidden="false" customHeight="false" outlineLevel="0" collapsed="false">
      <c r="A16" s="20" t="s">
        <v>32</v>
      </c>
      <c r="B16" s="21" t="n">
        <v>129.913137983182</v>
      </c>
      <c r="C16" s="22" t="n">
        <f aca="false">(B16/B15)^(1/3)-1</f>
        <v>-0.0214027595861701</v>
      </c>
      <c r="D16" s="83" t="n">
        <v>98.5254944549653</v>
      </c>
      <c r="E16" s="22" t="n">
        <f aca="false">(D16/D15)^(1/3)-1</f>
        <v>0.0253503448429657</v>
      </c>
      <c r="F16" s="84" t="n">
        <v>56872.86</v>
      </c>
      <c r="G16" s="22" t="n">
        <f aca="false">(F16/F15)^(1/3)-1</f>
        <v>0.0468458563330718</v>
      </c>
      <c r="I16" s="20" t="s">
        <v>32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16</v>
      </c>
      <c r="B17" s="27" t="n">
        <f aca="false">'Central macro hypothesis'!B17*1.015</f>
        <v>123.620248873456</v>
      </c>
      <c r="C17" s="28" t="n">
        <f aca="false">(B17/B16)^(1/3)-1</f>
        <v>-0.016414358621728</v>
      </c>
      <c r="D17" s="87" t="n">
        <v>103.065877295007</v>
      </c>
      <c r="E17" s="28" t="n">
        <f aca="false">(D17/D16)^(1/3)-1</f>
        <v>0.0151310077532536</v>
      </c>
      <c r="F17" s="88" t="n">
        <v>57057.9</v>
      </c>
      <c r="G17" s="28" t="n">
        <f aca="false">(F17/F16)^(1/3)-1</f>
        <v>0.00108335025160944</v>
      </c>
      <c r="I17" s="27" t="s">
        <v>33</v>
      </c>
      <c r="J17" s="13" t="n">
        <f aca="false">B17*100/$B$16</f>
        <v>95.1560795101873</v>
      </c>
      <c r="K17" s="13" t="n">
        <f aca="false">D17*100/$D$16</f>
        <v>104.608332965147</v>
      </c>
      <c r="L17" s="13" t="n">
        <f aca="false">100*F17*100/D17/($F$16*100/$D$16)</f>
        <v>95.9057031626598</v>
      </c>
    </row>
    <row r="18" customFormat="false" ht="12.8" hidden="false" customHeight="false" outlineLevel="0" collapsed="false">
      <c r="A18" s="29" t="s">
        <v>18</v>
      </c>
      <c r="B18" s="29" t="n">
        <f aca="false">'Central macro hypothesis'!B18*1.02</f>
        <v>122.767603780305</v>
      </c>
      <c r="C18" s="30" t="n">
        <f aca="false">(B18/B17)^(1/3)-1</f>
        <v>-0.00230440390800546</v>
      </c>
      <c r="D18" s="89" t="n">
        <v>109.159349017426</v>
      </c>
      <c r="E18" s="30" t="n">
        <f aca="false">(D18/D17)^(1/3)-1</f>
        <v>0.0193312629240929</v>
      </c>
      <c r="F18" s="90" t="n">
        <v>57918.0549747375</v>
      </c>
      <c r="G18" s="30" t="n">
        <f aca="false">(F18/F17)^(1/3)-1</f>
        <v>0.00499999999999989</v>
      </c>
      <c r="I18" s="29" t="s">
        <v>34</v>
      </c>
      <c r="J18" s="13" t="n">
        <f aca="false">B18*100/$B$16</f>
        <v>94.4997601368061</v>
      </c>
      <c r="K18" s="13" t="n">
        <f aca="false">D18*100/$D$16</f>
        <v>110.792997915195</v>
      </c>
      <c r="L18" s="13" t="n">
        <f aca="false">100*F18*100/D18/($F$16*100/$D$16)</f>
        <v>91.9171576861127</v>
      </c>
    </row>
    <row r="19" customFormat="false" ht="12.8" hidden="false" customHeight="false" outlineLevel="0" collapsed="false">
      <c r="A19" s="27" t="s">
        <v>22</v>
      </c>
      <c r="B19" s="27" t="n">
        <f aca="false">'Central macro hypothesis'!B19*1.02</f>
        <v>131.881181564996</v>
      </c>
      <c r="C19" s="28" t="n">
        <f aca="false">(B19/B18)^(1/3)-1</f>
        <v>0.0241565575579752</v>
      </c>
      <c r="D19" s="87" t="n">
        <v>117.079513021069</v>
      </c>
      <c r="E19" s="28" t="n">
        <f aca="false">(D19/D18)^(1/3)-1</f>
        <v>0.0236228928231239</v>
      </c>
      <c r="F19" s="88" t="n">
        <v>64479.1100699836</v>
      </c>
      <c r="G19" s="28" t="n">
        <f aca="false">(F19/F18)^(1/3)-1</f>
        <v>0.036418178983413</v>
      </c>
      <c r="I19" s="27" t="s">
        <v>35</v>
      </c>
      <c r="J19" s="13" t="n">
        <f aca="false">B19*100/$B$16</f>
        <v>101.514891882659</v>
      </c>
      <c r="K19" s="13" t="n">
        <f aca="false">D19*100/$D$16</f>
        <v>118.83169292247</v>
      </c>
      <c r="L19" s="13" t="n">
        <f aca="false">100*F19*100/D19/($F$16*100/$D$16)</f>
        <v>95.4073167927059</v>
      </c>
    </row>
    <row r="20" customFormat="false" ht="12.8" hidden="false" customHeight="false" outlineLevel="0" collapsed="false">
      <c r="A20" s="29" t="s">
        <v>36</v>
      </c>
      <c r="B20" s="29" t="n">
        <f aca="false">'Central macro hypothesis'!B20*1.035</f>
        <v>133.208783040837</v>
      </c>
      <c r="C20" s="30" t="n">
        <f aca="false">(B20/B19)^(1/3)-1</f>
        <v>0.00334435228182461</v>
      </c>
      <c r="D20" s="89" t="n">
        <v>124.660411489184</v>
      </c>
      <c r="E20" s="30" t="n">
        <f aca="false">(D20/D19)^(1/3)-1</f>
        <v>0.0211335597120033</v>
      </c>
      <c r="F20" s="90" t="n">
        <v>71260.9781284651</v>
      </c>
      <c r="G20" s="30" t="n">
        <f aca="false">(F20/F19)^(1/3)-1</f>
        <v>0.0338977292084033</v>
      </c>
      <c r="I20" s="29" t="s">
        <v>36</v>
      </c>
      <c r="J20" s="13" t="n">
        <f aca="false">B20*100/$B$16</f>
        <v>102.536806599254</v>
      </c>
      <c r="K20" s="13" t="n">
        <f aca="false">D20*100/$D$16</f>
        <v>126.5260450392</v>
      </c>
      <c r="L20" s="13" t="n">
        <f aca="false">100*F20*100/D20/($F$16*100/$D$16)</f>
        <v>99.0299996945945</v>
      </c>
    </row>
    <row r="21" customFormat="false" ht="12.8" hidden="false" customHeight="false" outlineLevel="0" collapsed="false">
      <c r="A21" s="27" t="s">
        <v>16</v>
      </c>
      <c r="B21" s="27" t="n">
        <f aca="false">'Central macro hypothesis'!B21*1.0325</f>
        <v>153.651324772096</v>
      </c>
      <c r="C21" s="28" t="n">
        <f aca="false">(B21/B20)^(1/3)-1</f>
        <v>0.0487399598314511</v>
      </c>
      <c r="D21" s="87" t="n">
        <v>132.241309957298</v>
      </c>
      <c r="E21" s="28" t="n">
        <f aca="false">(D21/D20)^(1/3)-1</f>
        <v>0.0198732372510193</v>
      </c>
      <c r="F21" s="88" t="n">
        <v>78464.9064607942</v>
      </c>
      <c r="G21" s="28" t="n">
        <f aca="false">(F21/F20)^(1/3)-1</f>
        <v>0.032621652716657</v>
      </c>
      <c r="I21" s="27" t="s">
        <v>37</v>
      </c>
      <c r="J21" s="13" t="n">
        <f aca="false">B21*100/$B$16</f>
        <v>118.272352709999</v>
      </c>
      <c r="K21" s="13" t="n">
        <f aca="false">D21*100/$D$16</f>
        <v>134.22039715593</v>
      </c>
      <c r="L21" s="13" t="n">
        <f aca="false">100*F21*100/D21/($F$16*100/$D$16)</f>
        <v>102.790238413467</v>
      </c>
    </row>
    <row r="22" customFormat="false" ht="12.8" hidden="false" customHeight="false" outlineLevel="0" collapsed="false">
      <c r="A22" s="29" t="s">
        <v>18</v>
      </c>
      <c r="B22" s="29" t="n">
        <f aca="false">'Central macro hypothesis'!B22*1.0325</f>
        <v>143.428138482677</v>
      </c>
      <c r="C22" s="30" t="n">
        <f aca="false">(B22/B21)^(1/3)-1</f>
        <v>-0.0226892310700934</v>
      </c>
      <c r="D22" s="89" t="n">
        <v>139.822208425412</v>
      </c>
      <c r="E22" s="30" t="n">
        <f aca="false">(D22/D21)^(1/3)-1</f>
        <v>0.0187548083901865</v>
      </c>
      <c r="F22" s="90" t="n">
        <v>85476.8673732663</v>
      </c>
      <c r="G22" s="30" t="n">
        <f aca="false">(F22/F21)^(1/3)-1</f>
        <v>0.0289423564740885</v>
      </c>
      <c r="I22" s="29" t="s">
        <v>38</v>
      </c>
      <c r="J22" s="13" t="n">
        <f aca="false">B22*100/$B$16</f>
        <v>110.40310526657</v>
      </c>
      <c r="K22" s="13" t="n">
        <f aca="false">D22*100/$D$16</f>
        <v>141.91474927266</v>
      </c>
      <c r="L22" s="13" t="n">
        <f aca="false">100*F22*100/D22/($F$16*100/$D$16)</f>
        <v>105.904885427633</v>
      </c>
    </row>
    <row r="23" customFormat="false" ht="12.8" hidden="false" customHeight="false" outlineLevel="0" collapsed="false">
      <c r="A23" s="27" t="s">
        <v>22</v>
      </c>
      <c r="B23" s="27" t="n">
        <f aca="false">'Central macro hypothesis'!B23*1.035</f>
        <v>144.177342922017</v>
      </c>
      <c r="C23" s="28" t="n">
        <f aca="false">(B23/B22)^(1/3)-1</f>
        <v>0.00173816127666759</v>
      </c>
      <c r="D23" s="87" t="n">
        <v>147.403106893526</v>
      </c>
      <c r="E23" s="28" t="n">
        <f aca="false">(D23/D22)^(1/3)-1</f>
        <v>0.0177555829071676</v>
      </c>
      <c r="F23" s="88" t="n">
        <v>92841.7245399318</v>
      </c>
      <c r="G23" s="28" t="n">
        <f aca="false">(F23/F22)^(1/3)-1</f>
        <v>0.0279331387362394</v>
      </c>
      <c r="I23" s="27" t="s">
        <v>39</v>
      </c>
      <c r="J23" s="13" t="n">
        <f aca="false">B23*100/$B$16</f>
        <v>110.979801704645</v>
      </c>
      <c r="K23" s="13" t="n">
        <f aca="false">D23*100/$D$16</f>
        <v>149.609101389389</v>
      </c>
      <c r="L23" s="13" t="n">
        <f aca="false">100*F23*100/D23/($F$16*100/$D$16)</f>
        <v>109.113909360976</v>
      </c>
    </row>
    <row r="24" customFormat="false" ht="12.8" hidden="false" customHeight="false" outlineLevel="0" collapsed="false">
      <c r="A24" s="29" t="s">
        <v>40</v>
      </c>
      <c r="B24" s="29" t="n">
        <f aca="false">'Central macro hypothesis'!B24*1.045</f>
        <v>142.196432787412</v>
      </c>
      <c r="C24" s="30" t="n">
        <f aca="false">(B24/B23)^(1/3)-1</f>
        <v>-0.00460093602990386</v>
      </c>
      <c r="D24" s="89" t="n">
        <v>154.625859131309</v>
      </c>
      <c r="E24" s="30" t="n">
        <f aca="false">(D24/D23)^(1/3)-1</f>
        <v>0.0160735888170263</v>
      </c>
      <c r="F24" s="90" t="n">
        <v>98859.1500745735</v>
      </c>
      <c r="G24" s="30" t="n">
        <f aca="false">(F24/F23)^(1/3)-1</f>
        <v>0.0211539567611112</v>
      </c>
      <c r="I24" s="29" t="s">
        <v>40</v>
      </c>
      <c r="J24" s="13" t="n">
        <f aca="false">B24*100/$B$16</f>
        <v>109.455005856159</v>
      </c>
      <c r="K24" s="13" t="n">
        <f aca="false">D24*100/$D$16</f>
        <v>156.93994735747</v>
      </c>
      <c r="L24" s="13" t="n">
        <f aca="false">100*F24*100/D24/($F$16*100/$D$16)</f>
        <v>110.758815183831</v>
      </c>
    </row>
    <row r="25" customFormat="false" ht="12.8" hidden="false" customHeight="false" outlineLevel="0" collapsed="false">
      <c r="A25" s="27" t="s">
        <v>16</v>
      </c>
      <c r="B25" s="27" t="n">
        <f aca="false">'Central macro hypothesis'!B25*1.045</f>
        <v>164.098443124362</v>
      </c>
      <c r="C25" s="28" t="n">
        <f aca="false">(B25/B24)^(1/3)-1</f>
        <v>0.048910870703599</v>
      </c>
      <c r="D25" s="87" t="n">
        <v>161.848611369092</v>
      </c>
      <c r="E25" s="28" t="n">
        <f aca="false">(D25/D24)^(1/3)-1</f>
        <v>0.0153340495695513</v>
      </c>
      <c r="F25" s="88" t="n">
        <v>105036.903339406</v>
      </c>
      <c r="G25" s="28" t="n">
        <f aca="false">(F25/F24)^(1/3)-1</f>
        <v>0.0204107198173991</v>
      </c>
      <c r="I25" s="27" t="s">
        <v>41</v>
      </c>
      <c r="J25" s="13" t="n">
        <f aca="false">B25*100/$B$16</f>
        <v>126.313970759143</v>
      </c>
      <c r="K25" s="13" t="n">
        <f aca="false">D25*100/$D$16</f>
        <v>164.27079332555</v>
      </c>
      <c r="L25" s="13" t="n">
        <f aca="false">100*F25*100/D25/($F$16*100/$D$16)</f>
        <v>112.428518167579</v>
      </c>
    </row>
    <row r="26" customFormat="false" ht="12.8" hidden="false" customHeight="false" outlineLevel="0" collapsed="false">
      <c r="A26" s="29" t="s">
        <v>18</v>
      </c>
      <c r="B26" s="29" t="n">
        <f aca="false">'Central macro hypothesis'!B26*1.0425</f>
        <v>151.722354425537</v>
      </c>
      <c r="C26" s="30" t="n">
        <f aca="false">(B26/B25)^(1/3)-1</f>
        <v>-0.0257994489061419</v>
      </c>
      <c r="D26" s="89" t="n">
        <v>169.071363606875</v>
      </c>
      <c r="E26" s="30" t="n">
        <f aca="false">(D26/D25)^(1/3)-1</f>
        <v>0.0146595779141641</v>
      </c>
      <c r="F26" s="90" t="n">
        <v>110549.334174532</v>
      </c>
      <c r="G26" s="30" t="n">
        <f aca="false">(F26/F25)^(1/3)-1</f>
        <v>0.0171962268589494</v>
      </c>
      <c r="I26" s="29" t="s">
        <v>42</v>
      </c>
      <c r="J26" s="13" t="n">
        <f aca="false">B26*100/$B$16</f>
        <v>116.787537258301</v>
      </c>
      <c r="K26" s="13" t="n">
        <f aca="false">D26*100/$D$16</f>
        <v>171.60163929363</v>
      </c>
      <c r="L26" s="13" t="n">
        <f aca="false">100*F26*100/D26/($F$16*100/$D$16)</f>
        <v>113.273841845247</v>
      </c>
    </row>
    <row r="27" customFormat="false" ht="12.8" hidden="false" customHeight="false" outlineLevel="0" collapsed="false">
      <c r="A27" s="27" t="s">
        <v>22</v>
      </c>
      <c r="B27" s="27" t="n">
        <f aca="false">'Central macro hypothesis'!B27*1.0425</f>
        <v>151.741530186286</v>
      </c>
      <c r="C27" s="28" t="n">
        <f aca="false">(B27/B26)^(1/3)-1</f>
        <v>4.21272857726862E-005</v>
      </c>
      <c r="D27" s="87" t="n">
        <v>176.294115844657</v>
      </c>
      <c r="E27" s="28" t="n">
        <f aca="false">(D27/D26)^(1/3)-1</f>
        <v>0.0140419473011075</v>
      </c>
      <c r="F27" s="88" t="n">
        <v>116138.720431557</v>
      </c>
      <c r="G27" s="28" t="n">
        <f aca="false">(F27/F26)^(1/3)-1</f>
        <v>0.0165770521693602</v>
      </c>
      <c r="I27" s="27" t="s">
        <v>43</v>
      </c>
      <c r="J27" s="13" t="n">
        <f aca="false">B27*100/$B$16</f>
        <v>116.802297705971</v>
      </c>
      <c r="K27" s="13" t="n">
        <f aca="false">D27*100/$D$16</f>
        <v>178.93248526171</v>
      </c>
      <c r="L27" s="13" t="n">
        <f aca="false">100*F27*100/D27/($F$16*100/$D$16)</f>
        <v>114.125521313525</v>
      </c>
    </row>
    <row r="28" customFormat="false" ht="12.8" hidden="false" customHeight="false" outlineLevel="0" collapsed="false">
      <c r="A28" s="29" t="s">
        <v>44</v>
      </c>
      <c r="B28" s="29" t="n">
        <f aca="false">'Central macro hypothesis'!B28*1.055</f>
        <v>149.944476310308</v>
      </c>
      <c r="C28" s="30" t="n">
        <f aca="false">(B28/B27)^(1/3)-1</f>
        <v>-0.00396330744484907</v>
      </c>
      <c r="D28" s="89" t="n">
        <v>183.786615768055</v>
      </c>
      <c r="E28" s="30" t="n">
        <f aca="false">(D28/D27)^(1/3)-1</f>
        <v>0.0139705806309227</v>
      </c>
      <c r="F28" s="90" t="n">
        <v>121495.984963592</v>
      </c>
      <c r="G28" s="30" t="n">
        <f aca="false">(F28/F27)^(1/3)-1</f>
        <v>0.0151455062019221</v>
      </c>
      <c r="I28" s="29" t="s">
        <v>44</v>
      </c>
      <c r="J28" s="13" t="n">
        <f aca="false">B28*100/$B$16</f>
        <v>115.419024309704</v>
      </c>
      <c r="K28" s="13" t="n">
        <f aca="false">D28*100/$D$16</f>
        <v>186.537115885332</v>
      </c>
      <c r="L28" s="13" t="n">
        <f aca="false">100*F28*100/D28/($F$16*100/$D$16)</f>
        <v>114.522705698738</v>
      </c>
      <c r="N28" s="31"/>
    </row>
    <row r="29" customFormat="false" ht="12.8" hidden="false" customHeight="false" outlineLevel="0" collapsed="false">
      <c r="A29" s="27" t="s">
        <v>16</v>
      </c>
      <c r="B29" s="27" t="n">
        <f aca="false">'Central macro hypothesis'!B29*1.05</f>
        <v>171.600047533355</v>
      </c>
      <c r="C29" s="28" t="n">
        <f aca="false">(B29/B28)^(1/3)-1</f>
        <v>0.0459934797747601</v>
      </c>
      <c r="D29" s="87" t="n">
        <v>191.279115691453</v>
      </c>
      <c r="E29" s="28" t="n">
        <f aca="false">(D29/D28)^(1/3)-1</f>
        <v>0.0134085362833618</v>
      </c>
      <c r="F29" s="88" t="n">
        <v>126887.60571401</v>
      </c>
      <c r="G29" s="28" t="n">
        <f aca="false">(F29/F28)^(1/3)-1</f>
        <v>0.0145787427033512</v>
      </c>
      <c r="I29" s="27" t="s">
        <v>45</v>
      </c>
      <c r="J29" s="13" t="n">
        <f aca="false">B29*100/$B$16</f>
        <v>132.088293914946</v>
      </c>
      <c r="K29" s="13" t="n">
        <f aca="false">D29*100/$D$16</f>
        <v>194.141746508955</v>
      </c>
      <c r="L29" s="13" t="n">
        <f aca="false">100*F29*100/D29/($F$16*100/$D$16)</f>
        <v>114.91989008395</v>
      </c>
      <c r="M29" s="31" t="n">
        <f aca="false">L27/L16-1</f>
        <v>0.141255213135252</v>
      </c>
    </row>
    <row r="30" customFormat="false" ht="12.8" hidden="false" customHeight="false" outlineLevel="0" collapsed="false">
      <c r="A30" s="29" t="s">
        <v>18</v>
      </c>
      <c r="B30" s="29" t="n">
        <f aca="false">'Central macro hypothesis'!B30*1.05</f>
        <v>158.676396051621</v>
      </c>
      <c r="C30" s="30" t="n">
        <f aca="false">(B30/B29)^(1/3)-1</f>
        <v>-0.0257622028686859</v>
      </c>
      <c r="D30" s="89" t="n">
        <v>198.771615614851</v>
      </c>
      <c r="E30" s="30" t="n">
        <f aca="false">(D30/D29)^(1/3)-1</f>
        <v>0.0128899704051624</v>
      </c>
      <c r="F30" s="90" t="n">
        <v>132313.58268281</v>
      </c>
      <c r="G30" s="30" t="n">
        <f aca="false">(F30/F29)^(1/3)-1</f>
        <v>0.0140555402894833</v>
      </c>
      <c r="I30" s="29" t="s">
        <v>46</v>
      </c>
      <c r="J30" s="13" t="n">
        <f aca="false">B30*100/$B$16</f>
        <v>122.140376650869</v>
      </c>
      <c r="K30" s="13" t="n">
        <f aca="false">D30*100/$D$16</f>
        <v>201.746377132578</v>
      </c>
      <c r="L30" s="13" t="n">
        <f aca="false">100*F30*100/D30/($F$16*100/$D$16)</f>
        <v>115.317074469163</v>
      </c>
    </row>
    <row r="31" customFormat="false" ht="12.8" hidden="false" customHeight="false" outlineLevel="0" collapsed="false">
      <c r="A31" s="27" t="s">
        <v>22</v>
      </c>
      <c r="B31" s="27" t="n">
        <f aca="false">'Central macro hypothesis'!B31*1.0525</f>
        <v>158.693716586072</v>
      </c>
      <c r="C31" s="28" t="n">
        <f aca="false">(B31/B30)^(1/3)-1</f>
        <v>3.63841224539918E-005</v>
      </c>
      <c r="D31" s="87" t="n">
        <v>206.264115538249</v>
      </c>
      <c r="E31" s="28" t="n">
        <f aca="false">(D31/D30)^(1/3)-1</f>
        <v>0.0124100252895021</v>
      </c>
      <c r="F31" s="88" t="n">
        <v>137773.915869993</v>
      </c>
      <c r="G31" s="28" t="n">
        <f aca="false">(F31/F30)^(1/3)-1</f>
        <v>0.0135710348301101</v>
      </c>
      <c r="I31" s="27" t="s">
        <v>47</v>
      </c>
      <c r="J31" s="13" t="n">
        <f aca="false">B31*100/$B$16</f>
        <v>122.153709047206</v>
      </c>
      <c r="K31" s="13" t="n">
        <f aca="false">D31*100/$D$16</f>
        <v>209.3510077562</v>
      </c>
      <c r="L31" s="13" t="n">
        <f aca="false">100*F31*100/D31/($F$16*100/$D$16)</f>
        <v>115.714258854376</v>
      </c>
    </row>
    <row r="32" customFormat="false" ht="12.8" hidden="false" customHeight="false" outlineLevel="0" collapsed="false">
      <c r="A32" s="29" t="s">
        <v>48</v>
      </c>
      <c r="B32" s="29" t="n">
        <f aca="false">'Central macro hypothesis'!B32*1.06</f>
        <v>155.901786551363</v>
      </c>
      <c r="C32" s="30" t="n">
        <f aca="false">(B32/B31)^(1/3)-1</f>
        <v>-0.00589913076842497</v>
      </c>
      <c r="D32" s="89" t="n">
        <v>212.452039004397</v>
      </c>
      <c r="E32" s="30" t="n">
        <f aca="false">(D32/D31)^(1/3)-1</f>
        <v>0.00990163404996092</v>
      </c>
      <c r="F32" s="90" t="n">
        <v>142394.223684599</v>
      </c>
      <c r="G32" s="30" t="n">
        <f aca="false">(F32/F31)^(1/3)-1</f>
        <v>0.0110557963155511</v>
      </c>
      <c r="I32" s="29" t="s">
        <v>48</v>
      </c>
      <c r="J32" s="13" t="n">
        <f aca="false">B32*100/$B$16</f>
        <v>120.004634613279</v>
      </c>
      <c r="K32" s="13" t="n">
        <f aca="false">D32*100/$D$16</f>
        <v>215.631537988886</v>
      </c>
      <c r="L32" s="13" t="n">
        <f aca="false">100*F32*100/D32/($F$16*100/$D$16)</f>
        <v>116.111443239588</v>
      </c>
    </row>
    <row r="33" customFormat="false" ht="12.8" hidden="false" customHeight="false" outlineLevel="0" collapsed="false">
      <c r="A33" s="27" t="s">
        <v>16</v>
      </c>
      <c r="B33" s="27" t="n">
        <f aca="false">'Central macro hypothesis'!B33*1.06</f>
        <v>178.399198298066</v>
      </c>
      <c r="C33" s="28" t="n">
        <f aca="false">(B33/B32)^(1/3)-1</f>
        <v>0.045957252166752</v>
      </c>
      <c r="D33" s="87" t="n">
        <v>218.639962470544</v>
      </c>
      <c r="E33" s="28" t="n">
        <f aca="false">(D33/D32)^(1/3)-1</f>
        <v>0.00961597451160778</v>
      </c>
      <c r="F33" s="88" t="n">
        <v>147042.905693681</v>
      </c>
      <c r="G33" s="28" t="n">
        <f aca="false">(F33/F32)^(1/3)-1</f>
        <v>0.0107658678550719</v>
      </c>
      <c r="I33" s="27" t="s">
        <v>49</v>
      </c>
      <c r="J33" s="13" t="n">
        <f aca="false">B33*100/$B$16</f>
        <v>137.321906827592</v>
      </c>
      <c r="K33" s="13" t="n">
        <f aca="false">D33*100/$D$16</f>
        <v>221.912068221572</v>
      </c>
      <c r="L33" s="13" t="n">
        <f aca="false">100*F33*100/D33/($F$16*100/$D$16)</f>
        <v>116.508627624801</v>
      </c>
    </row>
    <row r="34" customFormat="false" ht="12.8" hidden="false" customHeight="false" outlineLevel="0" collapsed="false">
      <c r="A34" s="29" t="s">
        <v>18</v>
      </c>
      <c r="B34" s="29" t="n">
        <f aca="false">'Central macro hypothesis'!B34*1.055</f>
        <v>164.495626381184</v>
      </c>
      <c r="C34" s="30" t="n">
        <f aca="false">(B34/B33)^(1/3)-1</f>
        <v>-0.0266840978151197</v>
      </c>
      <c r="D34" s="89" t="n">
        <v>224.827885936692</v>
      </c>
      <c r="E34" s="30" t="n">
        <f aca="false">(D34/D33)^(1/3)-1</f>
        <v>0.00934633611869584</v>
      </c>
      <c r="F34" s="90" t="n">
        <v>151719.961897239</v>
      </c>
      <c r="G34" s="30" t="n">
        <f aca="false">(F34/F33)^(1/3)-1</f>
        <v>0.0104920077980653</v>
      </c>
      <c r="I34" s="29" t="s">
        <v>50</v>
      </c>
      <c r="J34" s="13" t="n">
        <f aca="false">B34*100/$B$16</f>
        <v>126.61970062064</v>
      </c>
      <c r="K34" s="13" t="n">
        <f aca="false">D34*100/$D$16</f>
        <v>228.192598454258</v>
      </c>
      <c r="L34" s="13" t="n">
        <f aca="false">100*F34*100/D34/($F$16*100/$D$16)</f>
        <v>116.905812010013</v>
      </c>
    </row>
    <row r="35" customFormat="false" ht="12.8" hidden="false" customHeight="false" outlineLevel="0" collapsed="false">
      <c r="A35" s="27" t="s">
        <v>22</v>
      </c>
      <c r="B35" s="27" t="n">
        <f aca="false">'Central macro hypothesis'!B35*1.0575</f>
        <v>164.429837017326</v>
      </c>
      <c r="C35" s="28" t="n">
        <f aca="false">(B35/B34)^(1/3)-1</f>
        <v>-0.000133333102294575</v>
      </c>
      <c r="D35" s="87" t="n">
        <v>231.015809402839</v>
      </c>
      <c r="E35" s="28" t="n">
        <f aca="false">(D35/D34)^(1/3)-1</f>
        <v>0.00909140775220774</v>
      </c>
      <c r="F35" s="88" t="n">
        <v>156425.392295273</v>
      </c>
      <c r="G35" s="28" t="n">
        <f aca="false">(F35/F34)^(1/3)-1</f>
        <v>0.0102329030612307</v>
      </c>
      <c r="I35" s="27" t="s">
        <v>51</v>
      </c>
      <c r="J35" s="13" t="n">
        <f aca="false">B35*100/$B$16</f>
        <v>126.569059580881</v>
      </c>
      <c r="K35" s="13" t="n">
        <f aca="false">D35*100/$D$16</f>
        <v>234.473128686944</v>
      </c>
      <c r="L35" s="13" t="n">
        <f aca="false">100*F35*100/D35/($F$16*100/$D$16)</f>
        <v>117.302996395226</v>
      </c>
    </row>
    <row r="36" customFormat="false" ht="13.8" hidden="false" customHeight="false" outlineLevel="0" collapsed="false">
      <c r="B36" s="31"/>
    </row>
    <row r="41" customFormat="false" ht="13.8" hidden="false" customHeight="false" outlineLevel="0" collapsed="false">
      <c r="A41" s="32"/>
      <c r="B41" s="79" t="s">
        <v>54</v>
      </c>
      <c r="C41" s="79"/>
      <c r="D41" s="79"/>
    </row>
    <row r="42" customFormat="false" ht="51.75" hidden="false" customHeight="true" outlineLevel="0" collapsed="false">
      <c r="A42" s="32" t="s">
        <v>52</v>
      </c>
      <c r="B42" s="34" t="s">
        <v>109</v>
      </c>
      <c r="C42" s="34" t="s">
        <v>110</v>
      </c>
      <c r="D42" s="34" t="s">
        <v>6</v>
      </c>
    </row>
    <row r="43" customFormat="false" ht="13.8" hidden="false" customHeight="false" outlineLevel="0" collapsed="false">
      <c r="A43" s="35" t="n">
        <v>2020</v>
      </c>
      <c r="B43" s="37" t="n">
        <f aca="false">AVERAGE(B16:B19)/AVERAGE(B12:B15)-1</f>
        <v>-0.109407335553461</v>
      </c>
      <c r="C43" s="37" t="n">
        <f aca="false">D43*0.9</f>
        <v>-0.109223509714663</v>
      </c>
      <c r="D43" s="37" t="n">
        <f aca="false">'[1]Central macro hypothesis'!C39</f>
        <v>-0.121359455238514</v>
      </c>
    </row>
    <row r="44" customFormat="false" ht="13.8" hidden="false" customHeight="false" outlineLevel="0" collapsed="false">
      <c r="A44" s="7" t="n">
        <v>2021</v>
      </c>
      <c r="B44" s="39" t="n">
        <f aca="false">AVERAGE(B20:B23)/AVERAGE(B16:B19)-1</f>
        <v>0.130432393423964</v>
      </c>
      <c r="C44" s="39" t="n">
        <f aca="false">D44*1.2</f>
        <v>0.130138391310771</v>
      </c>
      <c r="D44" s="39" t="n">
        <f aca="false">'[1]Central macro hypothesis'!C40</f>
        <v>0.108448659425643</v>
      </c>
    </row>
    <row r="45" customFormat="false" ht="13.8" hidden="false" customHeight="false" outlineLevel="0" collapsed="false">
      <c r="A45" s="35" t="n">
        <v>2022</v>
      </c>
      <c r="B45" s="37" t="n">
        <f aca="false">AVERAGE(B24:B27)/AVERAGE(B20:B23)-1</f>
        <v>0.0614365280852347</v>
      </c>
      <c r="C45" s="37" t="n">
        <f aca="false">D45*1.2</f>
        <v>0.0614611514385275</v>
      </c>
      <c r="D45" s="37" t="n">
        <f aca="false">'[1]Central macro hypothesis'!C41</f>
        <v>0.0512176261987729</v>
      </c>
    </row>
    <row r="46" customFormat="false" ht="13.8" hidden="false" customHeight="false" outlineLevel="0" collapsed="false">
      <c r="A46" s="7" t="n">
        <v>2023</v>
      </c>
      <c r="B46" s="39" t="n">
        <f aca="false">AVERAGE(B28:B31)/AVERAGE(B24:B27)-1</f>
        <v>0.0478154277483809</v>
      </c>
      <c r="C46" s="39" t="n">
        <f aca="false">D46*1.2</f>
        <v>0.0477716538010624</v>
      </c>
      <c r="D46" s="39" t="n">
        <f aca="false">'[1]Central macro hypothesis'!C42</f>
        <v>0.0398097115008853</v>
      </c>
    </row>
    <row r="47" customFormat="false" ht="13.8" hidden="false" customHeight="false" outlineLevel="0" collapsed="false">
      <c r="A47" s="35" t="n">
        <v>2024</v>
      </c>
      <c r="B47" s="37" t="n">
        <f aca="false">AVERAGE(B32:B35)/AVERAGE(B28:B31)-1</f>
        <v>0.0380517370841205</v>
      </c>
      <c r="C47" s="37" t="n">
        <f aca="false">D47*1.2</f>
        <v>0.0381918733431102</v>
      </c>
      <c r="D47" s="37" t="n">
        <f aca="false">'[1]Central macro hypothesis'!C43</f>
        <v>0.0318265611192585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19" colorId="64" zoomScale="75" zoomScaleNormal="75" zoomScalePageLayoutView="100" workbookViewId="0">
      <pane xSplit="2" ySplit="0" topLeftCell="Z19" activePane="topRight" state="frozen"/>
      <selection pane="topLeft" activeCell="A19" activeCellId="0" sqref="A19"/>
      <selection pane="topRight" activeCell="AD34" activeCellId="0" sqref="AD34"/>
    </sheetView>
  </sheetViews>
  <sheetFormatPr defaultColWidth="9.0937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40" t="s">
        <v>52</v>
      </c>
      <c r="B1" s="40" t="s">
        <v>56</v>
      </c>
      <c r="C1" s="40" t="s">
        <v>107</v>
      </c>
      <c r="D1" s="40"/>
      <c r="E1" s="40" t="s">
        <v>108</v>
      </c>
      <c r="F1" s="40"/>
      <c r="G1" s="40" t="s">
        <v>59</v>
      </c>
      <c r="H1" s="40"/>
      <c r="I1" s="40" t="s">
        <v>60</v>
      </c>
      <c r="J1" s="40"/>
      <c r="K1" s="40" t="s">
        <v>61</v>
      </c>
      <c r="L1" s="40"/>
      <c r="M1" s="41" t="s">
        <v>62</v>
      </c>
      <c r="N1" s="40"/>
      <c r="O1" s="40" t="s">
        <v>63</v>
      </c>
      <c r="P1" s="42"/>
      <c r="Q1" s="40" t="s">
        <v>64</v>
      </c>
      <c r="R1" s="40"/>
      <c r="S1" s="40" t="s">
        <v>65</v>
      </c>
      <c r="T1" s="40"/>
      <c r="U1" s="42" t="s">
        <v>66</v>
      </c>
      <c r="V1" s="40"/>
      <c r="W1" s="40" t="s">
        <v>67</v>
      </c>
      <c r="X1" s="40"/>
      <c r="Y1" s="1" t="s">
        <v>68</v>
      </c>
      <c r="Z1" s="1"/>
      <c r="AA1" s="1" t="s">
        <v>69</v>
      </c>
      <c r="AB1" s="1"/>
      <c r="AC1" s="1"/>
      <c r="AD1" s="1" t="s">
        <v>70</v>
      </c>
      <c r="AE1" s="1" t="str">
        <f aca="false">'Central scenario'!AE1</f>
        <v>PIB en millones de pesos constantes de 2004</v>
      </c>
      <c r="AF1" s="1" t="s">
        <v>72</v>
      </c>
      <c r="AG1" s="1" t="str">
        <f aca="false">'Central scenario'!AG1</f>
        <v>PIB en pesos constantes noviembre 2014</v>
      </c>
      <c r="AH1" s="1" t="s">
        <v>73</v>
      </c>
      <c r="AI1" s="1"/>
      <c r="AJ1" s="1" t="s">
        <v>74</v>
      </c>
      <c r="AK1" s="43" t="s">
        <v>75</v>
      </c>
      <c r="AL1" s="43"/>
      <c r="AM1" s="44" t="s">
        <v>76</v>
      </c>
      <c r="AN1" s="44"/>
      <c r="AO1" s="45" t="s">
        <v>77</v>
      </c>
      <c r="AP1" s="46" t="s">
        <v>78</v>
      </c>
      <c r="AQ1" s="44" t="s">
        <v>79</v>
      </c>
      <c r="AR1" s="44"/>
      <c r="AS1" s="44" t="s">
        <v>80</v>
      </c>
      <c r="AT1" s="44"/>
      <c r="AU1" s="1"/>
      <c r="AV1" s="1" t="s">
        <v>82</v>
      </c>
      <c r="AW1" s="1"/>
      <c r="AX1" s="1" t="s">
        <v>83</v>
      </c>
      <c r="AY1" s="1"/>
      <c r="AZ1" s="1" t="s">
        <v>84</v>
      </c>
      <c r="BA1" s="1"/>
      <c r="BB1" s="1" t="str">
        <f aca="false">'Central scenario'!BB1</f>
        <v>Remuneración del Trabajo Asalariado en porcentjae del Valor Agregado Bruto (VAB)</v>
      </c>
      <c r="BC1" s="1" t="str">
        <f aca="false">'Central scenario'!BC1</f>
        <v>Ingresos Brutos Mixtos en porcentaje VAB</v>
      </c>
      <c r="BD1" s="1" t="str">
        <f aca="false">'Central scenario'!BD1</f>
        <v>Remuneración del trabajo en % VAB</v>
      </c>
      <c r="BE1" s="1"/>
      <c r="BF1" s="1"/>
      <c r="BG1" s="1"/>
      <c r="BH1" s="1"/>
      <c r="BI1" s="1" t="s">
        <v>89</v>
      </c>
      <c r="BJ1" s="1"/>
      <c r="BK1" s="1" t="s">
        <v>90</v>
      </c>
      <c r="BL1" s="1" t="s">
        <v>91</v>
      </c>
      <c r="BM1" s="1" t="s">
        <v>92</v>
      </c>
      <c r="BN1" s="1" t="s">
        <v>93</v>
      </c>
      <c r="BO1" s="43" t="s">
        <v>111</v>
      </c>
      <c r="BP1" s="1"/>
    </row>
    <row r="2" customFormat="false" ht="12.8" hidden="false" customHeight="false" outlineLevel="0" collapsed="false">
      <c r="A2" s="2"/>
      <c r="B2" s="2"/>
      <c r="C2" s="2" t="s">
        <v>95</v>
      </c>
      <c r="D2" s="2" t="s">
        <v>96</v>
      </c>
      <c r="E2" s="2" t="s">
        <v>95</v>
      </c>
      <c r="F2" s="4" t="s">
        <v>96</v>
      </c>
      <c r="G2" s="4" t="s">
        <v>97</v>
      </c>
      <c r="H2" s="4" t="s">
        <v>98</v>
      </c>
      <c r="I2" s="4" t="s">
        <v>97</v>
      </c>
      <c r="J2" s="2" t="s">
        <v>98</v>
      </c>
      <c r="K2" s="2" t="s">
        <v>95</v>
      </c>
      <c r="L2" s="4" t="s">
        <v>96</v>
      </c>
      <c r="M2" s="4" t="s">
        <v>95</v>
      </c>
      <c r="N2" s="4" t="s">
        <v>96</v>
      </c>
      <c r="O2" s="2" t="s">
        <v>95</v>
      </c>
      <c r="P2" s="2" t="s">
        <v>96</v>
      </c>
      <c r="Q2" s="4" t="s">
        <v>95</v>
      </c>
      <c r="R2" s="4" t="s">
        <v>96</v>
      </c>
      <c r="S2" s="4" t="s">
        <v>95</v>
      </c>
      <c r="T2" s="2" t="s">
        <v>96</v>
      </c>
      <c r="U2" s="2" t="s">
        <v>95</v>
      </c>
      <c r="V2" s="2" t="s">
        <v>96</v>
      </c>
      <c r="W2" s="2" t="s">
        <v>95</v>
      </c>
      <c r="X2" s="4" t="s">
        <v>96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2"/>
      <c r="AV2" s="2" t="s">
        <v>99</v>
      </c>
      <c r="AW2" s="2" t="s">
        <v>97</v>
      </c>
      <c r="AX2" s="2" t="s">
        <v>99</v>
      </c>
      <c r="AY2" s="2" t="s">
        <v>97</v>
      </c>
      <c r="AZ2" s="2" t="s">
        <v>21</v>
      </c>
      <c r="BA2" s="2" t="s">
        <v>100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47"/>
      <c r="BP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7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101</v>
      </c>
      <c r="AR3" s="52" t="s">
        <v>102</v>
      </c>
      <c r="AS3" s="52" t="s">
        <v>101</v>
      </c>
      <c r="AT3" s="52" t="s">
        <v>102</v>
      </c>
      <c r="AV3" s="2" t="n">
        <v>10923418</v>
      </c>
      <c r="BI3" s="51" t="n">
        <f aca="false">S3/AG3</f>
        <v>0.0126417118087272</v>
      </c>
      <c r="BJ3" s="2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1" t="n">
        <f aca="false">BN3+BM3</f>
        <v>0.0611520342930874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7" t="n">
        <v>2015</v>
      </c>
      <c r="AL4" s="52" t="n">
        <f aca="false">SUM(AB14:AB17)/AVERAGE(AG14:AG17)</f>
        <v>-0.0328930718673195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0.106168675143338</v>
      </c>
      <c r="AT4" s="53" t="n">
        <f aca="false">AR4/AG17</f>
        <v>0.106168675143338</v>
      </c>
      <c r="AV4" s="2" t="n">
        <v>10933469</v>
      </c>
      <c r="AX4" s="2" t="n">
        <f aca="false">(AV4-AV3)/AV3</f>
        <v>0.000920133240346565</v>
      </c>
      <c r="BI4" s="51" t="n">
        <f aca="false">S4/AG4</f>
        <v>0.0130142715360983</v>
      </c>
      <c r="BJ4" s="2" t="n">
        <v>2015</v>
      </c>
      <c r="BK4" s="51" t="n">
        <f aca="false">SUM(T14:T17)/AVERAGE(AG14:AG17)</f>
        <v>0.0607890100036003</v>
      </c>
      <c r="BL4" s="51" t="n">
        <f aca="false">SUM(P14:P17)/AVERAGE(AG14:AG17)</f>
        <v>0.0139861505051352</v>
      </c>
      <c r="BM4" s="51" t="n">
        <f aca="false">SUM(D14:D17)/AVERAGE(AG14:AG17)</f>
        <v>0.0796959313657846</v>
      </c>
      <c r="BN4" s="51" t="n">
        <f aca="false">(SUM(H14:H17)+SUM(J14:J17))/AVERAGE(AG14:AG17)</f>
        <v>0</v>
      </c>
      <c r="BO4" s="52" t="n">
        <f aca="false">AL4-BN4</f>
        <v>-0.0328930718673195</v>
      </c>
      <c r="BP4" s="31" t="n">
        <f aca="false">BN4+BM4</f>
        <v>0.0796959313657846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7" t="n">
        <v>2016</v>
      </c>
      <c r="AL5" s="52" t="n">
        <f aca="false">SUM(AB18:AB21)/AVERAGE(AG18:AG21)</f>
        <v>-0.0327968849329026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0.104276181437413</v>
      </c>
      <c r="AT5" s="53" t="n">
        <f aca="false">AR5/AG21</f>
        <v>0.104276181437413</v>
      </c>
      <c r="AV5" s="2" t="n">
        <v>10927942</v>
      </c>
      <c r="AX5" s="2" t="n">
        <f aca="false">(AV5-AV4)/AV4</f>
        <v>-0.000505512020018532</v>
      </c>
      <c r="BI5" s="51" t="n">
        <f aca="false">S5/AG5</f>
        <v>0.0126410582013536</v>
      </c>
      <c r="BJ5" s="2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-0.0328368529053518</v>
      </c>
      <c r="BP5" s="31" t="n">
        <f aca="false">BN5+BM5</f>
        <v>0.0788828769928052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7" t="n">
        <v>2017</v>
      </c>
      <c r="AL6" s="52" t="n">
        <f aca="false">SUM(AB22:AB25)/AVERAGE(AG22:AG25)</f>
        <v>-0.0365372181621095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0.109829947742841</v>
      </c>
      <c r="AT6" s="53" t="n">
        <f aca="false">AR6/AG25</f>
        <v>0.109829947742841</v>
      </c>
      <c r="AV6" s="2" t="n">
        <v>11163575</v>
      </c>
      <c r="AX6" s="2" t="n">
        <f aca="false">(AV6-AV5)/AV5</f>
        <v>0.021562431425789</v>
      </c>
      <c r="BI6" s="51" t="n">
        <f aca="false">S6/AG6</f>
        <v>0.0157201971181867</v>
      </c>
      <c r="BJ6" s="2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1" t="n">
        <f aca="false">BN6+BM6</f>
        <v>0.0814041954669322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7" t="n">
        <f aca="false">AK6+1</f>
        <v>2018</v>
      </c>
      <c r="AL7" s="52" t="n">
        <f aca="false">SUM(AB26:AB29)/AVERAGE(AG26:AG29)</f>
        <v>-0.0364739405503579</v>
      </c>
      <c r="AM7" s="4" t="n">
        <f aca="false">'Central scenario'!AM7</f>
        <v>20644316.2443057</v>
      </c>
      <c r="AN7" s="52" t="n">
        <f aca="false">AM6/AVERAGE(AG26:AG29)</f>
        <v>0.00430801881145178</v>
      </c>
      <c r="AO7" s="52" t="n">
        <f aca="false">AVERAGE(AG26:AG29)/AVERAGE(AG22:AG25)-1</f>
        <v>-0.0256535187698723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0.111448198031987</v>
      </c>
      <c r="AT7" s="53" t="n">
        <f aca="false">AR7/AG29</f>
        <v>0.111448198031987</v>
      </c>
      <c r="AV7" s="2" t="n">
        <v>11012334</v>
      </c>
      <c r="AX7" s="2" t="n">
        <f aca="false">(AV7-AV6)/AV6</f>
        <v>-0.0135477210481409</v>
      </c>
      <c r="BI7" s="51" t="n">
        <f aca="false">T14/AG14</f>
        <v>0.0139472925973707</v>
      </c>
      <c r="BJ7" s="2" t="n">
        <f aca="false">BJ6+1</f>
        <v>2018</v>
      </c>
      <c r="BK7" s="51" t="n">
        <f aca="false">SUM(T26:T29)/AVERAGE(AG26:AG29)</f>
        <v>0.059003517131234</v>
      </c>
      <c r="BL7" s="51" t="n">
        <f aca="false">SUM(P26:P29)/AVERAGE(AG26:AG29)</f>
        <v>0.0175882201816179</v>
      </c>
      <c r="BM7" s="51" t="n">
        <f aca="false">SUM(D26:D29)/AVERAGE(AG26:AG29)</f>
        <v>0.077889237499974</v>
      </c>
      <c r="BN7" s="51" t="n">
        <f aca="false">(SUM(H26:H29)+SUM(J26:J29))/AVERAGE(AG26:AG29)</f>
        <v>0.000951174085141823</v>
      </c>
      <c r="BO7" s="52" t="n">
        <f aca="false">AL7-BN7</f>
        <v>-0.0374251146354997</v>
      </c>
      <c r="BP7" s="31" t="n">
        <f aca="false">BN7+BM7</f>
        <v>0.0788404115851158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7" t="n">
        <f aca="false">AK7+1</f>
        <v>2019</v>
      </c>
      <c r="AL8" s="52" t="n">
        <f aca="false">SUM(AB30:AB33)/AVERAGE(AG30:AG33)</f>
        <v>-0.0380690808139321</v>
      </c>
      <c r="AM8" s="4" t="n">
        <f aca="false">'Central scenario'!AM8</f>
        <v>19740259.6575456</v>
      </c>
      <c r="AN8" s="52" t="n">
        <f aca="false">AM8/AVERAGE(AG30:AG33)</f>
        <v>0.00390404760908646</v>
      </c>
      <c r="AO8" s="52" t="n">
        <f aca="false">AVERAGE(AG30:AG33)/AVERAGE(AG26:AG29)-1</f>
        <v>-0.0208801486349116</v>
      </c>
      <c r="AP8" s="4" t="n">
        <f aca="false">((((AP7*((1+AO8)^(1/12))-AM8/12)*((1+AO8)^(1/12))-AM8/12)*((1+AO8)^(1/12))-AM8/12)*((1+AO8)^(1/12))-AM8/12)*((1+AO8)^(1/12))-AM8/12</f>
        <v>14776273.6084177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0.085037771954361</v>
      </c>
      <c r="AT8" s="53" t="n">
        <f aca="false">AR8/AG33</f>
        <v>0.085037771954361</v>
      </c>
      <c r="AV8" s="2" t="n">
        <v>11082939</v>
      </c>
      <c r="AX8" s="2" t="n">
        <f aca="false">(AV8-AV7)/AV7</f>
        <v>0.00641144738254397</v>
      </c>
      <c r="BI8" s="51" t="n">
        <f aca="false">T15/AG15</f>
        <v>0.0146045821444093</v>
      </c>
      <c r="BJ8" s="2" t="n">
        <f aca="false">BJ7+1</f>
        <v>2019</v>
      </c>
      <c r="BK8" s="51" t="n">
        <f aca="false">SUM(T30:T33)/AVERAGE(AG30:AG33)</f>
        <v>0.0513660849722223</v>
      </c>
      <c r="BL8" s="51" t="n">
        <f aca="false">SUM(P30:P33)/AVERAGE(AG30:AG33)</f>
        <v>0.0166595620061733</v>
      </c>
      <c r="BM8" s="51" t="n">
        <f aca="false">SUM(D30:D33)/AVERAGE(AG30:AG33)</f>
        <v>0.0727756037799811</v>
      </c>
      <c r="BN8" s="51" t="n">
        <f aca="false">(SUM(H30:H33)+SUM(J30:J33))/AVERAGE(AG30:AG33)</f>
        <v>0.00086516503452115</v>
      </c>
      <c r="BO8" s="52" t="n">
        <f aca="false">AL8-BN8</f>
        <v>-0.0389342458484532</v>
      </c>
      <c r="BP8" s="31" t="n">
        <f aca="false">BN8+BM8</f>
        <v>0.0736407688145022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7" t="n">
        <f aca="false">AK8+1</f>
        <v>2020</v>
      </c>
      <c r="AL9" s="52" t="n">
        <f aca="false">SUM(AB34:AB37)/AVERAGE(AG34:AG37)</f>
        <v>-0.0508311433023446</v>
      </c>
      <c r="AM9" s="4" t="n">
        <f aca="false">'Central scenario'!AM9</f>
        <v>18862810.403066</v>
      </c>
      <c r="AN9" s="52" t="n">
        <f aca="false">AM9/AVERAGE(AG34:AG37)</f>
        <v>0.00420006292965921</v>
      </c>
      <c r="AO9" s="52" t="n">
        <f aca="false">AVERAGE(AG34:AG37)/AVERAGE(AG30:AG33)-1</f>
        <v>-0.111795751393979</v>
      </c>
      <c r="AP9" s="52"/>
      <c r="AQ9" s="4" t="n">
        <f aca="false">AQ8*(1+AO9)</f>
        <v>370593758.577486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352718157.363744</v>
      </c>
      <c r="AS9" s="53" t="n">
        <f aca="false">AQ9/AG37</f>
        <v>0.0794921243521669</v>
      </c>
      <c r="AT9" s="53" t="n">
        <f aca="false">AR9/AG37</f>
        <v>0.0756578193168991</v>
      </c>
      <c r="AV9" s="2" t="n">
        <v>11339977</v>
      </c>
      <c r="AX9" s="2" t="n">
        <f aca="false">(AV9-AV8)/AV8</f>
        <v>0.0231922236511452</v>
      </c>
      <c r="BI9" s="51" t="n">
        <f aca="false">T16/AG16</f>
        <v>0.0146855085939226</v>
      </c>
      <c r="BJ9" s="2" t="n">
        <f aca="false">BJ8+1</f>
        <v>2020</v>
      </c>
      <c r="BK9" s="51" t="n">
        <f aca="false">SUM(T34:T37)/AVERAGE(AG34:AG37)</f>
        <v>0.0580228701449254</v>
      </c>
      <c r="BL9" s="51" t="n">
        <f aca="false">SUM(P34:P37)/AVERAGE(AG34:AG37)</f>
        <v>0.0195075395083981</v>
      </c>
      <c r="BM9" s="51" t="n">
        <f aca="false">SUM(D34:D37)/AVERAGE(AG34:AG37)</f>
        <v>0.089346473938872</v>
      </c>
      <c r="BN9" s="51" t="n">
        <f aca="false">(SUM(H34:H37)+SUM(J34:J37))/AVERAGE(AG34:AG37)</f>
        <v>0.00138889502352852</v>
      </c>
      <c r="BO9" s="52" t="n">
        <f aca="false">AL9-BN9</f>
        <v>-0.0522200383258732</v>
      </c>
      <c r="BP9" s="31" t="n">
        <f aca="false">BN9+BM9</f>
        <v>0.0907353689624005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7" t="n">
        <f aca="false">AK9+1</f>
        <v>2021</v>
      </c>
      <c r="AL10" s="52" t="n">
        <f aca="false">SUM(AB38:AB41)/AVERAGE(AG38:AG41)</f>
        <v>-0.0370526764672001</v>
      </c>
      <c r="AM10" s="4" t="n">
        <f aca="false">'Central scenario'!AM10</f>
        <v>17835539.214349</v>
      </c>
      <c r="AN10" s="52" t="n">
        <f aca="false">AM10/AVERAGE(AG38:AG41)</f>
        <v>0.00351310433188709</v>
      </c>
      <c r="AO10" s="52" t="n">
        <f aca="false">AVERAGE(AG38:AG41)/AVERAGE(AG34:AG37)-1</f>
        <v>0.130432393423964</v>
      </c>
      <c r="AP10" s="52"/>
      <c r="AQ10" s="4" t="n">
        <f aca="false">AQ9*(1+AO10)</f>
        <v>418931189.49673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379845852.484096</v>
      </c>
      <c r="AS10" s="53" t="n">
        <f aca="false">AQ10/AG41</f>
        <v>0.0821967240800257</v>
      </c>
      <c r="AT10" s="53" t="n">
        <f aca="false">AR10/AG41</f>
        <v>0.0745279547390231</v>
      </c>
      <c r="AV10" s="2" t="n">
        <v>11479064</v>
      </c>
      <c r="AX10" s="2" t="n">
        <f aca="false">(AV10-AV9)/AV9</f>
        <v>0.0122651924249935</v>
      </c>
      <c r="BI10" s="51" t="n">
        <f aca="false">T17/AG17</f>
        <v>0.0175810416823876</v>
      </c>
      <c r="BJ10" s="2" t="n">
        <f aca="false">BJ9+1</f>
        <v>2021</v>
      </c>
      <c r="BK10" s="51" t="n">
        <f aca="false">SUM(T38:T41)/AVERAGE(AG38:AG41)</f>
        <v>0.0584455634322551</v>
      </c>
      <c r="BL10" s="51" t="n">
        <f aca="false">SUM(P38:P41)/AVERAGE(AG38:AG41)</f>
        <v>0.01673367502632</v>
      </c>
      <c r="BM10" s="51" t="n">
        <f aca="false">SUM(D38:D41)/AVERAGE(AG38:AG41)</f>
        <v>0.0787645648731351</v>
      </c>
      <c r="BN10" s="51" t="n">
        <f aca="false">(SUM(H38:H41)+SUM(J38:J41))/AVERAGE(AG38:AG41)</f>
        <v>0.00164271854882557</v>
      </c>
      <c r="BO10" s="52" t="n">
        <f aca="false">AL10-BN10</f>
        <v>-0.0386953950160256</v>
      </c>
      <c r="BP10" s="31" t="n">
        <f aca="false">BN10+BM10</f>
        <v>0.0804072834219607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7" t="n">
        <f aca="false">AK10+1</f>
        <v>2022</v>
      </c>
      <c r="AL11" s="52" t="n">
        <f aca="false">SUM(AB42:AB45)/AVERAGE(AG42:AG45)</f>
        <v>-0.0307866134761713</v>
      </c>
      <c r="AM11" s="4" t="n">
        <f aca="false">'Central scenario'!AM11</f>
        <v>16827143.6015023</v>
      </c>
      <c r="AN11" s="52" t="n">
        <f aca="false">AM11/AVERAGE(AG42:AG45)</f>
        <v>0.00312263465792605</v>
      </c>
      <c r="AO11" s="52" t="n">
        <f aca="false">AVERAGE(AG42:AG45)/AVERAGE(AG38:AG41)-1</f>
        <v>0.0614365280852347</v>
      </c>
      <c r="AP11" s="52"/>
      <c r="AQ11" s="4" t="n">
        <f aca="false">AQ10*(1+AO11)</f>
        <v>444668867.286026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385886394.250707</v>
      </c>
      <c r="AS11" s="53" t="n">
        <f aca="false">AQ11/AG45</f>
        <v>0.0828974357518174</v>
      </c>
      <c r="AT11" s="53" t="n">
        <f aca="false">AR11/AG45</f>
        <v>0.0719389076418566</v>
      </c>
      <c r="AV11" s="2" t="n">
        <v>11462881</v>
      </c>
      <c r="AX11" s="2" t="n">
        <f aca="false">(AV11-AV10)/AV10</f>
        <v>-0.00140978393360295</v>
      </c>
      <c r="BI11" s="51" t="n">
        <f aca="false">T18/AG18</f>
        <v>0.0148629680055494</v>
      </c>
      <c r="BJ11" s="2" t="n">
        <f aca="false">BJ10+1</f>
        <v>2022</v>
      </c>
      <c r="BK11" s="51" t="n">
        <f aca="false">SUM(T42:T45)/AVERAGE(AG42:AG45)</f>
        <v>0.0622426152830663</v>
      </c>
      <c r="BL11" s="51" t="n">
        <f aca="false">SUM(P42:P45)/AVERAGE(AG42:AG45)</f>
        <v>0.0157875302501131</v>
      </c>
      <c r="BM11" s="51" t="n">
        <f aca="false">SUM(D42:D45)/AVERAGE(AG42:AG45)</f>
        <v>0.0772416985091246</v>
      </c>
      <c r="BN11" s="51" t="n">
        <f aca="false">(SUM(H42:H45)+SUM(J42:J45))/AVERAGE(AG42:AG45)</f>
        <v>0.00192628593835009</v>
      </c>
      <c r="BO11" s="52" t="n">
        <f aca="false">AL11-BN11</f>
        <v>-0.0327128994145214</v>
      </c>
      <c r="BP11" s="31" t="n">
        <f aca="false">BN11+BM11</f>
        <v>0.0791679844474747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7" t="n">
        <f aca="false">AK11+1</f>
        <v>2023</v>
      </c>
      <c r="AL12" s="52" t="n">
        <f aca="false">SUM(AB46:AB49)/AVERAGE(AG46:AG49)</f>
        <v>-0.0298087723886164</v>
      </c>
      <c r="AM12" s="4" t="n">
        <f aca="false">'Central scenario'!AM12</f>
        <v>15842663.6881786</v>
      </c>
      <c r="AN12" s="52" t="n">
        <f aca="false">AM12/AVERAGE(AG46:AG49)</f>
        <v>0.00280578370739576</v>
      </c>
      <c r="AO12" s="52" t="n">
        <f aca="false">AVERAGE(AG46:AG49)/AVERAGE(AG42:AG45)-1</f>
        <v>0.0478154277483811</v>
      </c>
      <c r="AP12" s="52"/>
      <c r="AQ12" s="4" t="n">
        <f aca="false">AQ11*(1+AO12)</f>
        <v>465930899.381696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388150783.10206</v>
      </c>
      <c r="AS12" s="53" t="n">
        <f aca="false">AQ12/AG49</f>
        <v>0.0830559238366164</v>
      </c>
      <c r="AT12" s="53" t="n">
        <f aca="false">AR12/AG49</f>
        <v>0.0691909936027612</v>
      </c>
      <c r="AV12" s="2" t="n">
        <v>11332510</v>
      </c>
      <c r="AX12" s="2" t="n">
        <f aca="false">(AV12-AV11)/AV11</f>
        <v>-0.0113733188017916</v>
      </c>
      <c r="BI12" s="51" t="n">
        <f aca="false">T19/AG19</f>
        <v>0.0151115527288008</v>
      </c>
      <c r="BJ12" s="2" t="n">
        <f aca="false">BJ11+1</f>
        <v>2023</v>
      </c>
      <c r="BK12" s="51" t="n">
        <f aca="false">SUM(T46:T49)/AVERAGE(AG46:AG49)</f>
        <v>0.062813747982423</v>
      </c>
      <c r="BL12" s="51" t="n">
        <f aca="false">SUM(P46:P49)/AVERAGE(AG46:AG49)</f>
        <v>0.0154513632535807</v>
      </c>
      <c r="BM12" s="51" t="n">
        <f aca="false">SUM(D46:D49)/AVERAGE(AG46:AG49)</f>
        <v>0.0771711571174587</v>
      </c>
      <c r="BN12" s="51" t="n">
        <f aca="false">(SUM(H46:H49)+SUM(J46:J49))/AVERAGE(AG46:AG49)</f>
        <v>0.00218349425152589</v>
      </c>
      <c r="BO12" s="52" t="n">
        <f aca="false">AL12-BN12</f>
        <v>-0.0319922666401423</v>
      </c>
      <c r="BP12" s="31" t="n">
        <f aca="false">BN12+BM12</f>
        <v>0.0793546513689846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1"/>
      <c r="AK13" s="58" t="n">
        <f aca="false">AK12+1</f>
        <v>2024</v>
      </c>
      <c r="AL13" s="59" t="n">
        <f aca="false">SUM(AB50:AB53)/AVERAGE(AG50:AG53)</f>
        <v>-0.0298964955895053</v>
      </c>
      <c r="AM13" s="13" t="n">
        <f aca="false">'Central scenario'!AM13</f>
        <v>14900507.1403892</v>
      </c>
      <c r="AN13" s="59" t="n">
        <f aca="false">AM13/AVERAGE(AG50:AG53)</f>
        <v>0.00254219017786642</v>
      </c>
      <c r="AO13" s="59" t="n">
        <f aca="false">'GDP evolution by scenario'!M49</f>
        <v>0.0380517370841205</v>
      </c>
      <c r="AP13" s="59"/>
      <c r="AQ13" s="13" t="n">
        <f aca="false">AQ12*(1+AO13)</f>
        <v>483660379.464336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387761969.2655</v>
      </c>
      <c r="AS13" s="60" t="n">
        <f aca="false">AQ13/AG53</f>
        <v>0.0832086963508164</v>
      </c>
      <c r="AT13" s="60" t="n">
        <f aca="false">AR13/AG53</f>
        <v>0.0667103805210218</v>
      </c>
      <c r="BI13" s="31" t="n">
        <f aca="false">T20/AG20</f>
        <v>0.0144325308171781</v>
      </c>
      <c r="BJ13" s="0" t="n">
        <f aca="false">BJ12+1</f>
        <v>2024</v>
      </c>
      <c r="BK13" s="31" t="n">
        <f aca="false">SUM(T50:T53)/AVERAGE(AG50:AG53)</f>
        <v>0.0627600770790318</v>
      </c>
      <c r="BL13" s="31" t="n">
        <f aca="false">SUM(P50:P53)/AVERAGE(AG50:AG53)</f>
        <v>0.0152933476977849</v>
      </c>
      <c r="BM13" s="31" t="n">
        <f aca="false">SUM(D50:D53)/AVERAGE(AG50:AG53)</f>
        <v>0.0773632249707522</v>
      </c>
      <c r="BN13" s="31" t="n">
        <f aca="false">(SUM(H50:H53)+SUM(J50:J53))/AVERAGE(AG50:AG53)</f>
        <v>0.00248106714305565</v>
      </c>
      <c r="BO13" s="59" t="n">
        <f aca="false">AL13-BN13</f>
        <v>-0.0323775627325609</v>
      </c>
      <c r="BP13" s="31" t="n">
        <f aca="false">BN13+BM13</f>
        <v>0.0798442921138078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0" t="n">
        <f aca="false">'High pensions'!Q14</f>
        <v>93656358.855066</v>
      </c>
      <c r="E14" s="64"/>
      <c r="F14" s="80" t="n">
        <f aca="false">'High pensions'!I14</f>
        <v>17023151.8533019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0" t="n">
        <f aca="false">'High pensions'!N14</f>
        <v>2735454.99361358</v>
      </c>
      <c r="M14" s="8"/>
      <c r="N14" s="80" t="n">
        <f aca="false">'High pensions'!L14</f>
        <v>691939.443819586</v>
      </c>
      <c r="O14" s="6"/>
      <c r="P14" s="80" t="n">
        <f aca="false">'High pensions'!X14</f>
        <v>18001135.6304208</v>
      </c>
      <c r="Q14" s="8"/>
      <c r="R14" s="80" t="n">
        <f aca="false">'High SIPA income'!G9</f>
        <v>17905696.1687748</v>
      </c>
      <c r="S14" s="8"/>
      <c r="T14" s="80" t="n">
        <f aca="false">'High SIPA income'!J9</f>
        <v>68463981.218437</v>
      </c>
      <c r="U14" s="6"/>
      <c r="V14" s="80" t="n">
        <f aca="false">'High SIPA income'!F9</f>
        <v>135449.214417351</v>
      </c>
      <c r="W14" s="8"/>
      <c r="X14" s="80" t="n">
        <f aca="false">'High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v>672749.811391699</v>
      </c>
      <c r="AF14" s="6" t="n">
        <f aca="false">'Central scenario'!AF14</f>
        <v>103.09103866</v>
      </c>
      <c r="AG14" s="6" t="n">
        <f aca="false">'Central scenario'!AG14</f>
        <v>4908764962.12201</v>
      </c>
      <c r="AH14" s="6"/>
      <c r="AI14" s="6"/>
      <c r="AJ14" s="61" t="n">
        <f aca="false">AB14/AG14</f>
        <v>-0.00879926286965218</v>
      </c>
      <c r="AK14" s="62" t="n">
        <f aca="false">AK13+1</f>
        <v>2025</v>
      </c>
      <c r="AL14" s="63" t="n">
        <f aca="false">SUM(AB54:AB57)/AVERAGE(AG54:AG57)</f>
        <v>-0.0281408306502814</v>
      </c>
      <c r="AM14" s="6" t="n">
        <f aca="false">'Central scenario'!AM14</f>
        <v>13946867.9480024</v>
      </c>
      <c r="AN14" s="63" t="n">
        <f aca="false">AM14/AVERAGE(AG54:AG57)</f>
        <v>0.00233974913075603</v>
      </c>
      <c r="AO14" s="63" t="n">
        <f aca="false">'GDP evolution by scenario'!M53</f>
        <v>0.0169846100468682</v>
      </c>
      <c r="AP14" s="63"/>
      <c r="AQ14" s="6" t="n">
        <f aca="false">AQ13*(1+AO14)</f>
        <v>491875162.404658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380292846.341191</v>
      </c>
      <c r="AS14" s="64" t="n">
        <f aca="false">AQ14/AG57</f>
        <v>0.0815248213078466</v>
      </c>
      <c r="AT14" s="64" t="n">
        <f aca="false">AR14/AG57</f>
        <v>0.0630308434177696</v>
      </c>
      <c r="AU14" s="5"/>
      <c r="AV14" s="5"/>
      <c r="AW14" s="5" t="n">
        <f aca="false">workers_and_wage_high!C2</f>
        <v>10914398</v>
      </c>
      <c r="AX14" s="5"/>
      <c r="AY14" s="61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0.0169785163044259</v>
      </c>
      <c r="BJ14" s="5" t="n">
        <f aca="false">BJ13+1</f>
        <v>2025</v>
      </c>
      <c r="BK14" s="61" t="n">
        <f aca="false">SUM(T54:T57)/AVERAGE(AG54:AG57)</f>
        <v>0.0650670660197848</v>
      </c>
      <c r="BL14" s="61" t="n">
        <f aca="false">SUM(P54:P57)/AVERAGE(AG54:AG57)</f>
        <v>0.0152183192698815</v>
      </c>
      <c r="BM14" s="61" t="n">
        <f aca="false">SUM(D54:D57)/AVERAGE(AG54:AG57)</f>
        <v>0.0779895774001848</v>
      </c>
      <c r="BN14" s="61" t="n">
        <f aca="false">(SUM(H54:H57)+SUM(J54:J57))/AVERAGE(AG54:AG57)</f>
        <v>0.00342760276256059</v>
      </c>
      <c r="BO14" s="63" t="n">
        <f aca="false">AL14-BN14</f>
        <v>-0.031568433412842</v>
      </c>
      <c r="BP14" s="31" t="n">
        <f aca="false">BN14+BM14</f>
        <v>0.0814171801627454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1" t="n">
        <f aca="false">'High pensions'!Q15</f>
        <v>107958694.759278</v>
      </c>
      <c r="E15" s="9"/>
      <c r="F15" s="81" t="n">
        <f aca="false">'High pensions'!I15</f>
        <v>19622770.7038608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1" t="n">
        <f aca="false">'High pensions'!N15</f>
        <v>2478245.90902603</v>
      </c>
      <c r="M15" s="67"/>
      <c r="N15" s="81" t="n">
        <f aca="false">'High pensions'!L15</f>
        <v>799976.431236576</v>
      </c>
      <c r="O15" s="9"/>
      <c r="P15" s="81" t="n">
        <f aca="false">'High pensions'!X15</f>
        <v>17260864.096479</v>
      </c>
      <c r="Q15" s="67"/>
      <c r="R15" s="81" t="n">
        <f aca="false">'High SIPA income'!G10</f>
        <v>22051740.3344971</v>
      </c>
      <c r="S15" s="67"/>
      <c r="T15" s="81" t="n">
        <f aca="false">'High SIPA income'!J10</f>
        <v>84316740.4307724</v>
      </c>
      <c r="U15" s="9"/>
      <c r="V15" s="81" t="n">
        <f aca="false">'High SIPA income'!F10</f>
        <v>151084.142402353</v>
      </c>
      <c r="W15" s="67"/>
      <c r="X15" s="81" t="n">
        <f aca="false">'High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v>791235.96554167</v>
      </c>
      <c r="AF15" s="9" t="n">
        <f aca="false">'Central scenario'!AF15</f>
        <v>106.73436665</v>
      </c>
      <c r="AG15" s="9" t="n">
        <f aca="false">'Central scenario'!AG15</f>
        <v>5773307281.03367</v>
      </c>
      <c r="AH15" s="9"/>
      <c r="AI15" s="9"/>
      <c r="AJ15" s="39" t="n">
        <f aca="false">AB15/AG15</f>
        <v>-0.00708481576225084</v>
      </c>
      <c r="AK15" s="68" t="n">
        <f aca="false">AK14+1</f>
        <v>2026</v>
      </c>
      <c r="AL15" s="69" t="n">
        <f aca="false">SUM(AB58:AB61)/AVERAGE(AG58:AG61)</f>
        <v>-0.0273071104575376</v>
      </c>
      <c r="AM15" s="9" t="n">
        <f aca="false">'Central scenario'!AM15</f>
        <v>13032040.9288315</v>
      </c>
      <c r="AN15" s="69" t="n">
        <f aca="false">AM15/AVERAGE(AG58:AG61)</f>
        <v>0.00211206466971794</v>
      </c>
      <c r="AO15" s="69" t="n">
        <f aca="false">'GDP evolution by scenario'!M57</f>
        <v>0.0351369924048095</v>
      </c>
      <c r="AP15" s="69"/>
      <c r="AQ15" s="9" t="n">
        <f aca="false">AQ14*(1+AO15)</f>
        <v>509158176.250185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380414586.944458</v>
      </c>
      <c r="AS15" s="70" t="n">
        <f aca="false">AQ15/AG61</f>
        <v>0.0812454437497967</v>
      </c>
      <c r="AT15" s="70" t="n">
        <f aca="false">AR15/AG61</f>
        <v>0.0607020634585888</v>
      </c>
      <c r="AU15" s="7"/>
      <c r="AV15" s="7"/>
      <c r="AW15" s="7" t="n">
        <f aca="false">workers_and_wage_high!C3</f>
        <v>11021763</v>
      </c>
      <c r="AX15" s="7"/>
      <c r="AY15" s="39" t="n">
        <f aca="false">(AW15-AW14)/AW14</f>
        <v>0.00983700612713592</v>
      </c>
      <c r="AZ15" s="12" t="n">
        <f aca="false">workers_and_wage_high!B3</f>
        <v>6778.90225184158</v>
      </c>
      <c r="BA15" s="39" t="n">
        <f aca="false">(AZ15-AZ14)/AZ14</f>
        <v>0.0567615243741825</v>
      </c>
      <c r="BB15" s="39"/>
      <c r="BC15" s="39"/>
      <c r="BD15" s="39"/>
      <c r="BE15" s="39"/>
      <c r="BF15" s="7"/>
      <c r="BG15" s="7"/>
      <c r="BH15" s="7"/>
      <c r="BI15" s="39" t="n">
        <f aca="false">T22/AG22</f>
        <v>0.014937167720869</v>
      </c>
      <c r="BJ15" s="7" t="n">
        <f aca="false">BJ14+1</f>
        <v>2026</v>
      </c>
      <c r="BK15" s="39" t="n">
        <f aca="false">SUM(T58:T61)/AVERAGE(AG58:AG61)</f>
        <v>0.065842059903227</v>
      </c>
      <c r="BL15" s="39" t="n">
        <f aca="false">SUM(P58:P61)/AVERAGE(AG58:AG61)</f>
        <v>0.0149776498521326</v>
      </c>
      <c r="BM15" s="39" t="n">
        <f aca="false">SUM(D58:D61)/AVERAGE(AG58:AG61)</f>
        <v>0.078171520508632</v>
      </c>
      <c r="BN15" s="39" t="n">
        <f aca="false">(SUM(H58:H61)+SUM(J58:J61))/AVERAGE(AG58:AG61)</f>
        <v>0.00458196281804316</v>
      </c>
      <c r="BO15" s="69" t="n">
        <f aca="false">AL15-BN15</f>
        <v>-0.0318890732755808</v>
      </c>
      <c r="BP15" s="31" t="n">
        <f aca="false">BN15+BM15</f>
        <v>0.0827534833266752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1" t="n">
        <f aca="false">'High pensions'!Q16</f>
        <v>104676876.044302</v>
      </c>
      <c r="E16" s="9"/>
      <c r="F16" s="81" t="n">
        <f aca="false">'High pensions'!I16</f>
        <v>19026261.3047872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1" t="n">
        <f aca="false">'High pensions'!N16</f>
        <v>2919136.76234831</v>
      </c>
      <c r="M16" s="67"/>
      <c r="N16" s="81" t="n">
        <f aca="false">'High pensions'!L16</f>
        <v>777485.531692125</v>
      </c>
      <c r="O16" s="9"/>
      <c r="P16" s="81" t="n">
        <f aca="false">'High pensions'!X16</f>
        <v>19424910.5368699</v>
      </c>
      <c r="Q16" s="67"/>
      <c r="R16" s="81" t="n">
        <f aca="false">'High SIPA income'!G11</f>
        <v>20129419.2421135</v>
      </c>
      <c r="S16" s="67"/>
      <c r="T16" s="81" t="n">
        <f aca="false">'High SIPA income'!J11</f>
        <v>76966579.1232066</v>
      </c>
      <c r="U16" s="9"/>
      <c r="V16" s="81" t="n">
        <f aca="false">'High SIPA income'!F11</f>
        <v>149343.027816335</v>
      </c>
      <c r="W16" s="67"/>
      <c r="X16" s="81" t="n">
        <f aca="false">'High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v>718281.265449782</v>
      </c>
      <c r="AF16" s="9" t="n">
        <f aca="false">'Central scenario'!AF16</f>
        <v>110.48458935</v>
      </c>
      <c r="AG16" s="9" t="n">
        <f aca="false">'Central scenario'!AG16</f>
        <v>5240988327.43582</v>
      </c>
      <c r="AH16" s="9"/>
      <c r="AI16" s="9"/>
      <c r="AJ16" s="39" t="n">
        <f aca="false">AB16/AG16</f>
        <v>-0.0089935723022352</v>
      </c>
      <c r="AK16" s="68" t="n">
        <f aca="false">AK15+1</f>
        <v>2027</v>
      </c>
      <c r="AL16" s="69" t="n">
        <f aca="false">SUM(AB62:AB65)/AVERAGE(AG62:AG65)</f>
        <v>-0.0244638907310994</v>
      </c>
      <c r="AM16" s="9" t="n">
        <f aca="false">'Central scenario'!AM16</f>
        <v>12139889.4651339</v>
      </c>
      <c r="AN16" s="69" t="n">
        <f aca="false">AM16/AVERAGE(AG62:AG65)</f>
        <v>0.00189169925466653</v>
      </c>
      <c r="AO16" s="69" t="n">
        <f aca="false">'GDP evolution by scenario'!M61</f>
        <v>0.0400576584771715</v>
      </c>
      <c r="AP16" s="69"/>
      <c r="AQ16" s="9" t="n">
        <f aca="false">AQ15*(1+AO16)</f>
        <v>529553860.585274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383291910.181677</v>
      </c>
      <c r="AS16" s="70" t="n">
        <f aca="false">AQ16/AG65</f>
        <v>0.0814638460433327</v>
      </c>
      <c r="AT16" s="70" t="n">
        <f aca="false">AR16/AG65</f>
        <v>0.0589636588168484</v>
      </c>
      <c r="AU16" s="7"/>
      <c r="AV16" s="7"/>
      <c r="AW16" s="7" t="n">
        <f aca="false">workers_and_wage_high!C4</f>
        <v>11059493</v>
      </c>
      <c r="AX16" s="7"/>
      <c r="AY16" s="39" t="n">
        <f aca="false">(AW16-AW15)/AW15</f>
        <v>0.00342322730038742</v>
      </c>
      <c r="AZ16" s="12" t="n">
        <f aca="false">workers_and_wage_high!B4</f>
        <v>7092.02100217064</v>
      </c>
      <c r="BA16" s="39" t="n">
        <f aca="false">(AZ16-AZ15)/AZ15</f>
        <v>0.0461901851799086</v>
      </c>
      <c r="BB16" s="39"/>
      <c r="BC16" s="39"/>
      <c r="BD16" s="39"/>
      <c r="BE16" s="39"/>
      <c r="BF16" s="7"/>
      <c r="BG16" s="7"/>
      <c r="BH16" s="7"/>
      <c r="BI16" s="39" t="n">
        <f aca="false">T23/AG23</f>
        <v>0.0156502756763912</v>
      </c>
      <c r="BJ16" s="7" t="n">
        <f aca="false">BJ15+1</f>
        <v>2027</v>
      </c>
      <c r="BK16" s="39" t="n">
        <f aca="false">SUM(T62:T65)/AVERAGE(AG62:AG65)</f>
        <v>0.0666304067894165</v>
      </c>
      <c r="BL16" s="39" t="n">
        <f aca="false">SUM(P62:P65)/AVERAGE(AG62:AG65)</f>
        <v>0.0144348884983185</v>
      </c>
      <c r="BM16" s="39" t="n">
        <f aca="false">SUM(D62:D65)/AVERAGE(AG62:AG65)</f>
        <v>0.0766594090221975</v>
      </c>
      <c r="BN16" s="39" t="n">
        <f aca="false">(SUM(H62:H65)+SUM(J62:J65))/AVERAGE(AG62:AG65)</f>
        <v>0.00542239716217917</v>
      </c>
      <c r="BO16" s="69" t="n">
        <f aca="false">AL16-BN16</f>
        <v>-0.0298862878932786</v>
      </c>
      <c r="BP16" s="31" t="n">
        <f aca="false">BN16+BM16</f>
        <v>0.0820818061843766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1" t="n">
        <f aca="false">'High pensions'!Q17</f>
        <v>113257758.110679</v>
      </c>
      <c r="E17" s="9"/>
      <c r="F17" s="81" t="n">
        <f aca="false">'High pensions'!I17</f>
        <v>20585938.1941831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1" t="n">
        <f aca="false">'High pensions'!N17</f>
        <v>2757062.56989139</v>
      </c>
      <c r="M17" s="67"/>
      <c r="N17" s="81" t="n">
        <f aca="false">'High pensions'!L17</f>
        <v>842483.122443445</v>
      </c>
      <c r="O17" s="9"/>
      <c r="P17" s="81" t="n">
        <f aca="false">'High pensions'!X17</f>
        <v>18941504.3486667</v>
      </c>
      <c r="Q17" s="67"/>
      <c r="R17" s="81" t="n">
        <f aca="false">'High SIPA income'!G12</f>
        <v>23608504.5739548</v>
      </c>
      <c r="S17" s="67"/>
      <c r="T17" s="81" t="n">
        <f aca="false">'High SIPA income'!J12</f>
        <v>90269163.4277422</v>
      </c>
      <c r="U17" s="9"/>
      <c r="V17" s="81" t="n">
        <f aca="false">'High SIPA income'!F12</f>
        <v>146563.952510206</v>
      </c>
      <c r="W17" s="67"/>
      <c r="X17" s="81" t="n">
        <f aca="false">'High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v>703681.544169008</v>
      </c>
      <c r="AF17" s="9" t="n">
        <f aca="false">'Central scenario'!AF17</f>
        <v>115.79241048</v>
      </c>
      <c r="AG17" s="9" t="n">
        <f aca="false">'Central scenario'!AG17</f>
        <v>5134460463.63523</v>
      </c>
      <c r="AH17" s="9"/>
      <c r="AI17" s="9"/>
      <c r="AJ17" s="39" t="n">
        <f aca="false">AB17/AG17</f>
        <v>-0.00816640800500322</v>
      </c>
      <c r="AK17" s="68" t="n">
        <f aca="false">AK16+1</f>
        <v>2028</v>
      </c>
      <c r="AL17" s="69" t="n">
        <f aca="false">SUM(AB66:AB69)/AVERAGE(AG66:AG69)</f>
        <v>-0.021608631870553</v>
      </c>
      <c r="AM17" s="9" t="n">
        <f aca="false">'Central scenario'!AM17</f>
        <v>11273018.6820578</v>
      </c>
      <c r="AN17" s="69" t="n">
        <f aca="false">AM17/AVERAGE(AG66:AG69)</f>
        <v>0.00169289781886964</v>
      </c>
      <c r="AO17" s="69" t="n">
        <f aca="false">'GDP evolution by scenario'!M65</f>
        <v>0.037640326204881</v>
      </c>
      <c r="AP17" s="69"/>
      <c r="AQ17" s="9" t="n">
        <f aca="false">AQ16*(1+AO17)</f>
        <v>549486440.640758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386252941.406333</v>
      </c>
      <c r="AS17" s="70" t="n">
        <f aca="false">AQ17/AG69</f>
        <v>0.0817903947869016</v>
      </c>
      <c r="AT17" s="70" t="n">
        <f aca="false">AR17/AG69</f>
        <v>0.0574932850542893</v>
      </c>
      <c r="AU17" s="7"/>
      <c r="AV17" s="7"/>
      <c r="AW17" s="7" t="n">
        <f aca="false">workers_and_wage_high!C5</f>
        <v>11048388</v>
      </c>
      <c r="AX17" s="7"/>
      <c r="AY17" s="39" t="n">
        <f aca="false">(AW17-AW16)/AW16</f>
        <v>-0.00100411474558553</v>
      </c>
      <c r="AZ17" s="12" t="n">
        <f aca="false">workers_and_wage_high!B5</f>
        <v>7113.98164433727</v>
      </c>
      <c r="BA17" s="39" t="n">
        <f aca="false">(AZ17-AZ16)/AZ16</f>
        <v>0.00309652807851384</v>
      </c>
      <c r="BB17" s="39"/>
      <c r="BC17" s="39"/>
      <c r="BD17" s="39"/>
      <c r="BE17" s="39"/>
      <c r="BF17" s="7"/>
      <c r="BG17" s="7"/>
      <c r="BH17" s="7"/>
      <c r="BI17" s="39" t="n">
        <f aca="false">T24/AG24</f>
        <v>0.0149552049788431</v>
      </c>
      <c r="BJ17" s="7" t="n">
        <f aca="false">BJ16+1</f>
        <v>2028</v>
      </c>
      <c r="BK17" s="39" t="n">
        <f aca="false">SUM(T66:T69)/AVERAGE(AG66:AG69)</f>
        <v>0.067250280616256</v>
      </c>
      <c r="BL17" s="39" t="n">
        <f aca="false">SUM(P66:P69)/AVERAGE(AG66:AG69)</f>
        <v>0.013647740995821</v>
      </c>
      <c r="BM17" s="39" t="n">
        <f aca="false">SUM(D66:D69)/AVERAGE(AG66:AG69)</f>
        <v>0.0752111714909879</v>
      </c>
      <c r="BN17" s="39" t="n">
        <f aca="false">(SUM(H66:H69)+SUM(J66:J69))/AVERAGE(AG66:AG69)</f>
        <v>0.00603341272564177</v>
      </c>
      <c r="BO17" s="69" t="n">
        <f aca="false">AL17-BN17</f>
        <v>-0.0276420445961948</v>
      </c>
      <c r="BP17" s="31" t="n">
        <f aca="false">BN17+BM17</f>
        <v>0.0812445842166297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0" t="n">
        <f aca="false">'High pensions'!Q18</f>
        <v>99362547.3651602</v>
      </c>
      <c r="E18" s="6"/>
      <c r="F18" s="80" t="n">
        <f aca="false">'High pensions'!I18</f>
        <v>18060319.1604489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0" t="n">
        <f aca="false">'High pensions'!N18</f>
        <v>2795658.97722293</v>
      </c>
      <c r="M18" s="8"/>
      <c r="N18" s="80" t="n">
        <f aca="false">'High pensions'!L18</f>
        <v>737462.751726605</v>
      </c>
      <c r="O18" s="6"/>
      <c r="P18" s="80" t="n">
        <f aca="false">'High pensions'!X18</f>
        <v>18563990.1961245</v>
      </c>
      <c r="Q18" s="8"/>
      <c r="R18" s="80" t="n">
        <f aca="false">'High SIPA income'!G13</f>
        <v>19220294.5418369</v>
      </c>
      <c r="S18" s="8"/>
      <c r="T18" s="80" t="n">
        <f aca="false">'High SIPA income'!J13</f>
        <v>73490462.036316</v>
      </c>
      <c r="U18" s="6"/>
      <c r="V18" s="80" t="n">
        <f aca="false">'High SIPA income'!F13</f>
        <v>140377.525227439</v>
      </c>
      <c r="W18" s="8"/>
      <c r="X18" s="80" t="n">
        <f aca="false">'High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v>677652.089115703</v>
      </c>
      <c r="AF18" s="6" t="n">
        <f aca="false">'Central scenario'!AF18</f>
        <v>131.11898839</v>
      </c>
      <c r="AG18" s="6" t="n">
        <f aca="false">'Central scenario'!AG18</f>
        <v>4944534766.46636</v>
      </c>
      <c r="AH18" s="6"/>
      <c r="AI18" s="6"/>
      <c r="AJ18" s="61" t="n">
        <f aca="false">AB18/AG18</f>
        <v>-0.00898690728728057</v>
      </c>
      <c r="AK18" s="62" t="n">
        <f aca="false">AK17+1</f>
        <v>2029</v>
      </c>
      <c r="AL18" s="63" t="n">
        <f aca="false">SUM(AB70:AB73)/AVERAGE(AG70:AG73)</f>
        <v>-0.0196418228046954</v>
      </c>
      <c r="AM18" s="6" t="n">
        <f aca="false">'Central scenario'!AM18</f>
        <v>10452476.7322336</v>
      </c>
      <c r="AN18" s="63" t="n">
        <f aca="false">AM18/AVERAGE(AG70:AG73)</f>
        <v>0.00152550756215517</v>
      </c>
      <c r="AO18" s="63" t="n">
        <f aca="false">'GDP evolution by scenario'!M69</f>
        <v>0.0289525868099014</v>
      </c>
      <c r="AP18" s="63"/>
      <c r="AQ18" s="6" t="n">
        <f aca="false">AQ17*(1+AO18)</f>
        <v>565395494.514273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386845497.570024</v>
      </c>
      <c r="AS18" s="64" t="n">
        <f aca="false">AQ18/AG73</f>
        <v>0.0818194030951152</v>
      </c>
      <c r="AT18" s="64" t="n">
        <f aca="false">AR18/AG73</f>
        <v>0.0559811105824318</v>
      </c>
      <c r="AU18" s="5"/>
      <c r="AV18" s="5"/>
      <c r="AW18" s="5" t="n">
        <f aca="false">workers_and_wage_high!C6</f>
        <v>11064497</v>
      </c>
      <c r="AX18" s="5"/>
      <c r="AY18" s="61" t="n">
        <f aca="false">(AW18-AW17)/AW17</f>
        <v>0.00145804075671492</v>
      </c>
      <c r="AZ18" s="11" t="n">
        <f aca="false">workers_and_wage_high!B6</f>
        <v>6705.54599729676</v>
      </c>
      <c r="BA18" s="61" t="n">
        <f aca="false">(AZ18-AZ17)/AZ17</f>
        <v>-0.0574130869968755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0.017604266349179</v>
      </c>
      <c r="BJ18" s="5" t="n">
        <f aca="false">BJ17+1</f>
        <v>2029</v>
      </c>
      <c r="BK18" s="61" t="n">
        <f aca="false">SUM(T70:T73)/AVERAGE(AG70:AG73)</f>
        <v>0.0678810880698254</v>
      </c>
      <c r="BL18" s="61" t="n">
        <f aca="false">SUM(P70:P73)/AVERAGE(AG70:AG73)</f>
        <v>0.0131647134434292</v>
      </c>
      <c r="BM18" s="61" t="n">
        <f aca="false">SUM(D70:D73)/AVERAGE(AG70:AG73)</f>
        <v>0.0743581974310917</v>
      </c>
      <c r="BN18" s="61" t="n">
        <f aca="false">(SUM(H70:H73)+SUM(J70:J73))/AVERAGE(AG70:AG73)</f>
        <v>0.00668912726420185</v>
      </c>
      <c r="BO18" s="63" t="n">
        <f aca="false">AL18-BN18</f>
        <v>-0.0263309500688973</v>
      </c>
      <c r="BP18" s="31" t="n">
        <f aca="false">BN18+BM18</f>
        <v>0.0810473246952936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1" t="n">
        <f aca="false">'High pensions'!Q19</f>
        <v>102443922.414065</v>
      </c>
      <c r="E19" s="9"/>
      <c r="F19" s="81" t="n">
        <f aca="false">'High pensions'!I19</f>
        <v>18620395.5505171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1" t="n">
        <f aca="false">'High pensions'!N19</f>
        <v>2828183.68633319</v>
      </c>
      <c r="M19" s="67"/>
      <c r="N19" s="81" t="n">
        <f aca="false">'High pensions'!L19</f>
        <v>762331.112871721</v>
      </c>
      <c r="O19" s="9"/>
      <c r="P19" s="81" t="n">
        <f aca="false">'High pensions'!X19</f>
        <v>18869579.4519813</v>
      </c>
      <c r="Q19" s="67"/>
      <c r="R19" s="81" t="n">
        <f aca="false">'High SIPA income'!G14</f>
        <v>21936740.3122532</v>
      </c>
      <c r="S19" s="67"/>
      <c r="T19" s="81" t="n">
        <f aca="false">'High SIPA income'!J14</f>
        <v>83877027.8784753</v>
      </c>
      <c r="U19" s="9"/>
      <c r="V19" s="81" t="n">
        <f aca="false">'High SIPA income'!F14</f>
        <v>141764.810127232</v>
      </c>
      <c r="W19" s="67"/>
      <c r="X19" s="81" t="n">
        <f aca="false">'High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v>760703.280151656</v>
      </c>
      <c r="AF19" s="9" t="n">
        <f aca="false">'Central scenario'!AF19</f>
        <v>147.89635652</v>
      </c>
      <c r="AG19" s="9" t="n">
        <f aca="false">'Central scenario'!AG19</f>
        <v>5550523456.04538</v>
      </c>
      <c r="AH19" s="9"/>
      <c r="AI19" s="9"/>
      <c r="AJ19" s="39" t="n">
        <f aca="false">AB19/AG19</f>
        <v>-0.00674467449494273</v>
      </c>
      <c r="AK19" s="68" t="n">
        <f aca="false">AK18+1</f>
        <v>2030</v>
      </c>
      <c r="AL19" s="69" t="n">
        <f aca="false">SUM(AB74:AB77)/AVERAGE(AG74:AG77)</f>
        <v>-0.0184088473971456</v>
      </c>
      <c r="AM19" s="9" t="n">
        <f aca="false">'Central scenario'!AM19</f>
        <v>9649081.86791266</v>
      </c>
      <c r="AN19" s="69" t="n">
        <f aca="false">AM19/AVERAGE(AG74:AG77)</f>
        <v>0.00136979905325863</v>
      </c>
      <c r="AO19" s="69" t="n">
        <f aca="false">'GDP evolution by scenario'!M73</f>
        <v>0.0280737843365131</v>
      </c>
      <c r="AP19" s="69"/>
      <c r="AQ19" s="9" t="n">
        <f aca="false">AQ18*(1+AO19)</f>
        <v>581268285.692103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387933097.230192</v>
      </c>
      <c r="AS19" s="70" t="n">
        <f aca="false">AQ19/AG77</f>
        <v>0.0815105425126947</v>
      </c>
      <c r="AT19" s="70" t="n">
        <f aca="false">AR19/AG77</f>
        <v>0.05439938491778</v>
      </c>
      <c r="AU19" s="7"/>
      <c r="AV19" s="7"/>
      <c r="AW19" s="7" t="n">
        <f aca="false">workers_and_wage_high!C7</f>
        <v>11128156</v>
      </c>
      <c r="AX19" s="7"/>
      <c r="AY19" s="39" t="n">
        <f aca="false">(AW19-AW18)/AW18</f>
        <v>0.0057534472647062</v>
      </c>
      <c r="AZ19" s="12" t="n">
        <f aca="false">workers_and_wage_high!B7</f>
        <v>6521.17321865806</v>
      </c>
      <c r="BA19" s="39" t="n">
        <f aca="false">(AZ19-AZ18)/AZ18</f>
        <v>-0.0274955654189868</v>
      </c>
      <c r="BB19" s="12" t="n">
        <v>48.3571970243014</v>
      </c>
      <c r="BC19" s="38" t="n">
        <f aca="false">'Central scenario'!BC19</f>
        <v>10.7565894926318</v>
      </c>
      <c r="BD19" s="12" t="n">
        <f aca="false">BB19+BC19/2</f>
        <v>53.7354917706173</v>
      </c>
      <c r="BE19" s="39" t="n">
        <f aca="false">BD19/BD18-1</f>
        <v>-0.111272802241249</v>
      </c>
      <c r="BF19" s="7"/>
      <c r="BG19" s="7"/>
      <c r="BH19" s="7"/>
      <c r="BI19" s="39" t="n">
        <f aca="false">T26/AG26</f>
        <v>0.0144356291833058</v>
      </c>
      <c r="BJ19" s="7" t="n">
        <f aca="false">BJ18+1</f>
        <v>2030</v>
      </c>
      <c r="BK19" s="39" t="n">
        <f aca="false">SUM(T74:T77)/AVERAGE(AG74:AG77)</f>
        <v>0.0681919766901312</v>
      </c>
      <c r="BL19" s="39" t="n">
        <f aca="false">SUM(P74:P77)/AVERAGE(AG74:AG77)</f>
        <v>0.0128336993163311</v>
      </c>
      <c r="BM19" s="39" t="n">
        <f aca="false">SUM(D74:D77)/AVERAGE(AG74:AG77)</f>
        <v>0.0737671247709457</v>
      </c>
      <c r="BN19" s="39" t="n">
        <f aca="false">(SUM(H74:H77)+SUM(J74:J77))/AVERAGE(AG74:AG77)</f>
        <v>0.00738043375440078</v>
      </c>
      <c r="BO19" s="69" t="n">
        <f aca="false">AL19-BN19</f>
        <v>-0.0257892811515464</v>
      </c>
      <c r="BP19" s="31" t="n">
        <f aca="false">BN19+BM19</f>
        <v>0.0811475585253465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1" t="n">
        <f aca="false">'High pensions'!Q20</f>
        <v>97787429.5558068</v>
      </c>
      <c r="E20" s="9"/>
      <c r="F20" s="81" t="n">
        <f aca="false">'High pensions'!I20</f>
        <v>17774022.853575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1" t="n">
        <f aca="false">'High pensions'!N20</f>
        <v>2477813.00409058</v>
      </c>
      <c r="M20" s="67"/>
      <c r="N20" s="81" t="n">
        <f aca="false">'High pensions'!L20</f>
        <v>730280.338931318</v>
      </c>
      <c r="O20" s="9"/>
      <c r="P20" s="81" t="n">
        <f aca="false">'High pensions'!X20</f>
        <v>16875170.4145192</v>
      </c>
      <c r="Q20" s="67"/>
      <c r="R20" s="81" t="n">
        <f aca="false">'High SIPA income'!G15</f>
        <v>19124450.2470086</v>
      </c>
      <c r="S20" s="67"/>
      <c r="T20" s="81" t="n">
        <f aca="false">'High SIPA income'!J15</f>
        <v>73123993.0680518</v>
      </c>
      <c r="U20" s="9"/>
      <c r="V20" s="81" t="n">
        <f aca="false">'High SIPA income'!F15</f>
        <v>144189.0349691</v>
      </c>
      <c r="W20" s="67"/>
      <c r="X20" s="81" t="n">
        <f aca="false">'High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v>694382.475776231</v>
      </c>
      <c r="AF20" s="9" t="n">
        <f aca="false">'Central scenario'!AF20</f>
        <v>155.88165151</v>
      </c>
      <c r="AG20" s="9" t="n">
        <f aca="false">'Central scenario'!AG20</f>
        <v>5066609175.78067</v>
      </c>
      <c r="AH20" s="9"/>
      <c r="AI20" s="9"/>
      <c r="AJ20" s="39" t="n">
        <f aca="false">AB20/AG20</f>
        <v>-0.00819850228449363</v>
      </c>
      <c r="AK20" s="68" t="n">
        <f aca="false">AK19+1</f>
        <v>2031</v>
      </c>
      <c r="AL20" s="69" t="n">
        <f aca="false">SUM(AB78:AB81)/AVERAGE(AG78:AG81)</f>
        <v>-0.0169620209443758</v>
      </c>
      <c r="AM20" s="9" t="n">
        <f aca="false">'Central scenario'!AM20</f>
        <v>8873587.4679367</v>
      </c>
      <c r="AN20" s="69" t="n">
        <f aca="false">AM20/AVERAGE(AG78:AG81)</f>
        <v>0.00122643795244329</v>
      </c>
      <c r="AO20" s="69" t="n">
        <f aca="false">'GDP evolution by scenario'!M77</f>
        <v>0.0271278940236666</v>
      </c>
      <c r="AP20" s="69"/>
      <c r="AQ20" s="9" t="n">
        <f aca="false">AQ19*(1+AO20)</f>
        <v>597036870.145677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389473520.118299</v>
      </c>
      <c r="AS20" s="70" t="n">
        <f aca="false">AQ20/AG81</f>
        <v>0.0818152876707853</v>
      </c>
      <c r="AT20" s="70" t="n">
        <f aca="false">AR20/AG81</f>
        <v>0.0533717257375696</v>
      </c>
      <c r="AU20" s="7"/>
      <c r="AV20" s="7"/>
      <c r="AW20" s="7" t="n">
        <f aca="false">workers_and_wage_high!C8</f>
        <v>11235296</v>
      </c>
      <c r="AX20" s="7"/>
      <c r="AY20" s="39" t="n">
        <f aca="false">(AW20-AW19)/AW19</f>
        <v>0.00962783052286471</v>
      </c>
      <c r="AZ20" s="12" t="n">
        <f aca="false">workers_and_wage_high!B8</f>
        <v>6554.01964535573</v>
      </c>
      <c r="BA20" s="39" t="n">
        <f aca="false">(AZ20-AZ19)/AZ19</f>
        <v>0.00503688916032643</v>
      </c>
      <c r="BB20" s="12" t="n">
        <v>51.1559235498969</v>
      </c>
      <c r="BC20" s="38" t="n">
        <f aca="false">'Central scenario'!BC20</f>
        <v>11.0036892295276</v>
      </c>
      <c r="BD20" s="12" t="n">
        <f aca="false">BB20+BC20/2</f>
        <v>56.6577681646607</v>
      </c>
      <c r="BE20" s="39" t="n">
        <f aca="false">BD20/BD19-1</f>
        <v>0.054382611896767</v>
      </c>
      <c r="BF20" s="7"/>
      <c r="BG20" s="7"/>
      <c r="BH20" s="7"/>
      <c r="BI20" s="39" t="n">
        <f aca="false">T27/AG27</f>
        <v>0.0155150374527414</v>
      </c>
      <c r="BJ20" s="7" t="n">
        <f aca="false">BJ19+1</f>
        <v>2031</v>
      </c>
      <c r="BK20" s="39" t="n">
        <f aca="false">SUM(T78:T81)/AVERAGE(AG78:AG81)</f>
        <v>0.0685071698749902</v>
      </c>
      <c r="BL20" s="39" t="n">
        <f aca="false">SUM(P78:P81)/AVERAGE(AG78:AG81)</f>
        <v>0.012270051958551</v>
      </c>
      <c r="BM20" s="39" t="n">
        <f aca="false">SUM(D78:D81)/AVERAGE(AG78:AG81)</f>
        <v>0.0731991388608151</v>
      </c>
      <c r="BN20" s="39" t="n">
        <f aca="false">(SUM(H78:H81)+SUM(J78:J81))/AVERAGE(AG78:AG81)</f>
        <v>0.00781511426492557</v>
      </c>
      <c r="BO20" s="69" t="n">
        <f aca="false">AL20-BN20</f>
        <v>-0.0247771352093014</v>
      </c>
      <c r="BP20" s="31" t="n">
        <f aca="false">BN20+BM20</f>
        <v>0.0810142531257407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1" t="n">
        <f aca="false">'High pensions'!Q21</f>
        <v>106830565.352356</v>
      </c>
      <c r="E21" s="9"/>
      <c r="F21" s="81" t="n">
        <f aca="false">'High pensions'!I21</f>
        <v>19417719.8302311</v>
      </c>
      <c r="G21" s="81" t="n">
        <f aca="false">'High pensions'!K21</f>
        <v>36324.8440125154</v>
      </c>
      <c r="H21" s="81" t="n">
        <f aca="false">'High pensions'!V21</f>
        <v>199848.574195181</v>
      </c>
      <c r="I21" s="82" t="n">
        <f aca="false">'High pensions'!M21</f>
        <v>1123.44878389224</v>
      </c>
      <c r="J21" s="81" t="n">
        <f aca="false">'High pensions'!W21</f>
        <v>6180.88373799533</v>
      </c>
      <c r="K21" s="9"/>
      <c r="L21" s="81" t="n">
        <f aca="false">'High pensions'!N21</f>
        <v>3910348.4398605</v>
      </c>
      <c r="M21" s="67"/>
      <c r="N21" s="81" t="n">
        <f aca="false">'High pensions'!L21</f>
        <v>800602.401472312</v>
      </c>
      <c r="O21" s="9"/>
      <c r="P21" s="81" t="n">
        <f aca="false">'High pensions'!X21</f>
        <v>24695494.840454</v>
      </c>
      <c r="Q21" s="67"/>
      <c r="R21" s="81" t="n">
        <f aca="false">'High SIPA income'!G16</f>
        <v>22458949.1850295</v>
      </c>
      <c r="S21" s="67"/>
      <c r="T21" s="81" t="n">
        <f aca="false">'High SIPA income'!J16</f>
        <v>85873738.7642665</v>
      </c>
      <c r="U21" s="9"/>
      <c r="V21" s="81" t="n">
        <f aca="false">'High SIPA income'!F16</f>
        <v>151268.17202623</v>
      </c>
      <c r="W21" s="67"/>
      <c r="X21" s="81" t="n">
        <f aca="false">'High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v>693173.549347058</v>
      </c>
      <c r="AF21" s="9" t="n">
        <f aca="false">'Central scenario'!AF21</f>
        <v>164.01000929</v>
      </c>
      <c r="AG21" s="9" t="n">
        <f aca="false">'Central scenario'!AG21</f>
        <v>5057788161.49449</v>
      </c>
      <c r="AH21" s="9"/>
      <c r="AI21" s="9"/>
      <c r="AJ21" s="39" t="n">
        <f aca="false">AB21/AG21</f>
        <v>-0.00902614343876637</v>
      </c>
      <c r="AK21" s="68" t="n">
        <f aca="false">AK20+1</f>
        <v>2032</v>
      </c>
      <c r="AL21" s="69" t="n">
        <f aca="false">SUM(AB82:AB85)/AVERAGE(AG82:AG85)</f>
        <v>-0.0152669029064532</v>
      </c>
      <c r="AM21" s="9" t="n">
        <f aca="false">'Central scenario'!AM21</f>
        <v>8126011.66426731</v>
      </c>
      <c r="AN21" s="69" t="n">
        <f aca="false">AM21/AVERAGE(AG82:AG85)</f>
        <v>0.00109325593019925</v>
      </c>
      <c r="AO21" s="69" t="n">
        <f aca="false">'GDP evolution by scenario'!M81</f>
        <v>0.0273110191268366</v>
      </c>
      <c r="AP21" s="69"/>
      <c r="AQ21" s="9" t="n">
        <f aca="false">AQ20*(1+AO21)</f>
        <v>613342555.525652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391883204.303487</v>
      </c>
      <c r="AS21" s="70" t="n">
        <f aca="false">AQ21/AG85</f>
        <v>0.0816292902885972</v>
      </c>
      <c r="AT21" s="70" t="n">
        <f aca="false">AR21/AG85</f>
        <v>0.0521554350910795</v>
      </c>
      <c r="AW21" s="7" t="n">
        <f aca="false">workers_and_wage_high!C9</f>
        <v>11156745</v>
      </c>
      <c r="AY21" s="39" t="n">
        <f aca="false">(AW21-AW20)/AW20</f>
        <v>-0.00699144909043785</v>
      </c>
      <c r="AZ21" s="12" t="n">
        <f aca="false">workers_and_wage_high!B9</f>
        <v>6660.1842529205</v>
      </c>
      <c r="BA21" s="39" t="n">
        <f aca="false">(AZ21-AZ20)/AZ20</f>
        <v>0.0161983962986734</v>
      </c>
      <c r="BB21" s="12" t="n">
        <v>53.9018151544903</v>
      </c>
      <c r="BC21" s="38" t="n">
        <f aca="false">'Central scenario'!BC21</f>
        <v>11.5144882480255</v>
      </c>
      <c r="BD21" s="12" t="n">
        <f aca="false">BB21+BC21/2</f>
        <v>59.6590592785031</v>
      </c>
      <c r="BE21" s="39" t="n">
        <f aca="false">BD21/BD20-1</f>
        <v>0.0529722791960301</v>
      </c>
      <c r="BI21" s="39" t="n">
        <f aca="false">T28/AG28</f>
        <v>0.013707397119197</v>
      </c>
      <c r="BJ21" s="7" t="n">
        <f aca="false">BJ20+1</f>
        <v>2032</v>
      </c>
      <c r="BK21" s="39" t="n">
        <f aca="false">SUM(T82:T85)/AVERAGE(AG82:AG85)</f>
        <v>0.0687160850139539</v>
      </c>
      <c r="BL21" s="39" t="n">
        <f aca="false">SUM(P82:P85)/AVERAGE(AG82:AG85)</f>
        <v>0.0118785956236637</v>
      </c>
      <c r="BM21" s="39" t="n">
        <f aca="false">SUM(D82:D85)/AVERAGE(AG82:AG85)</f>
        <v>0.0721043922967433</v>
      </c>
      <c r="BN21" s="39" t="n">
        <f aca="false">(SUM(H82:H85)+SUM(J82:J85))/AVERAGE(AG82:AG85)</f>
        <v>0.00839003454356007</v>
      </c>
      <c r="BO21" s="69" t="n">
        <f aca="false">AL21-BN21</f>
        <v>-0.0236569374500132</v>
      </c>
      <c r="BP21" s="31" t="n">
        <f aca="false">BN21+BM21</f>
        <v>0.0804944268403034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0" t="n">
        <f aca="false">'High pensions'!Q22</f>
        <v>102028419.063455</v>
      </c>
      <c r="E22" s="6"/>
      <c r="F22" s="80" t="n">
        <f aca="false">'High pensions'!I22</f>
        <v>18544872.8981371</v>
      </c>
      <c r="G22" s="80" t="n">
        <f aca="false">'High pensions'!K22</f>
        <v>66682.1496075563</v>
      </c>
      <c r="H22" s="80" t="n">
        <f aca="false">'High pensions'!V22</f>
        <v>366865.512725902</v>
      </c>
      <c r="I22" s="80" t="n">
        <f aca="false">'High pensions'!M22</f>
        <v>2062.33452394504</v>
      </c>
      <c r="J22" s="80" t="n">
        <f aca="false">'High pensions'!W22</f>
        <v>11346.3560636877</v>
      </c>
      <c r="K22" s="6"/>
      <c r="L22" s="80" t="n">
        <f aca="false">'High pensions'!N22</f>
        <v>4299591.36744104</v>
      </c>
      <c r="M22" s="8"/>
      <c r="N22" s="80" t="n">
        <f aca="false">'High pensions'!L22</f>
        <v>765085.873759933</v>
      </c>
      <c r="O22" s="6"/>
      <c r="P22" s="80" t="n">
        <f aca="false">'High pensions'!X22</f>
        <v>26519876.7856488</v>
      </c>
      <c r="Q22" s="8"/>
      <c r="R22" s="80" t="n">
        <f aca="false">'High SIPA income'!G17</f>
        <v>19424356.1338637</v>
      </c>
      <c r="S22" s="8"/>
      <c r="T22" s="80" t="n">
        <f aca="false">'High SIPA income'!J17</f>
        <v>74270709.2197953</v>
      </c>
      <c r="U22" s="6"/>
      <c r="V22" s="80" t="n">
        <f aca="false">'High SIPA income'!F17</f>
        <v>123378.287154311</v>
      </c>
      <c r="W22" s="8"/>
      <c r="X22" s="80" t="n">
        <f aca="false">'High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v>681444.766110222</v>
      </c>
      <c r="AF22" s="6" t="n">
        <f aca="false">'Central scenario'!AF22</f>
        <v>172.09591728</v>
      </c>
      <c r="AG22" s="6" t="n">
        <f aca="false">'Central scenario'!AG22</f>
        <v>4972208293.2784</v>
      </c>
      <c r="AH22" s="6"/>
      <c r="AI22" s="6"/>
      <c r="AJ22" s="61" t="n">
        <f aca="false">AB22/AG22</f>
        <v>-0.0109161932541487</v>
      </c>
      <c r="AK22" s="62" t="n">
        <f aca="false">AK21+1</f>
        <v>2033</v>
      </c>
      <c r="AL22" s="63" t="n">
        <f aca="false">SUM(AB86:AB89)/AVERAGE(AG86:AG89)</f>
        <v>-0.0129711507019421</v>
      </c>
      <c r="AM22" s="6" t="n">
        <f aca="false">'Central scenario'!AM22</f>
        <v>7406781.38079157</v>
      </c>
      <c r="AN22" s="63" t="n">
        <f aca="false">AM22/AVERAGE(AG86:AG89)</f>
        <v>0.000972205843671678</v>
      </c>
      <c r="AO22" s="63" t="n">
        <f aca="false">'GDP evolution by scenario'!M85</f>
        <v>0.0249807271972569</v>
      </c>
      <c r="AP22" s="63"/>
      <c r="AQ22" s="6" t="n">
        <f aca="false">AQ21*(1+AO22)</f>
        <v>628664298.583707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394181524.196574</v>
      </c>
      <c r="AS22" s="64" t="n">
        <f aca="false">AQ22/AG89</f>
        <v>0.0815913994380412</v>
      </c>
      <c r="AT22" s="64" t="n">
        <f aca="false">AR22/AG89</f>
        <v>0.0511589766816322</v>
      </c>
      <c r="AU22" s="5"/>
      <c r="AV22" s="5"/>
      <c r="AW22" s="5" t="n">
        <f aca="false">workers_and_wage_high!C10</f>
        <v>11057148</v>
      </c>
      <c r="AX22" s="5"/>
      <c r="AY22" s="61" t="n">
        <f aca="false">(AW22-AW21)/AW21</f>
        <v>-0.00892706609320192</v>
      </c>
      <c r="AZ22" s="11" t="n">
        <f aca="false">workers_and_wage_high!B10</f>
        <v>6744.03429129675</v>
      </c>
      <c r="BA22" s="61" t="n">
        <f aca="false">(AZ22-AZ21)/AZ21</f>
        <v>0.0125897475493247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0.0153076715193188</v>
      </c>
      <c r="BJ22" s="5" t="n">
        <f aca="false">BJ21+1</f>
        <v>2033</v>
      </c>
      <c r="BK22" s="61" t="n">
        <f aca="false">SUM(T86:T89)/AVERAGE(AG86:AG89)</f>
        <v>0.069307086603924</v>
      </c>
      <c r="BL22" s="61" t="n">
        <f aca="false">SUM(P86:P89)/AVERAGE(AG86:AG89)</f>
        <v>0.0114469942284748</v>
      </c>
      <c r="BM22" s="61" t="n">
        <f aca="false">SUM(D86:D89)/AVERAGE(AG86:AG89)</f>
        <v>0.0708312430773912</v>
      </c>
      <c r="BN22" s="61" t="n">
        <f aca="false">(SUM(H86:H89)+SUM(J86:J89))/AVERAGE(AG86:AG89)</f>
        <v>0.00903138220502232</v>
      </c>
      <c r="BO22" s="63" t="n">
        <f aca="false">AL22-BN22</f>
        <v>-0.0220025329069644</v>
      </c>
      <c r="BP22" s="31" t="n">
        <f aca="false">BN22+BM22</f>
        <v>0.0798626252824135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1" t="n">
        <f aca="false">'High pensions'!Q23</f>
        <v>108864344.754538</v>
      </c>
      <c r="E23" s="9"/>
      <c r="F23" s="81" t="n">
        <f aca="false">'High pensions'!I23</f>
        <v>19787383.310882</v>
      </c>
      <c r="G23" s="81" t="n">
        <f aca="false">'High pensions'!K23</f>
        <v>102244.218065323</v>
      </c>
      <c r="H23" s="81" t="n">
        <f aca="false">'High pensions'!V23</f>
        <v>562517.520874031</v>
      </c>
      <c r="I23" s="81" t="n">
        <f aca="false">'High pensions'!M23</f>
        <v>3162.19231129867</v>
      </c>
      <c r="J23" s="81" t="n">
        <f aca="false">'High pensions'!W23</f>
        <v>17397.4490991969</v>
      </c>
      <c r="K23" s="9"/>
      <c r="L23" s="81" t="n">
        <f aca="false">'High pensions'!N23</f>
        <v>3939404.98436416</v>
      </c>
      <c r="M23" s="67"/>
      <c r="N23" s="81" t="n">
        <f aca="false">'High pensions'!L23</f>
        <v>818579.510877658</v>
      </c>
      <c r="O23" s="9"/>
      <c r="P23" s="81" t="n">
        <f aca="false">'High pensions'!X23</f>
        <v>24945174.139856</v>
      </c>
      <c r="Q23" s="67"/>
      <c r="R23" s="81" t="n">
        <f aca="false">'High SIPA income'!G18</f>
        <v>23247350.7851997</v>
      </c>
      <c r="S23" s="67"/>
      <c r="T23" s="81" t="n">
        <f aca="false">'High SIPA income'!J18</f>
        <v>88888260.6146242</v>
      </c>
      <c r="U23" s="9"/>
      <c r="V23" s="81" t="n">
        <f aca="false">'High SIPA income'!F18</f>
        <v>131002.673091904</v>
      </c>
      <c r="W23" s="67"/>
      <c r="X23" s="81" t="n">
        <f aca="false">'High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v>778401.676449317</v>
      </c>
      <c r="AF23" s="9" t="n">
        <f aca="false">'Central scenario'!AF23</f>
        <v>183.45579241</v>
      </c>
      <c r="AG23" s="9" t="n">
        <f aca="false">'Central scenario'!AG23</f>
        <v>5679661013.81294</v>
      </c>
      <c r="AH23" s="9"/>
      <c r="AI23" s="9"/>
      <c r="AJ23" s="39" t="n">
        <f aca="false">AB23/AG23</f>
        <v>-0.00790914425535633</v>
      </c>
      <c r="AK23" s="68" t="n">
        <f aca="false">AK22+1</f>
        <v>2034</v>
      </c>
      <c r="AL23" s="69" t="n">
        <f aca="false">SUM(AB90:AB93)/AVERAGE(AG90:AG93)</f>
        <v>-0.0104105711137425</v>
      </c>
      <c r="AM23" s="9" t="n">
        <f aca="false">'Central scenario'!AM23</f>
        <v>6738583.40306814</v>
      </c>
      <c r="AN23" s="69" t="n">
        <f aca="false">AM23/AVERAGE(AG90:AG93)</f>
        <v>0.000856164250936001</v>
      </c>
      <c r="AO23" s="69" t="n">
        <f aca="false">'GDP evolution by scenario'!M89</f>
        <v>0.0330949034102086</v>
      </c>
      <c r="AP23" s="69"/>
      <c r="AQ23" s="9" t="n">
        <f aca="false">AQ22*(1+AO23)</f>
        <v>649469882.822781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400386726.955828</v>
      </c>
      <c r="AS23" s="70" t="n">
        <f aca="false">AQ23/AG93</f>
        <v>0.0815354558557041</v>
      </c>
      <c r="AT23" s="70" t="n">
        <f aca="false">AR23/AG93</f>
        <v>0.0502651703555971</v>
      </c>
      <c r="AU23" s="7"/>
      <c r="AV23" s="7"/>
      <c r="AW23" s="7" t="n">
        <f aca="false">workers_and_wage_high!C11</f>
        <v>11247506</v>
      </c>
      <c r="AX23" s="7"/>
      <c r="AY23" s="39" t="n">
        <f aca="false">(AW23-AW22)/AW22</f>
        <v>0.017215831785918</v>
      </c>
      <c r="AZ23" s="12" t="n">
        <f aca="false">workers_and_wage_high!B11</f>
        <v>6741.66175252587</v>
      </c>
      <c r="BA23" s="39" t="n">
        <f aca="false">(AZ23-AZ22)/AZ22</f>
        <v>-0.000351798147578038</v>
      </c>
      <c r="BB23" s="12" t="n">
        <v>49.9198466641054</v>
      </c>
      <c r="BC23" s="38" t="n">
        <f aca="false">'Central scenario'!BC23</f>
        <v>10.7610894199697</v>
      </c>
      <c r="BD23" s="12" t="n">
        <f aca="false">BB23+BC23/2</f>
        <v>55.3003913740903</v>
      </c>
      <c r="BE23" s="39" t="n">
        <f aca="false">BD23/BD22-1</f>
        <v>-0.0904693805407375</v>
      </c>
      <c r="BF23" s="7"/>
      <c r="BG23" s="7"/>
      <c r="BH23" s="7"/>
      <c r="BI23" s="39" t="n">
        <f aca="false">T30/AG30</f>
        <v>0.0123416398783896</v>
      </c>
      <c r="BJ23" s="7" t="n">
        <f aca="false">BJ22+1</f>
        <v>2034</v>
      </c>
      <c r="BK23" s="39" t="n">
        <f aca="false">SUM(T90:T93)/AVERAGE(AG90:AG93)</f>
        <v>0.0697816097481008</v>
      </c>
      <c r="BL23" s="39" t="n">
        <f aca="false">SUM(P90:P93)/AVERAGE(AG90:AG93)</f>
        <v>0.0110394510660626</v>
      </c>
      <c r="BM23" s="39" t="n">
        <f aca="false">SUM(D90:D93)/AVERAGE(AG90:AG93)</f>
        <v>0.0691527297957807</v>
      </c>
      <c r="BN23" s="39" t="n">
        <f aca="false">(SUM(H90:H93)+SUM(J90:J93))/AVERAGE(AG90:AG93)</f>
        <v>0.00952247665455986</v>
      </c>
      <c r="BO23" s="69" t="n">
        <f aca="false">AL23-BN23</f>
        <v>-0.0199330477683023</v>
      </c>
      <c r="BP23" s="31" t="n">
        <f aca="false">BN23+BM23</f>
        <v>0.0786752064503406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1" t="n">
        <f aca="false">'High pensions'!Q24</f>
        <v>104310962.345675</v>
      </c>
      <c r="E24" s="9"/>
      <c r="F24" s="81" t="n">
        <f aca="false">'High pensions'!I24</f>
        <v>18959752.158659</v>
      </c>
      <c r="G24" s="81" t="n">
        <f aca="false">'High pensions'!K24</f>
        <v>148476.22300635</v>
      </c>
      <c r="H24" s="81" t="n">
        <f aca="false">'High pensions'!V24</f>
        <v>816872.371412834</v>
      </c>
      <c r="I24" s="81" t="n">
        <f aca="false">'High pensions'!M24</f>
        <v>4592.04813421701</v>
      </c>
      <c r="J24" s="81" t="n">
        <f aca="false">'High pensions'!W24</f>
        <v>25264.0939612217</v>
      </c>
      <c r="K24" s="9"/>
      <c r="L24" s="81" t="n">
        <f aca="false">'High pensions'!N24</f>
        <v>3599614.55233288</v>
      </c>
      <c r="M24" s="67"/>
      <c r="N24" s="81" t="n">
        <f aca="false">'High pensions'!L24</f>
        <v>785544.065131642</v>
      </c>
      <c r="O24" s="9"/>
      <c r="P24" s="81" t="n">
        <f aca="false">'High pensions'!X24</f>
        <v>23000248.6972876</v>
      </c>
      <c r="Q24" s="67"/>
      <c r="R24" s="81" t="n">
        <f aca="false">'High SIPA income'!G19</f>
        <v>20580119.0171851</v>
      </c>
      <c r="S24" s="67"/>
      <c r="T24" s="81" t="n">
        <f aca="false">'High SIPA income'!J19</f>
        <v>78689868.7761087</v>
      </c>
      <c r="U24" s="9"/>
      <c r="V24" s="81" t="n">
        <f aca="false">'High SIPA income'!F19</f>
        <v>137459.026655012</v>
      </c>
      <c r="W24" s="67"/>
      <c r="X24" s="81" t="n">
        <f aca="false">'High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v>721120.426852794</v>
      </c>
      <c r="AF24" s="9" t="n">
        <f aca="false">'Central scenario'!AF24</f>
        <v>191.50871929</v>
      </c>
      <c r="AG24" s="9" t="n">
        <f aca="false">'Central scenario'!AG24</f>
        <v>5261704462.58878</v>
      </c>
      <c r="AH24" s="9"/>
      <c r="AI24" s="9"/>
      <c r="AJ24" s="39" t="n">
        <f aca="false">AB24/AG24</f>
        <v>-0.00924060684376251</v>
      </c>
      <c r="AK24" s="68" t="n">
        <f aca="false">AK23+1</f>
        <v>2035</v>
      </c>
      <c r="AL24" s="69" t="n">
        <f aca="false">SUM(AB94:AB97)/AVERAGE(AG94:AG97)</f>
        <v>-0.00882585556729106</v>
      </c>
      <c r="AM24" s="9" t="n">
        <f aca="false">'Central scenario'!AM24</f>
        <v>6098422.29766839</v>
      </c>
      <c r="AN24" s="69" t="n">
        <f aca="false">AM24/AVERAGE(AG94:AG97)</f>
        <v>0.00075684029428501</v>
      </c>
      <c r="AO24" s="69" t="n">
        <f aca="false">'GDP evolution by scenario'!M93</f>
        <v>0.0237684245322274</v>
      </c>
      <c r="AP24" s="69"/>
      <c r="AQ24" s="9" t="n">
        <f aca="false">AQ23*(1+AO24)</f>
        <v>664906758.718609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403738712.765821</v>
      </c>
      <c r="AS24" s="70" t="n">
        <f aca="false">AQ24/AG97</f>
        <v>0.0818770458169756</v>
      </c>
      <c r="AT24" s="70" t="n">
        <f aca="false">AR24/AG97</f>
        <v>0.0497166447020637</v>
      </c>
      <c r="AU24" s="7"/>
      <c r="AV24" s="7"/>
      <c r="AW24" s="7" t="n">
        <f aca="false">workers_and_wage_high!C12</f>
        <v>11410134</v>
      </c>
      <c r="AX24" s="7"/>
      <c r="AY24" s="39" t="n">
        <f aca="false">(AW24-AW23)/AW23</f>
        <v>0.0144590276279915</v>
      </c>
      <c r="AZ24" s="12" t="n">
        <f aca="false">workers_and_wage_high!B12</f>
        <v>6886.42921069284</v>
      </c>
      <c r="BA24" s="39" t="n">
        <f aca="false">(AZ24-AZ23)/AZ23</f>
        <v>0.0214735570369921</v>
      </c>
      <c r="BB24" s="12" t="n">
        <v>50.6467141402216</v>
      </c>
      <c r="BC24" s="38" t="n">
        <f aca="false">'Central scenario'!BC24</f>
        <v>11.1261459164056</v>
      </c>
      <c r="BD24" s="12" t="n">
        <f aca="false">BB24+BC24/2</f>
        <v>56.2097870984244</v>
      </c>
      <c r="BE24" s="39" t="n">
        <f aca="false">BD24/BD23-1</f>
        <v>0.0164446525917397</v>
      </c>
      <c r="BF24" s="7"/>
      <c r="BG24" s="7"/>
      <c r="BH24" s="7"/>
      <c r="BI24" s="39" t="n">
        <f aca="false">T31/AG31</f>
        <v>0.0129839728371912</v>
      </c>
      <c r="BJ24" s="7" t="n">
        <f aca="false">BJ23+1</f>
        <v>2035</v>
      </c>
      <c r="BK24" s="39" t="n">
        <f aca="false">SUM(T94:T97)/AVERAGE(AG94:AG97)</f>
        <v>0.0701251047822508</v>
      </c>
      <c r="BL24" s="39" t="n">
        <f aca="false">SUM(P94:P97)/AVERAGE(AG94:AG97)</f>
        <v>0.0109338807814186</v>
      </c>
      <c r="BM24" s="39" t="n">
        <f aca="false">SUM(D94:D97)/AVERAGE(AG94:AG97)</f>
        <v>0.0680170795681233</v>
      </c>
      <c r="BN24" s="39" t="n">
        <f aca="false">(SUM(H94:H97)+SUM(J94:J97))/AVERAGE(AG94:AG97)</f>
        <v>0.0101807535020624</v>
      </c>
      <c r="BO24" s="69" t="n">
        <f aca="false">AL24-BN24</f>
        <v>-0.0190066090693535</v>
      </c>
      <c r="BP24" s="31" t="n">
        <f aca="false">BN24+BM24</f>
        <v>0.0781978330701857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1" t="n">
        <f aca="false">'High pensions'!Q25</f>
        <v>113373996.039969</v>
      </c>
      <c r="E25" s="9"/>
      <c r="F25" s="81" t="n">
        <f aca="false">'High pensions'!I25</f>
        <v>20607065.8137661</v>
      </c>
      <c r="G25" s="81" t="n">
        <f aca="false">'High pensions'!K25</f>
        <v>189845.474762486</v>
      </c>
      <c r="H25" s="81" t="n">
        <f aca="false">'High pensions'!V25</f>
        <v>1044473.78867251</v>
      </c>
      <c r="I25" s="81" t="n">
        <f aca="false">'High pensions'!M25</f>
        <v>5871.50952873667</v>
      </c>
      <c r="J25" s="81" t="n">
        <f aca="false">'High pensions'!W25</f>
        <v>32303.3130517272</v>
      </c>
      <c r="K25" s="9"/>
      <c r="L25" s="81" t="n">
        <f aca="false">'High pensions'!N25</f>
        <v>4012507.36812272</v>
      </c>
      <c r="M25" s="67"/>
      <c r="N25" s="81" t="n">
        <f aca="false">'High pensions'!L25</f>
        <v>856510.300309789</v>
      </c>
      <c r="O25" s="9"/>
      <c r="P25" s="81" t="n">
        <f aca="false">'High pensions'!X25</f>
        <v>25533186.7687566</v>
      </c>
      <c r="Q25" s="67"/>
      <c r="R25" s="81" t="n">
        <f aca="false">'High SIPA income'!G20</f>
        <v>24342194.7243126</v>
      </c>
      <c r="S25" s="67"/>
      <c r="T25" s="81" t="n">
        <f aca="false">'High SIPA income'!J20</f>
        <v>93074491.3078076</v>
      </c>
      <c r="U25" s="9"/>
      <c r="V25" s="81" t="n">
        <f aca="false">'High SIPA income'!F20</f>
        <v>143698.094559182</v>
      </c>
      <c r="W25" s="67"/>
      <c r="X25" s="81" t="n">
        <f aca="false">'High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v>724592.921638963</v>
      </c>
      <c r="AF25" s="9" t="n">
        <f aca="false">'Central scenario'!AF25</f>
        <v>200.87293846</v>
      </c>
      <c r="AG25" s="9" t="n">
        <f aca="false">'Central scenario'!AG25</f>
        <v>5287041758.04225</v>
      </c>
      <c r="AH25" s="9"/>
      <c r="AI25" s="9"/>
      <c r="AJ25" s="39" t="n">
        <f aca="false">AB25/AG25</f>
        <v>-0.0086688726131585</v>
      </c>
      <c r="AK25" s="68" t="n">
        <f aca="false">AK24+1</f>
        <v>2036</v>
      </c>
      <c r="AL25" s="69" t="n">
        <f aca="false">SUM(AB98:AB101)/AVERAGE(AG98:AG101)</f>
        <v>-0.00694246184920671</v>
      </c>
      <c r="AM25" s="9" t="n">
        <f aca="false">'Central scenario'!AM25</f>
        <v>5493111.4769607</v>
      </c>
      <c r="AN25" s="69" t="n">
        <f aca="false">AM25/AVERAGE(AG98:AG101)</f>
        <v>0.00066461264872504</v>
      </c>
      <c r="AO25" s="69" t="n">
        <f aca="false">'GDP evolution by scenario'!M97</f>
        <v>0.0257382753886441</v>
      </c>
      <c r="AP25" s="69"/>
      <c r="AQ25" s="9" t="n">
        <f aca="false">AQ24*(1+AO25)</f>
        <v>682020311.98228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408572636.149842</v>
      </c>
      <c r="AS25" s="70" t="n">
        <f aca="false">AQ25/AG101</f>
        <v>0.0815532534458904</v>
      </c>
      <c r="AT25" s="70" t="n">
        <f aca="false">AR25/AG101</f>
        <v>0.0488554771193521</v>
      </c>
      <c r="AU25" s="7"/>
      <c r="AV25" s="7"/>
      <c r="AW25" s="7" t="n">
        <f aca="false">workers_and_wage_high!C13</f>
        <v>11521898</v>
      </c>
      <c r="AX25" s="7"/>
      <c r="AY25" s="39" t="n">
        <f aca="false">(AW25-AW24)/AW24</f>
        <v>0.0097951522742853</v>
      </c>
      <c r="AZ25" s="12" t="n">
        <f aca="false">workers_and_wage_high!B13</f>
        <v>6890.54533395775</v>
      </c>
      <c r="BA25" s="39" t="n">
        <f aca="false">(AZ25-AZ24)/AZ24</f>
        <v>0.000597715178501923</v>
      </c>
      <c r="BB25" s="12" t="n">
        <v>52.5759107757715</v>
      </c>
      <c r="BC25" s="38" t="n">
        <f aca="false">'Central scenario'!BC25</f>
        <v>11.7344517173055</v>
      </c>
      <c r="BD25" s="12" t="n">
        <f aca="false">BB25+BC25/2</f>
        <v>58.4431366344243</v>
      </c>
      <c r="BE25" s="39" t="n">
        <f aca="false">BD25/BD24-1</f>
        <v>0.0397323962833949</v>
      </c>
      <c r="BI25" s="39" t="n">
        <f aca="false">T32/AG32</f>
        <v>0.0120785740239788</v>
      </c>
      <c r="BJ25" s="7" t="n">
        <f aca="false">BJ24+1</f>
        <v>2036</v>
      </c>
      <c r="BK25" s="39" t="n">
        <f aca="false">SUM(T98:T101)/AVERAGE(AG98:AG101)</f>
        <v>0.0705889736816298</v>
      </c>
      <c r="BL25" s="39" t="n">
        <f aca="false">SUM(P98:P101)/AVERAGE(AG98:AG101)</f>
        <v>0.0104228728332023</v>
      </c>
      <c r="BM25" s="39" t="n">
        <f aca="false">SUM(D98:D101)/AVERAGE(AG98:AG101)</f>
        <v>0.0671085626976342</v>
      </c>
      <c r="BN25" s="39" t="n">
        <f aca="false">(SUM(H98:H101)+SUM(J98:J101))/AVERAGE(AG98:AG101)</f>
        <v>0.0107340635249187</v>
      </c>
      <c r="BO25" s="69" t="n">
        <f aca="false">AL25-BN25</f>
        <v>-0.0176765253741254</v>
      </c>
      <c r="BP25" s="31" t="n">
        <f aca="false">BN25+BM25</f>
        <v>0.0778426262225528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0" t="n">
        <f aca="false">'High pensions'!Q26</f>
        <v>105508838.342917</v>
      </c>
      <c r="E26" s="6"/>
      <c r="F26" s="80" t="n">
        <f aca="false">'High pensions'!I26</f>
        <v>19177480.3006855</v>
      </c>
      <c r="G26" s="80" t="n">
        <f aca="false">'High pensions'!K26</f>
        <v>193632.468036018</v>
      </c>
      <c r="H26" s="80" t="n">
        <f aca="false">'High pensions'!V26</f>
        <v>1065308.70831983</v>
      </c>
      <c r="I26" s="80" t="n">
        <f aca="false">'High pensions'!M26</f>
        <v>5988.63303204181</v>
      </c>
      <c r="J26" s="80" t="n">
        <f aca="false">'High pensions'!W26</f>
        <v>32947.6920098918</v>
      </c>
      <c r="K26" s="6"/>
      <c r="L26" s="80" t="n">
        <f aca="false">'High pensions'!N26</f>
        <v>4266228.99960084</v>
      </c>
      <c r="M26" s="8"/>
      <c r="N26" s="80" t="n">
        <f aca="false">'High pensions'!L26</f>
        <v>797289.861036606</v>
      </c>
      <c r="O26" s="6"/>
      <c r="P26" s="80" t="n">
        <f aca="false">'High pensions'!X26</f>
        <v>26523936.1366118</v>
      </c>
      <c r="Q26" s="8"/>
      <c r="R26" s="80" t="n">
        <f aca="false">'High SIPA income'!G21</f>
        <v>19482502.0710849</v>
      </c>
      <c r="S26" s="8"/>
      <c r="T26" s="80" t="n">
        <f aca="false">'High SIPA income'!J21</f>
        <v>74493035.250368</v>
      </c>
      <c r="U26" s="6"/>
      <c r="V26" s="80" t="n">
        <f aca="false">'High SIPA income'!F21</f>
        <v>129450.461885458</v>
      </c>
      <c r="W26" s="8"/>
      <c r="X26" s="80" t="n">
        <f aca="false">'High SIPA income'!M21</f>
        <v>325142.238652504</v>
      </c>
      <c r="Y26" s="6"/>
      <c r="Z26" s="6" t="n">
        <f aca="false">R26+V26-N26-L26-F26</f>
        <v>-4629046.62835259</v>
      </c>
      <c r="AA26" s="6"/>
      <c r="AB26" s="6" t="n">
        <f aca="false">T26-P26-D26</f>
        <v>-57539739.2291611</v>
      </c>
      <c r="AC26" s="50"/>
      <c r="AD26" s="6" t="n">
        <v>12239176485.8186</v>
      </c>
      <c r="AE26" s="6" t="n">
        <v>707231.016992009</v>
      </c>
      <c r="AF26" s="6" t="n">
        <f aca="false">'Central scenario'!AF26</f>
        <v>215.827559350606</v>
      </c>
      <c r="AG26" s="6" t="n">
        <f aca="false">'Central scenario'!AG26</f>
        <v>5160359434.5937</v>
      </c>
      <c r="AH26" s="61" t="n">
        <f aca="false">(AG26-AG25)/AG25</f>
        <v>-0.0239609084335006</v>
      </c>
      <c r="AI26" s="61"/>
      <c r="AJ26" s="61" t="n">
        <f aca="false">AB26/AG26</f>
        <v>-0.011150335545123</v>
      </c>
      <c r="AK26" s="62" t="n">
        <f aca="false">AK25+1</f>
        <v>2037</v>
      </c>
      <c r="AL26" s="63" t="n">
        <f aca="false">SUM(AB102:AB105)/AVERAGE(AG102:AG105)</f>
        <v>-0.00578199260119508</v>
      </c>
      <c r="AM26" s="6" t="n">
        <f aca="false">'Central scenario'!AM26</f>
        <v>4920541.96276278</v>
      </c>
      <c r="AN26" s="63" t="n">
        <f aca="false">AM26/AVERAGE(AG102:AG105)</f>
        <v>0.00058001976244857</v>
      </c>
      <c r="AO26" s="63" t="n">
        <f aca="false">'GDP evolution by scenario'!M101</f>
        <v>0.026408732965068</v>
      </c>
      <c r="AP26" s="63"/>
      <c r="AQ26" s="6" t="n">
        <f aca="false">AQ25*(1+AO26)</f>
        <v>700031604.278172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414382701.879146</v>
      </c>
      <c r="AS26" s="64" t="n">
        <f aca="false">AQ26/AG105</f>
        <v>0.0818443976840041</v>
      </c>
      <c r="AT26" s="64" t="n">
        <f aca="false">AR26/AG105</f>
        <v>0.04844767356031</v>
      </c>
      <c r="AU26" s="61" t="n">
        <f aca="false">AVERAGE(AH26:AH29)</f>
        <v>-0.0147737373418679</v>
      </c>
      <c r="AV26" s="5"/>
      <c r="AW26" s="5" t="n">
        <f aca="false">workers_and_wage_high!C14</f>
        <v>11482379</v>
      </c>
      <c r="AX26" s="5"/>
      <c r="AY26" s="61" t="n">
        <f aca="false">(AW26-AW25)/AW25</f>
        <v>-0.00342990364955496</v>
      </c>
      <c r="AZ26" s="11" t="n">
        <f aca="false">workers_and_wage_high!B14</f>
        <v>6808.84926639221</v>
      </c>
      <c r="BA26" s="61" t="n">
        <f aca="false">(AZ26-AZ25)/AZ25</f>
        <v>-0.0118562557252089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0.0139531217340074</v>
      </c>
      <c r="BJ26" s="5" t="n">
        <f aca="false">BJ25+1</f>
        <v>2037</v>
      </c>
      <c r="BK26" s="61" t="n">
        <f aca="false">SUM(T102:T105)/AVERAGE(AG102:AG105)</f>
        <v>0.0709551782512118</v>
      </c>
      <c r="BL26" s="61" t="n">
        <f aca="false">SUM(P102:P105)/AVERAGE(AG102:AG105)</f>
        <v>0.0100948957536508</v>
      </c>
      <c r="BM26" s="61" t="n">
        <f aca="false">SUM(D102:D105)/AVERAGE(AG102:AG105)</f>
        <v>0.0666422750987561</v>
      </c>
      <c r="BN26" s="61" t="n">
        <f aca="false">(SUM(H102:H105)+SUM(J102:J105))/AVERAGE(AG102:AG105)</f>
        <v>0.0114003668767761</v>
      </c>
      <c r="BO26" s="63" t="n">
        <f aca="false">AL26-BN26</f>
        <v>-0.0171823594779712</v>
      </c>
      <c r="BP26" s="31" t="n">
        <f aca="false">BN26+BM26</f>
        <v>0.0780426419755322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1" t="n">
        <f aca="false">'High pensions'!Q27</f>
        <v>106211690.286711</v>
      </c>
      <c r="E27" s="9"/>
      <c r="F27" s="81" t="n">
        <f aca="false">'High pensions'!I27</f>
        <v>19305231.9612867</v>
      </c>
      <c r="G27" s="81" t="n">
        <f aca="false">'High pensions'!K27</f>
        <v>211229.041623464</v>
      </c>
      <c r="H27" s="81" t="n">
        <f aca="false">'High pensions'!V27</f>
        <v>1162119.8643694</v>
      </c>
      <c r="I27" s="81" t="n">
        <f aca="false">'High pensions'!M27</f>
        <v>6532.85695742682</v>
      </c>
      <c r="J27" s="81" t="n">
        <f aca="false">'High pensions'!W27</f>
        <v>35941.8514753426</v>
      </c>
      <c r="K27" s="9"/>
      <c r="L27" s="81" t="n">
        <f aca="false">'High pensions'!N27</f>
        <v>3669736.53404985</v>
      </c>
      <c r="M27" s="67"/>
      <c r="N27" s="81" t="n">
        <f aca="false">'High pensions'!L27</f>
        <v>790986.917545874</v>
      </c>
      <c r="O27" s="9"/>
      <c r="P27" s="81" t="n">
        <f aca="false">'High pensions'!X27</f>
        <v>23394056.9618448</v>
      </c>
      <c r="Q27" s="67"/>
      <c r="R27" s="81" t="n">
        <f aca="false">'High SIPA income'!G22</f>
        <v>22129178.9435325</v>
      </c>
      <c r="S27" s="67"/>
      <c r="T27" s="81" t="n">
        <f aca="false">'High SIPA income'!J22</f>
        <v>84612833.6641553</v>
      </c>
      <c r="U27" s="9"/>
      <c r="V27" s="81" t="n">
        <f aca="false">'High SIPA income'!F22</f>
        <v>124241.716375217</v>
      </c>
      <c r="W27" s="67"/>
      <c r="X27" s="81" t="n">
        <f aca="false">'High SIPA income'!M22</f>
        <v>312059.371653781</v>
      </c>
      <c r="Y27" s="9"/>
      <c r="Z27" s="9" t="n">
        <f aca="false">R27+V27-N27-L27-F27</f>
        <v>-1512534.75297469</v>
      </c>
      <c r="AA27" s="9"/>
      <c r="AB27" s="9" t="n">
        <f aca="false">T27-P27-D27</f>
        <v>-44992913.5844009</v>
      </c>
      <c r="AC27" s="50"/>
      <c r="AD27" s="9" t="n">
        <v>14034054600.9996</v>
      </c>
      <c r="AE27" s="9" t="n">
        <v>747420.074418923</v>
      </c>
      <c r="AF27" s="9" t="n">
        <f aca="false">'Central scenario'!AF27</f>
        <v>231.639850427105</v>
      </c>
      <c r="AG27" s="9" t="n">
        <f aca="false">'Central scenario'!AG27</f>
        <v>5453601637.88744</v>
      </c>
      <c r="AH27" s="39" t="n">
        <f aca="false">(AG27-AG26)/AG26</f>
        <v>0.056825925986456</v>
      </c>
      <c r="AI27" s="39"/>
      <c r="AJ27" s="39" t="n">
        <f aca="false">AB27/AG27</f>
        <v>-0.00825012836871411</v>
      </c>
      <c r="AK27" s="68" t="n">
        <f aca="false">AK26+1</f>
        <v>2038</v>
      </c>
      <c r="AL27" s="69" t="n">
        <f aca="false">SUM(AB106:AB109)/AVERAGE(AG106:AG109)</f>
        <v>-0.00452850721490448</v>
      </c>
      <c r="AM27" s="9" t="n">
        <f aca="false">'Central scenario'!AM27</f>
        <v>4379286.21321994</v>
      </c>
      <c r="AN27" s="69" t="n">
        <f aca="false">AM27/AVERAGE(AG106:AG109)</f>
        <v>0.000503880083581892</v>
      </c>
      <c r="AO27" s="69" t="n">
        <f aca="false">'GDP evolution by scenario'!M105</f>
        <v>0.0244859067766439</v>
      </c>
      <c r="AP27" s="69"/>
      <c r="AQ27" s="9" t="n">
        <f aca="false">AQ26*(1+AO27)</f>
        <v>717172512.881232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420101019.091226</v>
      </c>
      <c r="AS27" s="70" t="n">
        <f aca="false">AQ27/AG109</f>
        <v>0.0818501380432759</v>
      </c>
      <c r="AT27" s="70" t="n">
        <f aca="false">AR27/AG109</f>
        <v>0.0479456836216368</v>
      </c>
      <c r="AU27" s="7"/>
      <c r="AV27" s="7"/>
      <c r="AW27" s="7" t="n">
        <f aca="false">workers_and_wage_high!C15</f>
        <v>11421402</v>
      </c>
      <c r="AX27" s="7"/>
      <c r="AY27" s="39" t="n">
        <f aca="false">(AW27-AW26)/AW26</f>
        <v>-0.0053104848742582</v>
      </c>
      <c r="AZ27" s="12" t="n">
        <f aca="false">workers_and_wage_high!B15</f>
        <v>6723.17180647536</v>
      </c>
      <c r="BA27" s="39" t="n">
        <f aca="false">(AZ27-AZ26)/AZ26</f>
        <v>-0.0125832510846933</v>
      </c>
      <c r="BB27" s="12" t="n">
        <v>46.4292581733586</v>
      </c>
      <c r="BC27" s="38" t="n">
        <f aca="false">'Central scenario'!BC27</f>
        <v>10.7584829174465</v>
      </c>
      <c r="BD27" s="12" t="n">
        <f aca="false">BB27+BC27/2</f>
        <v>51.8084996320818</v>
      </c>
      <c r="BE27" s="39" t="n">
        <f aca="false">BD27/BD26-1</f>
        <v>-0.098499495515067</v>
      </c>
      <c r="BF27" s="7"/>
      <c r="BG27" s="7"/>
      <c r="BH27" s="7"/>
      <c r="BI27" s="39" t="n">
        <f aca="false">T34/AG34</f>
        <v>0.0135479320819914</v>
      </c>
      <c r="BJ27" s="7" t="n">
        <f aca="false">BJ26+1</f>
        <v>2038</v>
      </c>
      <c r="BK27" s="39" t="n">
        <f aca="false">SUM(T106:T109)/AVERAGE(AG106:AG109)</f>
        <v>0.0712828966053323</v>
      </c>
      <c r="BL27" s="39" t="n">
        <f aca="false">SUM(P106:P109)/AVERAGE(AG106:AG109)</f>
        <v>0.00986316876429892</v>
      </c>
      <c r="BM27" s="39" t="n">
        <f aca="false">SUM(D106:D109)/AVERAGE(AG106:AG109)</f>
        <v>0.0659482350559378</v>
      </c>
      <c r="BN27" s="39" t="n">
        <f aca="false">(SUM(H106:H109)+SUM(J106:J109))/AVERAGE(AG106:AG109)</f>
        <v>0.0118942446004148</v>
      </c>
      <c r="BO27" s="69" t="n">
        <f aca="false">AL27-BN27</f>
        <v>-0.0164227518153192</v>
      </c>
      <c r="BP27" s="31" t="n">
        <f aca="false">BN27+BM27</f>
        <v>0.0778424796563526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1" t="n">
        <f aca="false">'High pensions'!Q28</f>
        <v>99388176.5088936</v>
      </c>
      <c r="E28" s="9"/>
      <c r="F28" s="81" t="n">
        <f aca="false">'High pensions'!I28</f>
        <v>18064977.5607004</v>
      </c>
      <c r="G28" s="81" t="n">
        <f aca="false">'High pensions'!K28</f>
        <v>227995.709527446</v>
      </c>
      <c r="H28" s="81" t="n">
        <f aca="false">'High pensions'!V28</f>
        <v>1254365.1242103</v>
      </c>
      <c r="I28" s="81" t="n">
        <f aca="false">'High pensions'!M28</f>
        <v>7051.41369672515</v>
      </c>
      <c r="J28" s="81" t="n">
        <f aca="false">'High pensions'!W28</f>
        <v>38794.7976559888</v>
      </c>
      <c r="K28" s="9"/>
      <c r="L28" s="81" t="n">
        <f aca="false">'High pensions'!N28</f>
        <v>3308279.04526512</v>
      </c>
      <c r="M28" s="67"/>
      <c r="N28" s="81" t="n">
        <f aca="false">'High pensions'!L28</f>
        <v>750970.232147779</v>
      </c>
      <c r="O28" s="9"/>
      <c r="P28" s="81" t="n">
        <f aca="false">'High pensions'!X28</f>
        <v>21298292.3380149</v>
      </c>
      <c r="Q28" s="67"/>
      <c r="R28" s="81" t="n">
        <f aca="false">'High SIPA income'!G23</f>
        <v>18218218.5021139</v>
      </c>
      <c r="S28" s="67"/>
      <c r="T28" s="81" t="n">
        <f aca="false">'High SIPA income'!J23</f>
        <v>69658937.4468011</v>
      </c>
      <c r="U28" s="9"/>
      <c r="V28" s="81" t="n">
        <f aca="false">'High SIPA income'!F23</f>
        <v>112485.920454584</v>
      </c>
      <c r="W28" s="67"/>
      <c r="X28" s="81" t="n">
        <f aca="false">'High SIPA income'!M23</f>
        <v>282532.20159116</v>
      </c>
      <c r="Y28" s="9"/>
      <c r="Z28" s="9" t="n">
        <f aca="false">R28+V28-N28-L28-F28</f>
        <v>-3793522.41554477</v>
      </c>
      <c r="AA28" s="9"/>
      <c r="AB28" s="9" t="n">
        <f aca="false">T28-P28-D28</f>
        <v>-51027531.4001074</v>
      </c>
      <c r="AC28" s="50"/>
      <c r="AD28" s="9" t="n">
        <v>15118123646.8716</v>
      </c>
      <c r="AE28" s="9" t="n">
        <v>696471.255793771</v>
      </c>
      <c r="AF28" s="9" t="n">
        <f aca="false">'Central scenario'!AF28</f>
        <v>257.384544350716</v>
      </c>
      <c r="AG28" s="9" t="n">
        <f aca="false">'Central scenario'!AG28</f>
        <v>5081850101.88732</v>
      </c>
      <c r="AH28" s="39" t="n">
        <f aca="false">(AG28-AG27)/AG27</f>
        <v>-0.0681662432799409</v>
      </c>
      <c r="AI28" s="39"/>
      <c r="AJ28" s="39" t="n">
        <f aca="false">AB28/AG28</f>
        <v>-0.0100411327325764</v>
      </c>
      <c r="AK28" s="68" t="n">
        <f aca="false">AK27+1</f>
        <v>2039</v>
      </c>
      <c r="AL28" s="69" t="n">
        <f aca="false">SUM(AB110:AB113)/AVERAGE(AG110:AG113)</f>
        <v>-0.00344316005042731</v>
      </c>
      <c r="AM28" s="9" t="n">
        <f aca="false">'Central scenario'!AM28</f>
        <v>3887732.69163583</v>
      </c>
      <c r="AN28" s="69" t="n">
        <f aca="false">AM28/AVERAGE(AG110:AG113)</f>
        <v>0.000438417731321307</v>
      </c>
      <c r="AO28" s="69" t="n">
        <f aca="false">'GDP evolution by scenario'!M109</f>
        <v>0.0203100135865744</v>
      </c>
      <c r="AP28" s="69"/>
      <c r="AQ28" s="9" t="n">
        <f aca="false">AQ27*(1+AO28)</f>
        <v>731738296.361767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424709485.230232</v>
      </c>
      <c r="AS28" s="70" t="n">
        <f aca="false">AQ28/AG113</f>
        <v>0.0817502700327533</v>
      </c>
      <c r="AT28" s="70" t="n">
        <f aca="false">AR28/AG113</f>
        <v>0.0474488150690936</v>
      </c>
      <c r="AU28" s="9"/>
      <c r="AV28" s="7"/>
      <c r="AW28" s="7" t="n">
        <f aca="false">workers_and_wage_high!C16</f>
        <v>11521980</v>
      </c>
      <c r="AX28" s="7"/>
      <c r="AY28" s="39" t="n">
        <f aca="false">(AW28-AW27)/AW27</f>
        <v>0.00880609928623474</v>
      </c>
      <c r="AZ28" s="12" t="n">
        <f aca="false">workers_and_wage_high!B16</f>
        <v>6342.54075613813</v>
      </c>
      <c r="BA28" s="39" t="n">
        <f aca="false">(AZ28-AZ27)/AZ27</f>
        <v>-0.0566148034430167</v>
      </c>
      <c r="BB28" s="12" t="n">
        <v>45.5379530641625</v>
      </c>
      <c r="BC28" s="38" t="n">
        <f aca="false">'Central scenario'!BC28</f>
        <v>11.4316580981135</v>
      </c>
      <c r="BD28" s="12" t="n">
        <f aca="false">BB28+BC28/2</f>
        <v>51.2537821132193</v>
      </c>
      <c r="BE28" s="39" t="n">
        <f aca="false">BD28/BD27-1</f>
        <v>-0.0107070755339747</v>
      </c>
      <c r="BF28" s="7"/>
      <c r="BG28" s="7"/>
      <c r="BH28" s="7"/>
      <c r="BI28" s="39" t="n">
        <f aca="false">T35/AG35</f>
        <v>0.0158192305032785</v>
      </c>
      <c r="BJ28" s="7" t="n">
        <f aca="false">BJ27+1</f>
        <v>2039</v>
      </c>
      <c r="BK28" s="39" t="n">
        <f aca="false">SUM(T110:T113)/AVERAGE(AG110:AG113)</f>
        <v>0.0714818910384543</v>
      </c>
      <c r="BL28" s="39" t="n">
        <f aca="false">SUM(P110:P113)/AVERAGE(AG110:AG113)</f>
        <v>0.00955557594092189</v>
      </c>
      <c r="BM28" s="39" t="n">
        <f aca="false">SUM(D110:D113)/AVERAGE(AG110:AG113)</f>
        <v>0.0653694751479597</v>
      </c>
      <c r="BN28" s="39" t="n">
        <f aca="false">(SUM(H110:H113)+SUM(J110:J113))/AVERAGE(AG110:AG113)</f>
        <v>0.0124696724917981</v>
      </c>
      <c r="BO28" s="69" t="n">
        <f aca="false">AL28-BN28</f>
        <v>-0.0159128325422254</v>
      </c>
      <c r="BP28" s="31" t="n">
        <f aca="false">BN28+BM28</f>
        <v>0.0778391476397578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1" t="n">
        <f aca="false">'High pensions'!Q29</f>
        <v>91125826.8952763</v>
      </c>
      <c r="E29" s="9"/>
      <c r="F29" s="81" t="n">
        <f aca="false">'High pensions'!I29</f>
        <v>16563197.7151339</v>
      </c>
      <c r="G29" s="81" t="n">
        <f aca="false">'High pensions'!K29</f>
        <v>233179.582375956</v>
      </c>
      <c r="H29" s="81" t="n">
        <f aca="false">'High pensions'!V29</f>
        <v>1282885.26313305</v>
      </c>
      <c r="I29" s="81" t="n">
        <f aca="false">'High pensions'!M29</f>
        <v>7211.73966111208</v>
      </c>
      <c r="J29" s="81" t="n">
        <f aca="false">'High pensions'!W29</f>
        <v>39676.8638082386</v>
      </c>
      <c r="K29" s="9"/>
      <c r="L29" s="81" t="n">
        <f aca="false">'High pensions'!N29</f>
        <v>3051396.7057971</v>
      </c>
      <c r="M29" s="67"/>
      <c r="N29" s="81" t="n">
        <f aca="false">'High pensions'!L29</f>
        <v>686850.352897843</v>
      </c>
      <c r="O29" s="9"/>
      <c r="P29" s="81" t="n">
        <f aca="false">'High pensions'!X29</f>
        <v>19612560.0001379</v>
      </c>
      <c r="Q29" s="67"/>
      <c r="R29" s="81" t="n">
        <f aca="false">'High SIPA income'!G24</f>
        <v>19861024.2385827</v>
      </c>
      <c r="S29" s="67"/>
      <c r="T29" s="81" t="n">
        <f aca="false">'High SIPA income'!J24</f>
        <v>75940347.5649553</v>
      </c>
      <c r="U29" s="9"/>
      <c r="V29" s="81" t="n">
        <f aca="false">'High SIPA income'!F24</f>
        <v>112102.826524005</v>
      </c>
      <c r="W29" s="67"/>
      <c r="X29" s="81" t="n">
        <f aca="false">'High SIPA income'!M24</f>
        <v>281569.980086592</v>
      </c>
      <c r="Y29" s="9"/>
      <c r="Z29" s="9" t="n">
        <f aca="false">R29+V29-N29-L29-F29</f>
        <v>-328317.708722208</v>
      </c>
      <c r="AA29" s="9"/>
      <c r="AB29" s="9" t="n">
        <f aca="false">T29-P29-D29</f>
        <v>-34798039.3304589</v>
      </c>
      <c r="AC29" s="50"/>
      <c r="AD29" s="9" t="n">
        <v>16779533858.6913</v>
      </c>
      <c r="AE29" s="9" t="n">
        <v>679899.611209872</v>
      </c>
      <c r="AF29" s="9" t="n">
        <f aca="false">'Central scenario'!AF29</f>
        <v>298.099530285664</v>
      </c>
      <c r="AG29" s="9" t="n">
        <f aca="false">'Central scenario'!AG29</f>
        <v>4960933964.98063</v>
      </c>
      <c r="AH29" s="39" t="n">
        <f aca="false">(AG29-AG28)/AG28</f>
        <v>-0.0237937236404859</v>
      </c>
      <c r="AI29" s="39"/>
      <c r="AJ29" s="39" t="n">
        <f aca="false">AB29/AG29</f>
        <v>-0.00701441292629558</v>
      </c>
      <c r="AK29" s="68" t="n">
        <f aca="false">AK28+1</f>
        <v>2040</v>
      </c>
      <c r="AL29" s="69" t="n">
        <f aca="false">SUM(AB114:AB117)/AVERAGE(AG114:AG117)</f>
        <v>-0.00204155145879591</v>
      </c>
      <c r="AM29" s="9" t="n">
        <f aca="false">'Central scenario'!AM29</f>
        <v>3427469.19706586</v>
      </c>
      <c r="AN29" s="69" t="n">
        <f aca="false">AM29/AVERAGE(AG114:AG117)</f>
        <v>0.000378141547634798</v>
      </c>
      <c r="AO29" s="69" t="n">
        <f aca="false">'GDP evolution by scenario'!M113</f>
        <v>0.0221411599378638</v>
      </c>
      <c r="AP29" s="69"/>
      <c r="AQ29" s="9" t="n">
        <f aca="false">AQ28*(1+AO29)</f>
        <v>747939831.014173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430650932.137413</v>
      </c>
      <c r="AS29" s="70" t="n">
        <f aca="false">AQ29/AG117</f>
        <v>0.0818059868259365</v>
      </c>
      <c r="AT29" s="70" t="n">
        <f aca="false">AR29/AG117</f>
        <v>0.0471024847456519</v>
      </c>
      <c r="AV29" s="7"/>
      <c r="AW29" s="7" t="n">
        <f aca="false">workers_and_wage_high!C17</f>
        <v>11538154</v>
      </c>
      <c r="AX29" s="7"/>
      <c r="AY29" s="39" t="n">
        <f aca="false">(AW29-AW28)/AW28</f>
        <v>0.00140375178571739</v>
      </c>
      <c r="AZ29" s="12" t="n">
        <f aca="false">workers_and_wage_high!B17</f>
        <v>6004.7550431554</v>
      </c>
      <c r="BA29" s="39" t="n">
        <f aca="false">(AZ29-AZ28)/AZ28</f>
        <v>-0.0532571608082817</v>
      </c>
      <c r="BB29" s="12" t="n">
        <v>47.1428829501671</v>
      </c>
      <c r="BC29" s="38" t="n">
        <f aca="false">'Central scenario'!BC29</f>
        <v>12.2792900390599</v>
      </c>
      <c r="BD29" s="12" t="n">
        <f aca="false">BB29+BC29/2</f>
        <v>53.2825279696971</v>
      </c>
      <c r="BE29" s="39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39" t="n">
        <f aca="false">T36/AG36</f>
        <v>0.0136429397678317</v>
      </c>
      <c r="BJ29" s="7" t="n">
        <f aca="false">BJ28+1</f>
        <v>2040</v>
      </c>
      <c r="BK29" s="39" t="n">
        <f aca="false">SUM(T114:T117)/AVERAGE(AG114:AG117)</f>
        <v>0.0719589997205196</v>
      </c>
      <c r="BL29" s="39" t="n">
        <f aca="false">SUM(P114:P117)/AVERAGE(AG114:AG117)</f>
        <v>0.00937844670057569</v>
      </c>
      <c r="BM29" s="39" t="n">
        <f aca="false">SUM(D114:D117)/AVERAGE(AG114:AG117)</f>
        <v>0.0646221044787398</v>
      </c>
      <c r="BN29" s="39" t="n">
        <f aca="false">(SUM(H114:H117)+SUM(J114:J117))/AVERAGE(AG114:AG117)</f>
        <v>0.0127723927353363</v>
      </c>
      <c r="BO29" s="69" t="n">
        <f aca="false">AL29-BN29</f>
        <v>-0.0148139441941322</v>
      </c>
      <c r="BP29" s="31" t="n">
        <f aca="false">BN29+BM29</f>
        <v>0.0773944972140761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0" t="n">
        <f aca="false">'High pensions'!Q30</f>
        <v>90613526.7491123</v>
      </c>
      <c r="E30" s="6"/>
      <c r="F30" s="80" t="n">
        <f aca="false">'High pensions'!I30</f>
        <v>16470081.0993565</v>
      </c>
      <c r="G30" s="80" t="n">
        <f aca="false">'High pensions'!K30</f>
        <v>189879.95484708</v>
      </c>
      <c r="H30" s="80" t="n">
        <f aca="false">'High pensions'!V30</f>
        <v>1044663.48792468</v>
      </c>
      <c r="I30" s="80" t="n">
        <f aca="false">'High pensions'!M30</f>
        <v>5872.57592310553</v>
      </c>
      <c r="J30" s="80" t="n">
        <f aca="false">'High pensions'!W30</f>
        <v>32309.1800389074</v>
      </c>
      <c r="K30" s="6"/>
      <c r="L30" s="80" t="n">
        <f aca="false">'High pensions'!N30</f>
        <v>3574517.52676076</v>
      </c>
      <c r="M30" s="8"/>
      <c r="N30" s="80" t="n">
        <f aca="false">'High pensions'!L30</f>
        <v>683471.593930826</v>
      </c>
      <c r="O30" s="6"/>
      <c r="P30" s="80" t="n">
        <f aca="false">'High pensions'!X30</f>
        <v>22308447.4919886</v>
      </c>
      <c r="Q30" s="8"/>
      <c r="R30" s="80" t="n">
        <f aca="false">'High SIPA income'!G25</f>
        <v>15672924.2489811</v>
      </c>
      <c r="S30" s="8"/>
      <c r="T30" s="80" t="n">
        <f aca="false">'High SIPA income'!J25</f>
        <v>59926784.2649679</v>
      </c>
      <c r="U30" s="6"/>
      <c r="V30" s="80" t="n">
        <f aca="false">'High SIPA income'!F25</f>
        <v>110988.074669527</v>
      </c>
      <c r="W30" s="8"/>
      <c r="X30" s="80" t="n">
        <f aca="false">'High SIPA income'!M25</f>
        <v>278770.044820021</v>
      </c>
      <c r="Y30" s="6"/>
      <c r="Z30" s="6" t="n">
        <f aca="false">R30+V30-N30-L30-F30</f>
        <v>-4944157.89639745</v>
      </c>
      <c r="AA30" s="6"/>
      <c r="AB30" s="6" t="n">
        <f aca="false">T30-P30-D30</f>
        <v>-52995189.976133</v>
      </c>
      <c r="AC30" s="50"/>
      <c r="AD30" s="6" t="n">
        <v>17412113021.4212</v>
      </c>
      <c r="AE30" s="6" t="n">
        <v>665471.48418794</v>
      </c>
      <c r="AF30" s="6" t="n">
        <f aca="false">'Central scenario'!AF30</f>
        <v>326.494679287868</v>
      </c>
      <c r="AG30" s="6" t="n">
        <f aca="false">'Central scenario'!AG30</f>
        <v>4855658150.41326</v>
      </c>
      <c r="AH30" s="61" t="n">
        <f aca="false">(AG30-AG29)/AG29</f>
        <v>-0.0212209667192739</v>
      </c>
      <c r="AI30" s="61"/>
      <c r="AJ30" s="61" t="n">
        <f aca="false">AB30/AG30</f>
        <v>-0.0109141105766728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-0.258362170774112</v>
      </c>
      <c r="AS30" s="5"/>
      <c r="AT30" s="5"/>
      <c r="AU30" s="61" t="n">
        <f aca="false">AVERAGE(AH30:AH33)</f>
        <v>0.000245472675791324</v>
      </c>
      <c r="AV30" s="5"/>
      <c r="AW30" s="5" t="n">
        <f aca="false">workers_and_wage_high!C18</f>
        <v>11452346</v>
      </c>
      <c r="AX30" s="5"/>
      <c r="AY30" s="61" t="n">
        <f aca="false">(AW30-AW29)/AW29</f>
        <v>-0.00743689155128281</v>
      </c>
      <c r="AZ30" s="11" t="n">
        <f aca="false">workers_and_wage_high!B18</f>
        <v>5984.66038142344</v>
      </c>
      <c r="BA30" s="61" t="n">
        <f aca="false">(AZ30-AZ29)/AZ29</f>
        <v>-0.00334645819646946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0.0150211305193789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1" t="n">
        <f aca="false">'High pensions'!Q31</f>
        <v>91487854.0194997</v>
      </c>
      <c r="E31" s="9"/>
      <c r="F31" s="81" t="n">
        <f aca="false">'High pensions'!I31</f>
        <v>16629000.430358</v>
      </c>
      <c r="G31" s="81" t="n">
        <f aca="false">'High pensions'!K31</f>
        <v>194832.254670393</v>
      </c>
      <c r="H31" s="81" t="n">
        <f aca="false">'High pensions'!V31</f>
        <v>1071909.58038787</v>
      </c>
      <c r="I31" s="81" t="n">
        <f aca="false">'High pensions'!M31</f>
        <v>6025.73983516681</v>
      </c>
      <c r="J31" s="81" t="n">
        <f aca="false">'High pensions'!W31</f>
        <v>33151.8426924086</v>
      </c>
      <c r="K31" s="9"/>
      <c r="L31" s="81" t="n">
        <f aca="false">'High pensions'!N31</f>
        <v>3250287.77850783</v>
      </c>
      <c r="M31" s="67"/>
      <c r="N31" s="81" t="n">
        <f aca="false">'High pensions'!L31</f>
        <v>691128.159056459</v>
      </c>
      <c r="O31" s="9"/>
      <c r="P31" s="81" t="n">
        <f aca="false">'High pensions'!X31</f>
        <v>20668141.9492501</v>
      </c>
      <c r="Q31" s="67"/>
      <c r="R31" s="81" t="n">
        <f aca="false">'High SIPA income'!G26</f>
        <v>18588084.5600778</v>
      </c>
      <c r="S31" s="67"/>
      <c r="T31" s="81" t="n">
        <f aca="false">'High SIPA income'!J26</f>
        <v>71073152.3763459</v>
      </c>
      <c r="U31" s="9"/>
      <c r="V31" s="81" t="n">
        <f aca="false">'High SIPA income'!F26</f>
        <v>107486.273713936</v>
      </c>
      <c r="W31" s="67"/>
      <c r="X31" s="81" t="n">
        <f aca="false">'High SIPA income'!M26</f>
        <v>269974.530416806</v>
      </c>
      <c r="Y31" s="9"/>
      <c r="Z31" s="9" t="n">
        <f aca="false">R31+V31-N31-L31-F31</f>
        <v>-1874845.53413065</v>
      </c>
      <c r="AA31" s="9"/>
      <c r="AB31" s="9" t="n">
        <f aca="false">T31-P31-D31</f>
        <v>-41082843.5924039</v>
      </c>
      <c r="AC31" s="50"/>
      <c r="AD31" s="9" t="n">
        <v>20909685152.7339</v>
      </c>
      <c r="AE31" s="9" t="n">
        <v>750203.91624212</v>
      </c>
      <c r="AF31" s="9" t="n">
        <f aca="false">'Central scenario'!AF31</f>
        <v>364.361405082009</v>
      </c>
      <c r="AG31" s="9" t="n">
        <f aca="false">'Central scenario'!AG31</f>
        <v>5473914129.94675</v>
      </c>
      <c r="AH31" s="39" t="n">
        <f aca="false">(AG31-AG30)/AG30</f>
        <v>0.127326916430652</v>
      </c>
      <c r="AI31" s="39"/>
      <c r="AJ31" s="39" t="n">
        <f aca="false">AB31/AG31</f>
        <v>-0.00750520425003517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11487356</v>
      </c>
      <c r="AX31" s="7"/>
      <c r="AY31" s="39" t="n">
        <f aca="false">(AW31-AW30)/AW30</f>
        <v>0.00305701556694148</v>
      </c>
      <c r="AZ31" s="12" t="n">
        <f aca="false">workers_and_wage_high!B19</f>
        <v>5961.57826280046</v>
      </c>
      <c r="BA31" s="39" t="n">
        <f aca="false">(AZ31-AZ30)/AZ30</f>
        <v>-0.00385688028256918</v>
      </c>
      <c r="BB31" s="12" t="n">
        <v>42.4620464501394</v>
      </c>
      <c r="BC31" s="38" t="n">
        <f aca="false">'Central scenario'!BC31</f>
        <v>11.5395869453758</v>
      </c>
      <c r="BD31" s="12" t="n">
        <f aca="false">BB31+BC31/2</f>
        <v>48.2318399228273</v>
      </c>
      <c r="BE31" s="39" t="n">
        <f aca="false">BD31/BD30-1</f>
        <v>-0.124333494715628</v>
      </c>
      <c r="BF31" s="7"/>
      <c r="BG31" s="7"/>
      <c r="BH31" s="7"/>
      <c r="BI31" s="39" t="n">
        <f aca="false">T38/AG38</f>
        <v>0.013619489082055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1" t="n">
        <f aca="false">'High pensions'!Q32</f>
        <v>93551779.3424859</v>
      </c>
      <c r="E32" s="9"/>
      <c r="F32" s="81" t="n">
        <f aca="false">'High pensions'!I32</f>
        <v>17004143.2889593</v>
      </c>
      <c r="G32" s="81" t="n">
        <f aca="false">'High pensions'!K32</f>
        <v>186101.284892964</v>
      </c>
      <c r="H32" s="81" t="n">
        <f aca="false">'High pensions'!V32</f>
        <v>1023874.36072501</v>
      </c>
      <c r="I32" s="81" t="n">
        <f aca="false">'High pensions'!M32</f>
        <v>5755.70984205039</v>
      </c>
      <c r="J32" s="81" t="n">
        <f aca="false">'High pensions'!W32</f>
        <v>31666.2173420105</v>
      </c>
      <c r="K32" s="9"/>
      <c r="L32" s="81" t="n">
        <f aca="false">'High pensions'!N32</f>
        <v>3177620.63583764</v>
      </c>
      <c r="M32" s="67"/>
      <c r="N32" s="81" t="n">
        <f aca="false">'High pensions'!L32</f>
        <v>708198.933659263</v>
      </c>
      <c r="O32" s="9"/>
      <c r="P32" s="81" t="n">
        <f aca="false">'High pensions'!X32</f>
        <v>20384990.1656612</v>
      </c>
      <c r="Q32" s="67"/>
      <c r="R32" s="81" t="n">
        <f aca="false">'High SIPA income'!G27</f>
        <v>15761144.4502286</v>
      </c>
      <c r="S32" s="67"/>
      <c r="T32" s="81" t="n">
        <f aca="false">'High SIPA income'!J27</f>
        <v>60264101.8506324</v>
      </c>
      <c r="U32" s="9"/>
      <c r="V32" s="81" t="n">
        <f aca="false">'High SIPA income'!F27</f>
        <v>109352.321436835</v>
      </c>
      <c r="W32" s="67"/>
      <c r="X32" s="81" t="n">
        <f aca="false">'High SIPA income'!M27</f>
        <v>274661.504300241</v>
      </c>
      <c r="Y32" s="9"/>
      <c r="Z32" s="9" t="n">
        <f aca="false">R32+V32-N32-L32-F32</f>
        <v>-5019466.08679075</v>
      </c>
      <c r="AA32" s="9"/>
      <c r="AB32" s="9" t="n">
        <f aca="false">T32-P32-D32</f>
        <v>-53672667.6575148</v>
      </c>
      <c r="AC32" s="50"/>
      <c r="AD32" s="9" t="n">
        <v>22287255273.2248</v>
      </c>
      <c r="AE32" s="9" t="n">
        <v>683792.557917349</v>
      </c>
      <c r="AF32" s="9"/>
      <c r="AG32" s="9" t="n">
        <f aca="false">'Central scenario'!AG32</f>
        <v>4989339116.60385</v>
      </c>
      <c r="AH32" s="39" t="n">
        <f aca="false">(AG32-AG31)/AG31</f>
        <v>-0.0885244090132655</v>
      </c>
      <c r="AI32" s="39"/>
      <c r="AJ32" s="39" t="n">
        <f aca="false">AB32/AG32</f>
        <v>-0.0107574703589298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11551134</v>
      </c>
      <c r="AX32" s="7"/>
      <c r="AY32" s="39" t="n">
        <f aca="false">(AW32-AW31)/AW31</f>
        <v>0.00555201736587601</v>
      </c>
      <c r="AZ32" s="12" t="n">
        <f aca="false">workers_and_wage_high!B20</f>
        <v>5872.63427761974</v>
      </c>
      <c r="BA32" s="39" t="n">
        <f aca="false">(AZ32-AZ31)/AZ31</f>
        <v>-0.0149195366159515</v>
      </c>
      <c r="BB32" s="12" t="n">
        <f aca="false">(4*45-(BB30+BB31))/2</f>
        <v>44.6578693163224</v>
      </c>
      <c r="BC32" s="38" t="n">
        <f aca="false">'Central scenario'!BC32</f>
        <v>11.3722743431335</v>
      </c>
      <c r="BD32" s="12" t="n">
        <f aca="false">BB32+BC32/2</f>
        <v>50.3440064878891</v>
      </c>
      <c r="BE32" s="39" t="n">
        <f aca="false">BD32/BD31-1</f>
        <v>0.0437919550330512</v>
      </c>
      <c r="BF32" s="7"/>
      <c r="BG32" s="7"/>
      <c r="BH32" s="7"/>
      <c r="BI32" s="39" t="n">
        <f aca="false">T39/AG39</f>
        <v>0.0143677541750441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1" t="n">
        <f aca="false">'High pensions'!Q33</f>
        <v>92326295.8791038</v>
      </c>
      <c r="E33" s="9"/>
      <c r="F33" s="81" t="n">
        <f aca="false">'High pensions'!I33</f>
        <v>16781397.163166</v>
      </c>
      <c r="G33" s="81" t="n">
        <f aca="false">'High pensions'!K33</f>
        <v>200464.877487003</v>
      </c>
      <c r="H33" s="81" t="n">
        <f aca="false">'High pensions'!V33</f>
        <v>1102898.60923246</v>
      </c>
      <c r="I33" s="81" t="n">
        <f aca="false">'High pensions'!M33</f>
        <v>6199.94466454655</v>
      </c>
      <c r="J33" s="81" t="n">
        <f aca="false">'High pensions'!W33</f>
        <v>34110.2662649217</v>
      </c>
      <c r="K33" s="9"/>
      <c r="L33" s="81" t="n">
        <f aca="false">'High pensions'!N33</f>
        <v>3280777.27976349</v>
      </c>
      <c r="M33" s="67"/>
      <c r="N33" s="81" t="n">
        <f aca="false">'High pensions'!L33</f>
        <v>699992.023834843</v>
      </c>
      <c r="O33" s="9"/>
      <c r="P33" s="81" t="n">
        <f aca="false">'High pensions'!X33</f>
        <v>20875118.4849545</v>
      </c>
      <c r="Q33" s="67"/>
      <c r="R33" s="81" t="n">
        <f aca="false">'High SIPA income'!G28</f>
        <v>17904979.4080729</v>
      </c>
      <c r="S33" s="67"/>
      <c r="T33" s="81" t="n">
        <f aca="false">'High SIPA income'!J28</f>
        <v>68461240.6217705</v>
      </c>
      <c r="U33" s="9"/>
      <c r="V33" s="81" t="n">
        <f aca="false">'High SIPA income'!F28</f>
        <v>109843.876246888</v>
      </c>
      <c r="W33" s="67"/>
      <c r="X33" s="81" t="n">
        <f aca="false">'High SIPA income'!M28</f>
        <v>275896.148263909</v>
      </c>
      <c r="Y33" s="9"/>
      <c r="Z33" s="9" t="n">
        <f aca="false">R33+V33-N33-L33-F33</f>
        <v>-2747343.1824446</v>
      </c>
      <c r="AA33" s="9"/>
      <c r="AB33" s="9" t="n">
        <f aca="false">T33-P33-D33</f>
        <v>-44740173.7422878</v>
      </c>
      <c r="AC33" s="50"/>
      <c r="AD33" s="9" t="n">
        <v>25179945991.8152</v>
      </c>
      <c r="AE33" s="9" t="n">
        <v>672441.840786771</v>
      </c>
      <c r="AF33" s="9"/>
      <c r="AG33" s="9" t="n">
        <f aca="false">'Central scenario'!AG33</f>
        <v>4906517833.56213</v>
      </c>
      <c r="AH33" s="39" t="n">
        <f aca="false">(AG33-AG32)/AG32</f>
        <v>-0.0165996499949476</v>
      </c>
      <c r="AI33" s="39" t="n">
        <f aca="false">(AG33-AG29)/AG29</f>
        <v>-0.0109689287949877</v>
      </c>
      <c r="AJ33" s="39" t="n">
        <f aca="false">AB33/AG33</f>
        <v>-0.00911851852167965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11655382</v>
      </c>
      <c r="AX33" s="7"/>
      <c r="AY33" s="39" t="n">
        <f aca="false">(AW33-AW32)/AW32</f>
        <v>0.00902491478325851</v>
      </c>
      <c r="AZ33" s="12" t="n">
        <f aca="false">workers_and_wage_high!B21</f>
        <v>5678.62785050715</v>
      </c>
      <c r="BA33" s="39" t="n">
        <f aca="false">(AZ33-AZ32)/AZ32</f>
        <v>-0.0330356732500672</v>
      </c>
      <c r="BB33" s="12" t="n">
        <f aca="false">BB32</f>
        <v>44.6578693163224</v>
      </c>
      <c r="BC33" s="38" t="n">
        <f aca="false">'Central scenario'!BC33</f>
        <v>11.3722743431335</v>
      </c>
      <c r="BD33" s="12" t="n">
        <f aca="false">BB33+BC33/2</f>
        <v>50.3440064878891</v>
      </c>
      <c r="BE33" s="39" t="n">
        <f aca="false">BD33/BD32-1</f>
        <v>0</v>
      </c>
      <c r="BF33" s="7"/>
      <c r="BG33" s="73" t="n">
        <f aca="false">(BB33-BB29)/BB29</f>
        <v>-0.0527123815586663</v>
      </c>
      <c r="BH33" s="7"/>
      <c r="BI33" s="39" t="n">
        <f aca="false">T40/AG40</f>
        <v>0.0138593269339121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0" t="n">
        <f aca="false">'High pensions'!Q34</f>
        <v>105819491.252562</v>
      </c>
      <c r="E34" s="6"/>
      <c r="F34" s="80" t="n">
        <f aca="false">'High pensions'!I34</f>
        <v>19233945.1442819</v>
      </c>
      <c r="G34" s="80" t="n">
        <f aca="false">'High pensions'!K34</f>
        <v>226619.266133881</v>
      </c>
      <c r="H34" s="80" t="n">
        <f aca="false">'High pensions'!V34</f>
        <v>1246792.33877536</v>
      </c>
      <c r="I34" s="80" t="n">
        <f aca="false">'High pensions'!M34</f>
        <v>7008.84328249117</v>
      </c>
      <c r="J34" s="80" t="n">
        <f aca="false">'High pensions'!W34</f>
        <v>38560.5877971763</v>
      </c>
      <c r="K34" s="6"/>
      <c r="L34" s="80" t="n">
        <f aca="false">'High pensions'!N34</f>
        <v>3828971.76732306</v>
      </c>
      <c r="M34" s="8"/>
      <c r="N34" s="80" t="n">
        <f aca="false">'High pensions'!L34</f>
        <v>716533.109273013</v>
      </c>
      <c r="O34" s="6"/>
      <c r="P34" s="80" t="n">
        <f aca="false">'High pensions'!X34</f>
        <v>23810706.4585796</v>
      </c>
      <c r="Q34" s="8"/>
      <c r="R34" s="80" t="n">
        <f aca="false">'High SIPA income'!G29</f>
        <v>16272201.4749257</v>
      </c>
      <c r="S34" s="8"/>
      <c r="T34" s="80" t="n">
        <f aca="false">'High SIPA income'!J29</f>
        <v>62218172.678743</v>
      </c>
      <c r="U34" s="6"/>
      <c r="V34" s="80" t="n">
        <f aca="false">'High SIPA income'!F29</f>
        <v>112540.809885867</v>
      </c>
      <c r="W34" s="8"/>
      <c r="X34" s="80" t="n">
        <f aca="false">'High SIPA income'!M29</f>
        <v>282670.068017481</v>
      </c>
      <c r="Y34" s="6"/>
      <c r="Z34" s="6" t="n">
        <f aca="false">R34+V34-N34-L34-F34</f>
        <v>-7394707.73606639</v>
      </c>
      <c r="AA34" s="6"/>
      <c r="AB34" s="6" t="n">
        <f aca="false">T34-P34-D34</f>
        <v>-67412025.0323988</v>
      </c>
      <c r="AC34" s="50"/>
      <c r="AD34" s="6" t="n">
        <v>25352324788.3927</v>
      </c>
      <c r="AE34" s="6" t="n">
        <v>629398.332210602</v>
      </c>
      <c r="AF34" s="6"/>
      <c r="AG34" s="6" t="n">
        <f aca="false">'Central scenario'!AG34</f>
        <v>4592447932.43736</v>
      </c>
      <c r="AH34" s="61" t="n">
        <f aca="false">(AG34-AG33)/AG33</f>
        <v>-0.0640107529980693</v>
      </c>
      <c r="AI34" s="61"/>
      <c r="AJ34" s="61" t="n">
        <f aca="false">AB34/AG34</f>
        <v>-0.0146788871695756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-0.0112782160580014</v>
      </c>
      <c r="AV34" s="5"/>
      <c r="AW34" s="5" t="n">
        <f aca="false">workers_and_wage_high!C22</f>
        <v>11604238</v>
      </c>
      <c r="AX34" s="5"/>
      <c r="AY34" s="61" t="n">
        <f aca="false">(AW34-AW33)/AW33</f>
        <v>-0.00438801576816616</v>
      </c>
      <c r="AZ34" s="11" t="n">
        <f aca="false">workers_and_wage_high!B22</f>
        <v>5912.17402586897</v>
      </c>
      <c r="BA34" s="61" t="n">
        <f aca="false">(AZ34-AZ33)/AZ33</f>
        <v>0.0411272197280831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0.0165356339508105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1" t="n">
        <f aca="false">'High pensions'!Q35</f>
        <v>97523516.8387364</v>
      </c>
      <c r="E35" s="9"/>
      <c r="F35" s="81" t="n">
        <f aca="false">'High pensions'!I35</f>
        <v>17726053.5932532</v>
      </c>
      <c r="G35" s="81" t="n">
        <f aca="false">'High pensions'!K35</f>
        <v>273357.913322313</v>
      </c>
      <c r="H35" s="81" t="n">
        <f aca="false">'High pensions'!V35</f>
        <v>1503934.58547577</v>
      </c>
      <c r="I35" s="81" t="n">
        <f aca="false">'High pensions'!M35</f>
        <v>8454.36845326744</v>
      </c>
      <c r="J35" s="81" t="n">
        <f aca="false">'High pensions'!W35</f>
        <v>46513.4407879104</v>
      </c>
      <c r="K35" s="9"/>
      <c r="L35" s="81" t="n">
        <f aca="false">'High pensions'!N35</f>
        <v>3292945.47137921</v>
      </c>
      <c r="M35" s="67"/>
      <c r="N35" s="81" t="n">
        <f aca="false">'High pensions'!L35</f>
        <v>731117.338176072</v>
      </c>
      <c r="O35" s="9"/>
      <c r="P35" s="81" t="n">
        <f aca="false">'High pensions'!X35</f>
        <v>21109501.5851466</v>
      </c>
      <c r="Q35" s="67"/>
      <c r="R35" s="81" t="n">
        <f aca="false">'High SIPA income'!G30</f>
        <v>18079865.5617868</v>
      </c>
      <c r="S35" s="67"/>
      <c r="T35" s="81" t="n">
        <f aca="false">'High SIPA income'!J30</f>
        <v>69129932.9881759</v>
      </c>
      <c r="U35" s="9"/>
      <c r="V35" s="81" t="n">
        <f aca="false">'High SIPA income'!F30</f>
        <v>101903.341030362</v>
      </c>
      <c r="W35" s="67"/>
      <c r="X35" s="81" t="n">
        <f aca="false">'High SIPA income'!M30</f>
        <v>255951.813119824</v>
      </c>
      <c r="Y35" s="9"/>
      <c r="Z35" s="9" t="n">
        <f aca="false">R35+V35-N35-L35-F35</f>
        <v>-3568347.4999913</v>
      </c>
      <c r="AA35" s="9"/>
      <c r="AB35" s="9" t="n">
        <f aca="false">T35-P35-D35</f>
        <v>-49503085.435707</v>
      </c>
      <c r="AC35" s="50"/>
      <c r="AD35" s="9"/>
      <c r="AE35" s="9"/>
      <c r="AF35" s="9"/>
      <c r="AG35" s="9" t="n">
        <f aca="false">AG34*'Optimist macro hypothesis'!B17/'Optimist macro hypothesis'!B16</f>
        <v>4369993406.05404</v>
      </c>
      <c r="AH35" s="39" t="n">
        <f aca="false">(AG35-AG34)/AG34</f>
        <v>-0.0484392048981271</v>
      </c>
      <c r="AI35" s="39"/>
      <c r="AJ35" s="39" t="n">
        <f aca="false">AB35/AG35</f>
        <v>-0.0113279542635298</v>
      </c>
      <c r="AK35" s="7"/>
      <c r="AL35" s="7"/>
      <c r="AM35" s="91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11086969</v>
      </c>
      <c r="AX35" s="7"/>
      <c r="AY35" s="39" t="n">
        <f aca="false">(AW35-AW34)/AW34</f>
        <v>-0.044575869609017</v>
      </c>
      <c r="AZ35" s="12" t="n">
        <f aca="false">workers_and_wage_high!B23</f>
        <v>5826.25949621089</v>
      </c>
      <c r="BA35" s="39" t="n">
        <f aca="false">(AZ35-AZ34)/AZ34</f>
        <v>-0.0145317998560526</v>
      </c>
      <c r="BB35" s="12" t="n">
        <f aca="false">BB33*2/4+BB37*2/4</f>
        <v>46.3289346581612</v>
      </c>
      <c r="BC35" s="38" t="n">
        <f aca="false">'Central scenario'!BC35</f>
        <v>11.3722743431335</v>
      </c>
      <c r="BD35" s="12" t="n">
        <f aca="false">BB35+BC35/2</f>
        <v>52.0150718297279</v>
      </c>
      <c r="BE35" s="39" t="n">
        <f aca="false">BD35/BD34-1</f>
        <v>0.0163255215785898</v>
      </c>
      <c r="BF35" s="7"/>
      <c r="BG35" s="7" t="e">
        <f aca="false">AVERAGE(BF34:BF37)</f>
        <v>#DIV/0!</v>
      </c>
      <c r="BH35" s="7"/>
      <c r="BI35" s="39" t="n">
        <f aca="false">T42/AG42</f>
        <v>0.0150329711333674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1" t="n">
        <f aca="false">'High pensions'!Q36</f>
        <v>98885704.5273769</v>
      </c>
      <c r="E36" s="9"/>
      <c r="F36" s="81" t="n">
        <f aca="false">'High pensions'!I36</f>
        <v>17973647.3301858</v>
      </c>
      <c r="G36" s="81" t="n">
        <f aca="false">'High pensions'!K36</f>
        <v>284755.128777864</v>
      </c>
      <c r="H36" s="81" t="n">
        <f aca="false">'High pensions'!V36</f>
        <v>1566638.70219</v>
      </c>
      <c r="I36" s="81" t="n">
        <f aca="false">'High pensions'!M36</f>
        <v>8806.8596529236</v>
      </c>
      <c r="J36" s="81" t="n">
        <f aca="false">'High pensions'!W36</f>
        <v>48452.7433667008</v>
      </c>
      <c r="K36" s="9"/>
      <c r="L36" s="81" t="n">
        <f aca="false">'High pensions'!N36</f>
        <v>3321439.31150743</v>
      </c>
      <c r="M36" s="67"/>
      <c r="N36" s="81" t="n">
        <f aca="false">'High pensions'!L36</f>
        <v>743789.555994477</v>
      </c>
      <c r="O36" s="9"/>
      <c r="P36" s="81" t="n">
        <f aca="false">'High pensions'!X36</f>
        <v>21327075.0605541</v>
      </c>
      <c r="Q36" s="67"/>
      <c r="R36" s="81" t="n">
        <f aca="false">'High SIPA income'!G31</f>
        <v>15485027.1090249</v>
      </c>
      <c r="S36" s="67"/>
      <c r="T36" s="81" t="n">
        <f aca="false">'High SIPA income'!J31</f>
        <v>59208343.2649809</v>
      </c>
      <c r="U36" s="9"/>
      <c r="V36" s="81" t="n">
        <f aca="false">'High SIPA income'!F31</f>
        <v>93417.6626667509</v>
      </c>
      <c r="W36" s="67"/>
      <c r="X36" s="81" t="n">
        <f aca="false">'High SIPA income'!M31</f>
        <v>234638.23555939</v>
      </c>
      <c r="Y36" s="9"/>
      <c r="Z36" s="9" t="n">
        <f aca="false">R36+V36-N36-L36-F36</f>
        <v>-6460431.42599604</v>
      </c>
      <c r="AA36" s="9"/>
      <c r="AB36" s="9" t="n">
        <f aca="false">T36-P36-D36</f>
        <v>-61004436.3229501</v>
      </c>
      <c r="AC36" s="50"/>
      <c r="AD36" s="9"/>
      <c r="AE36" s="9"/>
      <c r="AF36" s="9"/>
      <c r="AG36" s="9" t="n">
        <f aca="false">AG35*'Optimist macro hypothesis'!B18/'Optimist macro hypothesis'!B17</f>
        <v>4339852280.56101</v>
      </c>
      <c r="AH36" s="39" t="n">
        <f aca="false">(AG36-AG35)/AG35</f>
        <v>-0.00689729312892669</v>
      </c>
      <c r="AI36" s="39"/>
      <c r="AJ36" s="39" t="n">
        <f aca="false">AB36/AG36</f>
        <v>-0.0140568001810108</v>
      </c>
      <c r="AK36" s="7"/>
      <c r="AL36" s="7"/>
      <c r="AU36" s="9"/>
      <c r="AW36" s="7" t="n">
        <f aca="false">workers_and_wage_high!C24</f>
        <v>11690442</v>
      </c>
      <c r="AY36" s="39" t="n">
        <f aca="false">(AW36-AW35)/AW35</f>
        <v>0.0544308367778425</v>
      </c>
      <c r="AZ36" s="12" t="n">
        <f aca="false">workers_and_wage_high!B24</f>
        <v>5493.92553613486</v>
      </c>
      <c r="BA36" s="39" t="n">
        <f aca="false">(AZ36-AZ35)/AZ35</f>
        <v>-0.0570407068707066</v>
      </c>
      <c r="BB36" s="12" t="n">
        <f aca="false">BB33*1/4+BB37*3/4</f>
        <v>47.1644673290806</v>
      </c>
      <c r="BC36" s="38" t="n">
        <f aca="false">'Central scenario'!BC36</f>
        <v>11.3722743431335</v>
      </c>
      <c r="BD36" s="12" t="n">
        <f aca="false">BB36+BC36/2</f>
        <v>52.8506045006473</v>
      </c>
      <c r="BE36" s="39" t="n">
        <f aca="false">BD36/BD35-1</f>
        <v>0.0160632801518479</v>
      </c>
      <c r="BF36" s="7"/>
      <c r="BG36" s="7"/>
      <c r="BI36" s="39" t="n">
        <f aca="false">T43/AG43</f>
        <v>0.0153877355584259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1" t="n">
        <f aca="false">'High pensions'!Q37</f>
        <v>99033274.717349</v>
      </c>
      <c r="E37" s="9"/>
      <c r="F37" s="81" t="n">
        <f aca="false">'High pensions'!I37</f>
        <v>18000469.9590348</v>
      </c>
      <c r="G37" s="81" t="n">
        <f aca="false">'High pensions'!K37</f>
        <v>315018.935876461</v>
      </c>
      <c r="H37" s="81" t="n">
        <f aca="false">'High pensions'!V37</f>
        <v>1733141.2395798</v>
      </c>
      <c r="I37" s="81" t="n">
        <f aca="false">'High pensions'!M37</f>
        <v>9742.85368690081</v>
      </c>
      <c r="J37" s="81" t="n">
        <f aca="false">'High pensions'!W37</f>
        <v>53602.3063787565</v>
      </c>
      <c r="K37" s="9"/>
      <c r="L37" s="81" t="n">
        <f aca="false">'High pensions'!N37</f>
        <v>3325529.36155868</v>
      </c>
      <c r="M37" s="67"/>
      <c r="N37" s="81" t="n">
        <f aca="false">'High pensions'!L37</f>
        <v>746388.915168896</v>
      </c>
      <c r="O37" s="9"/>
      <c r="P37" s="81" t="n">
        <f aca="false">'High pensions'!X37</f>
        <v>21362599.256956</v>
      </c>
      <c r="Q37" s="67"/>
      <c r="R37" s="81" t="n">
        <f aca="false">'High SIPA income'!G32</f>
        <v>18314947.505288</v>
      </c>
      <c r="S37" s="67"/>
      <c r="T37" s="81" t="n">
        <f aca="false">'High SIPA income'!J32</f>
        <v>70028789.1741045</v>
      </c>
      <c r="U37" s="9"/>
      <c r="V37" s="81" t="n">
        <f aca="false">'High SIPA income'!F32</f>
        <v>99588.4654842905</v>
      </c>
      <c r="W37" s="67"/>
      <c r="X37" s="81" t="n">
        <f aca="false">'High SIPA income'!M32</f>
        <v>250137.513145231</v>
      </c>
      <c r="Y37" s="9"/>
      <c r="Z37" s="9" t="n">
        <f aca="false">R37+V37-N37-L37-F37</f>
        <v>-3657852.26499001</v>
      </c>
      <c r="AA37" s="9"/>
      <c r="AB37" s="9" t="n">
        <f aca="false">T37-P37-D37</f>
        <v>-50367084.8002004</v>
      </c>
      <c r="AC37" s="50"/>
      <c r="AD37" s="9"/>
      <c r="AE37" s="9"/>
      <c r="AF37" s="9"/>
      <c r="AG37" s="9" t="n">
        <f aca="false">AG36*'Optimist macro hypothesis'!B19/'Optimist macro hypothesis'!B18</f>
        <v>4662018553.38117</v>
      </c>
      <c r="AH37" s="39" t="n">
        <f aca="false">(AG37-AG36)/AG36</f>
        <v>0.0742343867931176</v>
      </c>
      <c r="AI37" s="39" t="n">
        <f aca="false">(AG37-AG33)/AG33</f>
        <v>-0.0498315278726799</v>
      </c>
      <c r="AJ37" s="39" t="n">
        <f aca="false">AB37/AG37</f>
        <v>-0.0108037074978329</v>
      </c>
      <c r="AK37" s="7"/>
      <c r="AL37" s="7"/>
      <c r="AW37" s="7" t="n">
        <f aca="false">workers_and_wage_high!C25</f>
        <v>11772552</v>
      </c>
      <c r="AY37" s="39" t="n">
        <f aca="false">(AW37-AW36)/AW36</f>
        <v>0.00702368652955979</v>
      </c>
      <c r="AZ37" s="12" t="n">
        <f aca="false">workers_and_wage_high!B25</f>
        <v>5561.10129876325</v>
      </c>
      <c r="BA37" s="39" t="n">
        <f aca="false">(AZ37-AZ36)/AZ36</f>
        <v>0.0122272794173429</v>
      </c>
      <c r="BB37" s="76" t="n">
        <v>48</v>
      </c>
      <c r="BC37" s="38" t="n">
        <f aca="false">'Central scenario'!BC37</f>
        <v>11.3722743431335</v>
      </c>
      <c r="BD37" s="12" t="n">
        <f aca="false">BB37+BC37/2</f>
        <v>53.6861371715667</v>
      </c>
      <c r="BE37" s="39" t="n">
        <f aca="false">BD37/BD36-1</f>
        <v>0.015809330447851</v>
      </c>
      <c r="BG37" s="73" t="n">
        <f aca="false">(BB37-BB33)/BB33</f>
        <v>0.0748385611504334</v>
      </c>
      <c r="BI37" s="39" t="n">
        <f aca="false">T44/AG44</f>
        <v>0.0146520213028284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0" t="n">
        <f aca="false">'High pensions'!Q38</f>
        <v>99730316.5825431</v>
      </c>
      <c r="E38" s="6"/>
      <c r="F38" s="80" t="n">
        <f aca="false">'High pensions'!I38</f>
        <v>18127165.5690752</v>
      </c>
      <c r="G38" s="80" t="n">
        <f aca="false">'High pensions'!K38</f>
        <v>342062.479540673</v>
      </c>
      <c r="H38" s="80" t="n">
        <f aca="false">'High pensions'!V38</f>
        <v>1881926.83768494</v>
      </c>
      <c r="I38" s="80" t="n">
        <f aca="false">'High pensions'!M38</f>
        <v>10579.2519445568</v>
      </c>
      <c r="J38" s="80" t="n">
        <f aca="false">'High pensions'!W38</f>
        <v>58203.9228149977</v>
      </c>
      <c r="K38" s="6"/>
      <c r="L38" s="80" t="n">
        <f aca="false">'High pensions'!N38</f>
        <v>3872271.48400106</v>
      </c>
      <c r="M38" s="8"/>
      <c r="N38" s="80" t="n">
        <f aca="false">'High pensions'!L38</f>
        <v>755512.629898939</v>
      </c>
      <c r="O38" s="6"/>
      <c r="P38" s="80" t="n">
        <f aca="false">'High pensions'!X38</f>
        <v>24249842.7159259</v>
      </c>
      <c r="Q38" s="8"/>
      <c r="R38" s="80" t="n">
        <f aca="false">'High SIPA income'!G33</f>
        <v>16773121.9904855</v>
      </c>
      <c r="S38" s="8"/>
      <c r="T38" s="80" t="n">
        <f aca="false">'High SIPA income'!J33</f>
        <v>64133485.6856186</v>
      </c>
      <c r="U38" s="6"/>
      <c r="V38" s="80" t="n">
        <f aca="false">'High SIPA income'!F33</f>
        <v>105690.860963776</v>
      </c>
      <c r="W38" s="8"/>
      <c r="X38" s="80" t="n">
        <f aca="false">'High SIPA income'!M33</f>
        <v>265464.971220263</v>
      </c>
      <c r="Y38" s="6"/>
      <c r="Z38" s="6" t="n">
        <f aca="false">R38+V38-N38-L38-F38</f>
        <v>-5876136.83152591</v>
      </c>
      <c r="AA38" s="6"/>
      <c r="AB38" s="6" t="n">
        <f aca="false">T38-P38-D38</f>
        <v>-59846673.6128504</v>
      </c>
      <c r="AC38" s="50"/>
      <c r="AD38" s="6"/>
      <c r="AE38" s="6"/>
      <c r="AF38" s="6"/>
      <c r="AG38" s="6" t="n">
        <f aca="false">AG37*'Optimist macro hypothesis'!B20/'Optimist macro hypothesis'!B19</f>
        <v>4708949454.65471</v>
      </c>
      <c r="AH38" s="61" t="n">
        <f aca="false">(AG38-AG37)/AG37</f>
        <v>0.0100666483275794</v>
      </c>
      <c r="AI38" s="61"/>
      <c r="AJ38" s="61" t="n">
        <f aca="false">AB38/AG38</f>
        <v>-0.0127091348482607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0.0255544118473649</v>
      </c>
      <c r="AV38" s="5"/>
      <c r="AW38" s="5" t="n">
        <f aca="false">workers_and_wage_high!C26</f>
        <v>11798690</v>
      </c>
      <c r="AX38" s="5"/>
      <c r="AY38" s="61" t="n">
        <f aca="false">(AW38-AW37)/AW37</f>
        <v>0.00222024927135595</v>
      </c>
      <c r="AZ38" s="11" t="n">
        <f aca="false">workers_and_wage_high!B26</f>
        <v>5804.44323456463</v>
      </c>
      <c r="BA38" s="61" t="n">
        <f aca="false">(AZ38-AZ37)/AZ37</f>
        <v>0.0437578678625207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0.0171506607098674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1" t="n">
        <f aca="false">'High pensions'!Q39</f>
        <v>99732242.3927841</v>
      </c>
      <c r="E39" s="9"/>
      <c r="F39" s="81" t="n">
        <f aca="false">'High pensions'!I39</f>
        <v>18127515.6078828</v>
      </c>
      <c r="G39" s="81" t="n">
        <f aca="false">'High pensions'!K39</f>
        <v>348059.982002051</v>
      </c>
      <c r="H39" s="81" t="n">
        <f aca="false">'High pensions'!V39</f>
        <v>1914923.32667813</v>
      </c>
      <c r="I39" s="81" t="n">
        <f aca="false">'High pensions'!M39</f>
        <v>10764.7417114036</v>
      </c>
      <c r="J39" s="81" t="n">
        <f aca="false">'High pensions'!W39</f>
        <v>59224.4327838595</v>
      </c>
      <c r="K39" s="9"/>
      <c r="L39" s="81" t="n">
        <f aca="false">'High pensions'!N39</f>
        <v>3166364.764099</v>
      </c>
      <c r="M39" s="67"/>
      <c r="N39" s="81" t="n">
        <f aca="false">'High pensions'!L39</f>
        <v>756845.773064934</v>
      </c>
      <c r="O39" s="9"/>
      <c r="P39" s="81" t="n">
        <f aca="false">'High pensions'!X39</f>
        <v>20594223.9509732</v>
      </c>
      <c r="Q39" s="67"/>
      <c r="R39" s="81" t="n">
        <f aca="false">'High SIPA income'!G34</f>
        <v>20410113.832883</v>
      </c>
      <c r="S39" s="67"/>
      <c r="T39" s="81" t="n">
        <f aca="false">'High SIPA income'!J34</f>
        <v>78039839.2192913</v>
      </c>
      <c r="U39" s="9"/>
      <c r="V39" s="81" t="n">
        <f aca="false">'High SIPA income'!F34</f>
        <v>107254.163812874</v>
      </c>
      <c r="W39" s="67"/>
      <c r="X39" s="81" t="n">
        <f aca="false">'High SIPA income'!M34</f>
        <v>269391.537264479</v>
      </c>
      <c r="Y39" s="9"/>
      <c r="Z39" s="9" t="n">
        <f aca="false">R39+V39-N39-L39-F39</f>
        <v>-1533358.14835082</v>
      </c>
      <c r="AA39" s="9"/>
      <c r="AB39" s="9" t="n">
        <f aca="false">T39-P39-D39</f>
        <v>-42286627.1244661</v>
      </c>
      <c r="AC39" s="50"/>
      <c r="AD39" s="9"/>
      <c r="AE39" s="9"/>
      <c r="AF39" s="9"/>
      <c r="AG39" s="9" t="n">
        <f aca="false">AG38*'Optimist macro hypothesis'!B21/'Optimist macro hypothesis'!B20</f>
        <v>5431596216.67535</v>
      </c>
      <c r="AH39" s="39" t="n">
        <f aca="false">(AG39-AG38)/AG38</f>
        <v>0.15346241640082</v>
      </c>
      <c r="AI39" s="39"/>
      <c r="AJ39" s="39" t="n">
        <f aca="false">AB39/AG39</f>
        <v>-0.0077853038844536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11837375</v>
      </c>
      <c r="AX39" s="7"/>
      <c r="AY39" s="39" t="n">
        <f aca="false">(AW39-AW38)/AW38</f>
        <v>0.00327875382775545</v>
      </c>
      <c r="AZ39" s="12" t="n">
        <f aca="false">workers_and_wage_high!B27</f>
        <v>6042.30895902984</v>
      </c>
      <c r="BA39" s="39" t="n">
        <f aca="false">(AZ39-AZ38)/AZ38</f>
        <v>0.0409799381013422</v>
      </c>
      <c r="BB39" s="12" t="n">
        <f aca="false">BB37*2/4+BB41*2/4</f>
        <v>50.5</v>
      </c>
      <c r="BC39" s="38" t="n">
        <f aca="false">'Central scenario'!BC39</f>
        <v>11.3722743431335</v>
      </c>
      <c r="BD39" s="12" t="n">
        <f aca="false">BB39+BC39/2</f>
        <v>56.1861371715667</v>
      </c>
      <c r="BE39" s="39" t="n">
        <f aca="false">BD39/BD38-1</f>
        <v>0.0227536930035002</v>
      </c>
      <c r="BF39" s="7"/>
      <c r="BG39" s="7"/>
      <c r="BH39" s="7"/>
      <c r="BI39" s="39" t="n">
        <f aca="false">T46/AG46</f>
        <v>0.0153358815761906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1" t="n">
        <f aca="false">'High pensions'!Q40</f>
        <v>99983629.3544561</v>
      </c>
      <c r="E40" s="9"/>
      <c r="F40" s="81" t="n">
        <f aca="false">'High pensions'!I40</f>
        <v>18173208.1638907</v>
      </c>
      <c r="G40" s="81" t="n">
        <f aca="false">'High pensions'!K40</f>
        <v>371492.638560843</v>
      </c>
      <c r="H40" s="81" t="n">
        <f aca="false">'High pensions'!V40</f>
        <v>2043842.88931318</v>
      </c>
      <c r="I40" s="81" t="n">
        <f aca="false">'High pensions'!M40</f>
        <v>11489.4630482736</v>
      </c>
      <c r="J40" s="81" t="n">
        <f aca="false">'High pensions'!W40</f>
        <v>63211.6357519546</v>
      </c>
      <c r="K40" s="9"/>
      <c r="L40" s="81" t="n">
        <f aca="false">'High pensions'!N40</f>
        <v>3084590.0207128</v>
      </c>
      <c r="M40" s="67"/>
      <c r="N40" s="81" t="n">
        <f aca="false">'High pensions'!L40</f>
        <v>760488.684748929</v>
      </c>
      <c r="O40" s="9"/>
      <c r="P40" s="81" t="n">
        <f aca="false">'High pensions'!X40</f>
        <v>20189936.6440541</v>
      </c>
      <c r="Q40" s="67"/>
      <c r="R40" s="81" t="n">
        <f aca="false">'High SIPA income'!G35</f>
        <v>18377935.8191882</v>
      </c>
      <c r="S40" s="67"/>
      <c r="T40" s="81" t="n">
        <f aca="false">'High SIPA income'!J35</f>
        <v>70269630.4516061</v>
      </c>
      <c r="U40" s="9"/>
      <c r="V40" s="81" t="n">
        <f aca="false">'High SIPA income'!F35</f>
        <v>114300.607248043</v>
      </c>
      <c r="W40" s="67"/>
      <c r="X40" s="81" t="n">
        <f aca="false">'High SIPA income'!M35</f>
        <v>287090.171627609</v>
      </c>
      <c r="Y40" s="9"/>
      <c r="Z40" s="9" t="n">
        <f aca="false">R40+V40-N40-L40-F40</f>
        <v>-3526050.44291615</v>
      </c>
      <c r="AA40" s="9"/>
      <c r="AB40" s="9" t="n">
        <f aca="false">T40-P40-D40</f>
        <v>-49903935.5469041</v>
      </c>
      <c r="AC40" s="50"/>
      <c r="AD40" s="9"/>
      <c r="AE40" s="9"/>
      <c r="AF40" s="9"/>
      <c r="AG40" s="9" t="n">
        <f aca="false">AG39*'Optimist macro hypothesis'!B22/'Optimist macro hypothesis'!B21</f>
        <v>5070205125.16123</v>
      </c>
      <c r="AH40" s="39" t="n">
        <f aca="false">(AG40-AG39)/AG39</f>
        <v>-0.0665349700341546</v>
      </c>
      <c r="AI40" s="39"/>
      <c r="AJ40" s="39" t="n">
        <f aca="false">AB40/AG40</f>
        <v>-0.0098425870975619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11883992</v>
      </c>
      <c r="AX40" s="7"/>
      <c r="AY40" s="39" t="n">
        <f aca="false">(AW40-AW39)/AW39</f>
        <v>0.00393811972671306</v>
      </c>
      <c r="AZ40" s="12" t="n">
        <f aca="false">workers_and_wage_high!B28</f>
        <v>6228.90492363105</v>
      </c>
      <c r="BA40" s="39" t="n">
        <f aca="false">(AZ40-AZ39)/AZ39</f>
        <v>0.0308815662797841</v>
      </c>
      <c r="BB40" s="12" t="n">
        <f aca="false">BB37*1/4+BB41*3/4</f>
        <v>51.75</v>
      </c>
      <c r="BC40" s="38" t="n">
        <f aca="false">'Central scenario'!BC40</f>
        <v>11.3722743431335</v>
      </c>
      <c r="BD40" s="12" t="n">
        <f aca="false">BB40+BC40/2</f>
        <v>57.4361371715667</v>
      </c>
      <c r="BE40" s="39" t="n">
        <f aca="false">BD40/BD39-1</f>
        <v>0.0222474806584954</v>
      </c>
      <c r="BF40" s="7"/>
      <c r="BG40" s="7"/>
      <c r="BH40" s="7"/>
      <c r="BI40" s="39" t="n">
        <f aca="false">T47/AG47</f>
        <v>0.0156111970267738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1" t="n">
        <f aca="false">'High pensions'!Q41</f>
        <v>100430488.472848</v>
      </c>
      <c r="E41" s="9"/>
      <c r="F41" s="81" t="n">
        <f aca="false">'High pensions'!I41</f>
        <v>18254430.0982303</v>
      </c>
      <c r="G41" s="81" t="n">
        <f aca="false">'High pensions'!K41</f>
        <v>408775.762479806</v>
      </c>
      <c r="H41" s="81" t="n">
        <f aca="false">'High pensions'!V41</f>
        <v>2248963.63681536</v>
      </c>
      <c r="I41" s="81" t="n">
        <f aca="false">'High pensions'!M41</f>
        <v>12642.5493550455</v>
      </c>
      <c r="J41" s="81" t="n">
        <f aca="false">'High pensions'!W41</f>
        <v>69555.5763963512</v>
      </c>
      <c r="K41" s="9"/>
      <c r="L41" s="81" t="n">
        <f aca="false">'High pensions'!N41</f>
        <v>3026491.50349899</v>
      </c>
      <c r="M41" s="67"/>
      <c r="N41" s="81" t="n">
        <f aca="false">'High pensions'!L41</f>
        <v>766316.081336346</v>
      </c>
      <c r="O41" s="9"/>
      <c r="P41" s="81" t="n">
        <f aca="false">'High pensions'!X41</f>
        <v>19920523.7787069</v>
      </c>
      <c r="Q41" s="67"/>
      <c r="R41" s="81" t="n">
        <f aca="false">'High SIPA income'!G36</f>
        <v>22041345.1997623</v>
      </c>
      <c r="S41" s="67"/>
      <c r="T41" s="81" t="n">
        <f aca="false">'High SIPA income'!J36</f>
        <v>84276993.7321497</v>
      </c>
      <c r="U41" s="9"/>
      <c r="V41" s="81" t="n">
        <f aca="false">'High SIPA income'!F36</f>
        <v>119448.03141214</v>
      </c>
      <c r="W41" s="67"/>
      <c r="X41" s="81" t="n">
        <f aca="false">'High SIPA income'!M36</f>
        <v>300019.017084254</v>
      </c>
      <c r="Y41" s="9"/>
      <c r="Z41" s="9" t="n">
        <f aca="false">R41+V41-N41-L41-F41</f>
        <v>113555.548108727</v>
      </c>
      <c r="AA41" s="9"/>
      <c r="AB41" s="9" t="n">
        <f aca="false">T41-P41-D41</f>
        <v>-36074018.5194051</v>
      </c>
      <c r="AC41" s="50"/>
      <c r="AD41" s="9"/>
      <c r="AE41" s="9"/>
      <c r="AF41" s="9"/>
      <c r="AG41" s="9" t="n">
        <f aca="false">AG40*'Optimist macro hypothesis'!B23/'Optimist macro hypothesis'!B22</f>
        <v>5096689608.80805</v>
      </c>
      <c r="AH41" s="39" t="n">
        <f aca="false">(AG41-AG40)/AG40</f>
        <v>0.00522355269521459</v>
      </c>
      <c r="AI41" s="39" t="n">
        <f aca="false">(AG41-AG37)/AG37</f>
        <v>0.0932366635717551</v>
      </c>
      <c r="AJ41" s="39" t="n">
        <f aca="false">AB41/AG41</f>
        <v>-0.00707793122364414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11906964</v>
      </c>
      <c r="AX41" s="7"/>
      <c r="AY41" s="39" t="n">
        <f aca="false">(AW41-AW40)/AW40</f>
        <v>0.0019330204867186</v>
      </c>
      <c r="AZ41" s="12" t="n">
        <f aca="false">workers_and_wage_high!B29</f>
        <v>6443.47353710083</v>
      </c>
      <c r="BA41" s="39" t="n">
        <f aca="false">(AZ41-AZ40)/AZ40</f>
        <v>0.03444724491712</v>
      </c>
      <c r="BB41" s="76" t="n">
        <v>53</v>
      </c>
      <c r="BC41" s="38" t="n">
        <f aca="false">'Central scenario'!BC41</f>
        <v>11.3722743431335</v>
      </c>
      <c r="BD41" s="12" t="n">
        <f aca="false">BB41+BC41/2</f>
        <v>58.6861371715667</v>
      </c>
      <c r="BE41" s="39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39" t="n">
        <f aca="false">T48/AG48</f>
        <v>0.0147774165212432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0" t="n">
        <f aca="false">'High pensions'!Q42</f>
        <v>100940161.837475</v>
      </c>
      <c r="E42" s="6"/>
      <c r="F42" s="80" t="n">
        <f aca="false">'High pensions'!I42</f>
        <v>18347069.2653695</v>
      </c>
      <c r="G42" s="80" t="n">
        <f aca="false">'High pensions'!K42</f>
        <v>414230.202764379</v>
      </c>
      <c r="H42" s="80" t="n">
        <f aca="false">'High pensions'!V42</f>
        <v>2278972.35794102</v>
      </c>
      <c r="I42" s="80" t="n">
        <f aca="false">'High pensions'!M42</f>
        <v>12811.2433844653</v>
      </c>
      <c r="J42" s="80" t="n">
        <f aca="false">'High pensions'!W42</f>
        <v>70483.6811734333</v>
      </c>
      <c r="K42" s="6"/>
      <c r="L42" s="80" t="n">
        <f aca="false">'High pensions'!N42</f>
        <v>3658705.73631311</v>
      </c>
      <c r="M42" s="8"/>
      <c r="N42" s="80" t="n">
        <f aca="false">'High pensions'!L42</f>
        <v>772382.280281376</v>
      </c>
      <c r="O42" s="6"/>
      <c r="P42" s="80" t="n">
        <f aca="false">'High pensions'!X42</f>
        <v>23234460.8749769</v>
      </c>
      <c r="Q42" s="8"/>
      <c r="R42" s="80" t="n">
        <f aca="false">'High SIPA income'!G37</f>
        <v>19763040.2036769</v>
      </c>
      <c r="S42" s="8"/>
      <c r="T42" s="80" t="n">
        <f aca="false">'High SIPA income'!J37</f>
        <v>75565697.1150504</v>
      </c>
      <c r="U42" s="6"/>
      <c r="V42" s="80" t="n">
        <f aca="false">'High SIPA income'!F37</f>
        <v>124948.371740807</v>
      </c>
      <c r="W42" s="8"/>
      <c r="X42" s="80" t="n">
        <f aca="false">'High SIPA income'!M37</f>
        <v>313834.286197746</v>
      </c>
      <c r="Y42" s="6"/>
      <c r="Z42" s="6" t="n">
        <f aca="false">R42+V42-N42-L42-F42</f>
        <v>-2890168.70654628</v>
      </c>
      <c r="AA42" s="6"/>
      <c r="AB42" s="6" t="n">
        <f aca="false">T42-P42-D42</f>
        <v>-48608925.5974012</v>
      </c>
      <c r="AC42" s="50"/>
      <c r="AD42" s="6"/>
      <c r="AE42" s="6"/>
      <c r="AF42" s="6"/>
      <c r="AG42" s="6" t="n">
        <f aca="false">AG41*'Optimist macro hypothesis'!B24/'Optimist macro hypothesis'!B23</f>
        <v>5026664153.39038</v>
      </c>
      <c r="AH42" s="61" t="n">
        <f aca="false">(AG42-AG41)/AG41</f>
        <v>-0.0137393996480888</v>
      </c>
      <c r="AI42" s="61"/>
      <c r="AJ42" s="61" t="n">
        <f aca="false">AB42/AG42</f>
        <v>-0.00967021549761097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0.0162486857983861</v>
      </c>
      <c r="AV42" s="5"/>
      <c r="AW42" s="5" t="n">
        <f aca="false">workers_and_wage_high!C30</f>
        <v>11948008</v>
      </c>
      <c r="AX42" s="5"/>
      <c r="AY42" s="61" t="n">
        <f aca="false">(AW42-AW41)/AW41</f>
        <v>0.00344705837692967</v>
      </c>
      <c r="AZ42" s="11" t="n">
        <f aca="false">workers_and_wage_high!B30</f>
        <v>6594.51537762767</v>
      </c>
      <c r="BA42" s="61" t="n">
        <f aca="false">(AZ42-AZ41)/AZ41</f>
        <v>0.0234410585621502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0.0170763891461022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1" t="n">
        <f aca="false">'High pensions'!Q43</f>
        <v>103536913.912135</v>
      </c>
      <c r="E43" s="9"/>
      <c r="F43" s="81" t="n">
        <f aca="false">'High pensions'!I43</f>
        <v>18819059.6932777</v>
      </c>
      <c r="G43" s="81" t="n">
        <f aca="false">'High pensions'!K43</f>
        <v>448058.708020364</v>
      </c>
      <c r="H43" s="81" t="n">
        <f aca="false">'High pensions'!V43</f>
        <v>2465086.81283677</v>
      </c>
      <c r="I43" s="81" t="n">
        <f aca="false">'High pensions'!M43</f>
        <v>13857.4858150628</v>
      </c>
      <c r="J43" s="81" t="n">
        <f aca="false">'High pensions'!W43</f>
        <v>76239.7983351579</v>
      </c>
      <c r="K43" s="9"/>
      <c r="L43" s="81" t="n">
        <f aca="false">'High pensions'!N43</f>
        <v>3105941.19446872</v>
      </c>
      <c r="M43" s="67"/>
      <c r="N43" s="81" t="n">
        <f aca="false">'High pensions'!L43</f>
        <v>794594.114436466</v>
      </c>
      <c r="O43" s="9"/>
      <c r="P43" s="81" t="n">
        <f aca="false">'High pensions'!X43</f>
        <v>20488365.997585</v>
      </c>
      <c r="Q43" s="67"/>
      <c r="R43" s="81" t="n">
        <f aca="false">'High SIPA income'!G38</f>
        <v>23345297.0305655</v>
      </c>
      <c r="S43" s="67"/>
      <c r="T43" s="81" t="n">
        <f aca="false">'High SIPA income'!J38</f>
        <v>89262766.5729479</v>
      </c>
      <c r="U43" s="9"/>
      <c r="V43" s="81" t="n">
        <f aca="false">'High SIPA income'!F38</f>
        <v>125137.961314077</v>
      </c>
      <c r="W43" s="67"/>
      <c r="X43" s="81" t="n">
        <f aca="false">'High SIPA income'!M38</f>
        <v>314310.480545611</v>
      </c>
      <c r="Y43" s="9"/>
      <c r="Z43" s="9" t="n">
        <f aca="false">R43+V43-N43-L43-F43</f>
        <v>750839.989696708</v>
      </c>
      <c r="AA43" s="9"/>
      <c r="AB43" s="9" t="n">
        <f aca="false">T43-P43-D43</f>
        <v>-34762513.3367723</v>
      </c>
      <c r="AC43" s="50"/>
      <c r="AD43" s="9"/>
      <c r="AE43" s="9"/>
      <c r="AF43" s="9"/>
      <c r="AG43" s="9" t="n">
        <f aca="false">AG42*'Optimist macro hypothesis'!B25/'Optimist macro hypothesis'!B24</f>
        <v>5800903338.5078</v>
      </c>
      <c r="AH43" s="39" t="n">
        <f aca="false">(AG43-AG42)/AG42</f>
        <v>0.154026440098493</v>
      </c>
      <c r="AI43" s="39"/>
      <c r="AJ43" s="39" t="n">
        <f aca="false">AB43/AG43</f>
        <v>-0.00599260344608922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12043148</v>
      </c>
      <c r="AX43" s="7"/>
      <c r="AY43" s="39" t="n">
        <f aca="false">(AW43-AW42)/AW42</f>
        <v>0.00796283363720547</v>
      </c>
      <c r="AZ43" s="12" t="n">
        <f aca="false">workers_and_wage_high!B31</f>
        <v>6677.97353987811</v>
      </c>
      <c r="BA43" s="39" t="n">
        <f aca="false">(AZ43-AZ42)/AZ42</f>
        <v>0.0126556930223529</v>
      </c>
      <c r="BB43" s="12" t="n">
        <f aca="false">BB41*2/4+BB45*2/4</f>
        <v>53</v>
      </c>
      <c r="BC43" s="38" t="n">
        <f aca="false">'Central scenario'!BC43</f>
        <v>11.3722743431335</v>
      </c>
      <c r="BD43" s="12" t="n">
        <f aca="false">BB43+BC43/2</f>
        <v>58.6861371715667</v>
      </c>
      <c r="BE43" s="39" t="n">
        <f aca="false">BD43/BD42-1</f>
        <v>0</v>
      </c>
      <c r="BF43" s="7"/>
      <c r="BG43" s="7"/>
      <c r="BH43" s="7"/>
      <c r="BI43" s="39" t="n">
        <f aca="false">T50/AG50</f>
        <v>0.0152576708707822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1" t="n">
        <f aca="false">'High pensions'!Q44</f>
        <v>105127812.45879</v>
      </c>
      <c r="E44" s="9"/>
      <c r="F44" s="81" t="n">
        <f aca="false">'High pensions'!I44</f>
        <v>19108224.3359563</v>
      </c>
      <c r="G44" s="81" t="n">
        <f aca="false">'High pensions'!K44</f>
        <v>470289.773726263</v>
      </c>
      <c r="H44" s="81" t="n">
        <f aca="false">'High pensions'!V44</f>
        <v>2587395.57712583</v>
      </c>
      <c r="I44" s="81" t="n">
        <f aca="false">'High pensions'!M44</f>
        <v>14545.044548235</v>
      </c>
      <c r="J44" s="81" t="n">
        <f aca="false">'High pensions'!W44</f>
        <v>80022.5436224487</v>
      </c>
      <c r="K44" s="9"/>
      <c r="L44" s="81" t="n">
        <f aca="false">'High pensions'!N44</f>
        <v>3100831.4403429</v>
      </c>
      <c r="M44" s="67"/>
      <c r="N44" s="81" t="n">
        <f aca="false">'High pensions'!L44</f>
        <v>809439.714845981</v>
      </c>
      <c r="O44" s="9"/>
      <c r="P44" s="81" t="n">
        <f aca="false">'High pensions'!X44</f>
        <v>20543527.5724282</v>
      </c>
      <c r="Q44" s="67"/>
      <c r="R44" s="81" t="n">
        <f aca="false">'High SIPA income'!G39</f>
        <v>20552627.1601082</v>
      </c>
      <c r="S44" s="67"/>
      <c r="T44" s="81" t="n">
        <f aca="false">'High SIPA income'!J39</f>
        <v>78584751.277809</v>
      </c>
      <c r="U44" s="9"/>
      <c r="V44" s="81" t="n">
        <f aca="false">'High SIPA income'!F39</f>
        <v>123259.758087713</v>
      </c>
      <c r="W44" s="67"/>
      <c r="X44" s="81" t="n">
        <f aca="false">'High SIPA income'!M39</f>
        <v>309592.975542001</v>
      </c>
      <c r="Y44" s="9"/>
      <c r="Z44" s="9" t="n">
        <f aca="false">R44+V44-N44-L44-F44</f>
        <v>-2342608.5729493</v>
      </c>
      <c r="AA44" s="9"/>
      <c r="AB44" s="9" t="n">
        <f aca="false">T44-P44-D44</f>
        <v>-47086588.7534094</v>
      </c>
      <c r="AC44" s="50"/>
      <c r="AD44" s="9"/>
      <c r="AE44" s="9"/>
      <c r="AF44" s="9"/>
      <c r="AG44" s="9" t="n">
        <f aca="false">AG43*'Optimist macro hypothesis'!B26/'Optimist macro hypothesis'!B25</f>
        <v>5363406840.16335</v>
      </c>
      <c r="AH44" s="39" t="n">
        <f aca="false">(AG44-AG43)/AG43</f>
        <v>-0.0754186844383771</v>
      </c>
      <c r="AI44" s="39"/>
      <c r="AJ44" s="39" t="n">
        <f aca="false">AB44/AG44</f>
        <v>-0.00877923121565309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12110720</v>
      </c>
      <c r="AX44" s="7"/>
      <c r="AY44" s="39" t="n">
        <f aca="false">(AW44-AW43)/AW43</f>
        <v>0.00561082534234405</v>
      </c>
      <c r="AZ44" s="12" t="n">
        <f aca="false">workers_and_wage_high!B32</f>
        <v>6723.57979786997</v>
      </c>
      <c r="BA44" s="39" t="n">
        <f aca="false">(AZ44-AZ43)/AZ43</f>
        <v>0.00682935589958769</v>
      </c>
      <c r="BB44" s="12" t="n">
        <f aca="false">BB41*1/4+BB45*3/4</f>
        <v>53</v>
      </c>
      <c r="BC44" s="38" t="n">
        <f aca="false">'Central scenario'!BC44</f>
        <v>11.3722743431335</v>
      </c>
      <c r="BD44" s="12" t="n">
        <f aca="false">BB44+BC44/2</f>
        <v>58.6861371715667</v>
      </c>
      <c r="BE44" s="39" t="n">
        <f aca="false">BD44/BD43-1</f>
        <v>0</v>
      </c>
      <c r="BF44" s="7"/>
      <c r="BG44" s="7"/>
      <c r="BH44" s="7"/>
      <c r="BI44" s="39" t="n">
        <f aca="false">T51/AG51</f>
        <v>0.0155440124985199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1" t="n">
        <f aca="false">'High pensions'!Q45</f>
        <v>106632454.683401</v>
      </c>
      <c r="E45" s="9"/>
      <c r="F45" s="81" t="n">
        <f aca="false">'High pensions'!I45</f>
        <v>19381710.8710679</v>
      </c>
      <c r="G45" s="81" t="n">
        <f aca="false">'High pensions'!K45</f>
        <v>497561.756535205</v>
      </c>
      <c r="H45" s="81" t="n">
        <f aca="false">'High pensions'!V45</f>
        <v>2737437.98000482</v>
      </c>
      <c r="I45" s="81" t="n">
        <f aca="false">'High pensions'!M45</f>
        <v>15388.5079340784</v>
      </c>
      <c r="J45" s="81" t="n">
        <f aca="false">'High pensions'!W45</f>
        <v>84663.030309427</v>
      </c>
      <c r="K45" s="9"/>
      <c r="L45" s="81" t="n">
        <f aca="false">'High pensions'!N45</f>
        <v>3137078.65793244</v>
      </c>
      <c r="M45" s="67"/>
      <c r="N45" s="81" t="n">
        <f aca="false">'High pensions'!L45</f>
        <v>823493.112948377</v>
      </c>
      <c r="O45" s="9"/>
      <c r="P45" s="81" t="n">
        <f aca="false">'High pensions'!X45</f>
        <v>20808932.206749</v>
      </c>
      <c r="Q45" s="67"/>
      <c r="R45" s="81" t="n">
        <f aca="false">'High SIPA income'!G40</f>
        <v>24060549.6125265</v>
      </c>
      <c r="S45" s="67" t="n">
        <f aca="false">SUM(T42:T45)/AVERAGE(AG42:AG45)</f>
        <v>0.0622426152830663</v>
      </c>
      <c r="T45" s="81" t="n">
        <f aca="false">'High SIPA income'!J40</f>
        <v>91997596.812233</v>
      </c>
      <c r="U45" s="9"/>
      <c r="V45" s="81" t="n">
        <f aca="false">'High SIPA income'!F40</f>
        <v>128035.673337101</v>
      </c>
      <c r="W45" s="67"/>
      <c r="X45" s="81" t="n">
        <f aca="false">'High SIPA income'!M40</f>
        <v>321588.69771389</v>
      </c>
      <c r="Y45" s="9"/>
      <c r="Z45" s="9" t="n">
        <f aca="false">R45+V45-N45-L45-F45</f>
        <v>846302.643914923</v>
      </c>
      <c r="AA45" s="9"/>
      <c r="AB45" s="9" t="n">
        <f aca="false">T45-P45-D45</f>
        <v>-35443790.0779169</v>
      </c>
      <c r="AC45" s="50"/>
      <c r="AD45" s="9"/>
      <c r="AE45" s="9"/>
      <c r="AF45" s="9"/>
      <c r="AG45" s="9" t="n">
        <f aca="false">AG44*'Optimist macro hypothesis'!B27/'Optimist macro hypothesis'!B26</f>
        <v>5364084706.03721</v>
      </c>
      <c r="AH45" s="39" t="n">
        <f aca="false">(AG45-AG44)/AG44</f>
        <v>0.000126387181517581</v>
      </c>
      <c r="AI45" s="39" t="n">
        <f aca="false">(AG45-AG41)/AG41</f>
        <v>0.0524644657126168</v>
      </c>
      <c r="AJ45" s="39" t="n">
        <f aca="false">AB45/AG45</f>
        <v>-0.00660761192641595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12137431</v>
      </c>
      <c r="AX45" s="7"/>
      <c r="AY45" s="39" t="n">
        <f aca="false">(AW45-AW44)/AW44</f>
        <v>0.00220556663848227</v>
      </c>
      <c r="AZ45" s="12" t="n">
        <f aca="false">workers_and_wage_high!B33</f>
        <v>6795.42462104198</v>
      </c>
      <c r="BA45" s="39" t="n">
        <f aca="false">(AZ45-AZ44)/AZ44</f>
        <v>0.0106855016720068</v>
      </c>
      <c r="BB45" s="12" t="n">
        <v>53</v>
      </c>
      <c r="BC45" s="38" t="n">
        <f aca="false">'Central scenario'!BC45</f>
        <v>11.3722743431335</v>
      </c>
      <c r="BD45" s="12" t="n">
        <f aca="false">BB45+BC45/2</f>
        <v>58.6861371715667</v>
      </c>
      <c r="BE45" s="39" t="n">
        <f aca="false">BD45/BD44-1</f>
        <v>0</v>
      </c>
      <c r="BF45" s="7"/>
      <c r="BG45" s="73" t="n">
        <f aca="false">(BB45-BB41)/BB41</f>
        <v>0</v>
      </c>
      <c r="BH45" s="7"/>
      <c r="BI45" s="39" t="n">
        <f aca="false">T52/AG52</f>
        <v>0.0147693271291901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0" t="n">
        <f aca="false">'High pensions'!Q46</f>
        <v>107696478.187416</v>
      </c>
      <c r="E46" s="6"/>
      <c r="F46" s="80" t="n">
        <f aca="false">'High pensions'!I46</f>
        <v>19575109.7380083</v>
      </c>
      <c r="G46" s="80" t="n">
        <f aca="false">'High pensions'!K46</f>
        <v>520039.96116406</v>
      </c>
      <c r="H46" s="80" t="n">
        <f aca="false">'High pensions'!V46</f>
        <v>2861106.42973021</v>
      </c>
      <c r="I46" s="80" t="n">
        <f aca="false">'High pensions'!M46</f>
        <v>16083.7101390946</v>
      </c>
      <c r="J46" s="80" t="n">
        <f aca="false">'High pensions'!W46</f>
        <v>88487.8277236143</v>
      </c>
      <c r="K46" s="6"/>
      <c r="L46" s="80" t="n">
        <f aca="false">'High pensions'!N46</f>
        <v>3812313.63950838</v>
      </c>
      <c r="M46" s="8"/>
      <c r="N46" s="80" t="n">
        <f aca="false">'High pensions'!L46</f>
        <v>834397.593270563</v>
      </c>
      <c r="O46" s="6"/>
      <c r="P46" s="80" t="n">
        <f aca="false">'High pensions'!X46</f>
        <v>24372722.9694694</v>
      </c>
      <c r="Q46" s="8"/>
      <c r="R46" s="80" t="n">
        <f aca="false">'High SIPA income'!G41</f>
        <v>21259813.3346033</v>
      </c>
      <c r="S46" s="8"/>
      <c r="T46" s="80" t="n">
        <f aca="false">'High SIPA income'!J41</f>
        <v>81288738.9090192</v>
      </c>
      <c r="U46" s="6"/>
      <c r="V46" s="80" t="n">
        <f aca="false">'High SIPA income'!F41</f>
        <v>130615.291502279</v>
      </c>
      <c r="W46" s="8"/>
      <c r="X46" s="80" t="n">
        <f aca="false">'High SIPA income'!M41</f>
        <v>328067.954820264</v>
      </c>
      <c r="Y46" s="6"/>
      <c r="Z46" s="6" t="n">
        <f aca="false">R46+V46-N46-L46-F46</f>
        <v>-2831392.34468162</v>
      </c>
      <c r="AA46" s="6"/>
      <c r="AB46" s="6" t="n">
        <f aca="false">T46-P46-D46</f>
        <v>-50780462.2478663</v>
      </c>
      <c r="AC46" s="50"/>
      <c r="AD46" s="6"/>
      <c r="AE46" s="6"/>
      <c r="AF46" s="6"/>
      <c r="AG46" s="6" t="n">
        <f aca="false">AG45*'Optimist macro hypothesis'!B28/'Optimist macro hypothesis'!B27</f>
        <v>5300558595.55035</v>
      </c>
      <c r="AH46" s="61" t="n">
        <f aca="false">(AG46-AG45)/AG45</f>
        <v>-0.0118428611717043</v>
      </c>
      <c r="AI46" s="61"/>
      <c r="AJ46" s="61" t="n">
        <f aca="false">AB46/AG46</f>
        <v>-0.00958020958215515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0.0143443990478648</v>
      </c>
      <c r="AV46" s="5"/>
      <c r="AW46" s="5" t="n">
        <f aca="false">workers_and_wage_high!C34</f>
        <v>12231976</v>
      </c>
      <c r="AX46" s="5"/>
      <c r="AY46" s="61" t="n">
        <f aca="false">(AW46-AW45)/AW45</f>
        <v>0.00778953964805238</v>
      </c>
      <c r="AZ46" s="11" t="n">
        <f aca="false">workers_and_wage_high!B34</f>
        <v>6836.31753762888</v>
      </c>
      <c r="BA46" s="61" t="n">
        <f aca="false">(AZ46-AZ45)/AZ45</f>
        <v>0.00601771322137496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0.0171794156807574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1" t="n">
        <f aca="false">'High pensions'!Q47</f>
        <v>108468899.648776</v>
      </c>
      <c r="E47" s="9"/>
      <c r="F47" s="81" t="n">
        <f aca="false">'High pensions'!I47</f>
        <v>19715506.481937</v>
      </c>
      <c r="G47" s="81" t="n">
        <f aca="false">'High pensions'!K47</f>
        <v>528722.062225606</v>
      </c>
      <c r="H47" s="81" t="n">
        <f aca="false">'High pensions'!V47</f>
        <v>2908872.78813689</v>
      </c>
      <c r="I47" s="81" t="n">
        <f aca="false">'High pensions'!M47</f>
        <v>16352.2287286271</v>
      </c>
      <c r="J47" s="81" t="n">
        <f aca="false">'High pensions'!W47</f>
        <v>89965.13777743</v>
      </c>
      <c r="K47" s="9"/>
      <c r="L47" s="81" t="n">
        <f aca="false">'High pensions'!N47</f>
        <v>3116607.6047407</v>
      </c>
      <c r="M47" s="67"/>
      <c r="N47" s="81" t="n">
        <f aca="false">'High pensions'!L47</f>
        <v>841478.753844202</v>
      </c>
      <c r="O47" s="9"/>
      <c r="P47" s="81" t="n">
        <f aca="false">'High pensions'!X47</f>
        <v>20801659.5040086</v>
      </c>
      <c r="Q47" s="67"/>
      <c r="R47" s="81" t="n">
        <f aca="false">'High SIPA income'!G42</f>
        <v>24767024.7275159</v>
      </c>
      <c r="S47" s="67"/>
      <c r="T47" s="81" t="n">
        <f aca="false">'High SIPA income'!J42</f>
        <v>94698865.645794</v>
      </c>
      <c r="U47" s="9"/>
      <c r="V47" s="81" t="n">
        <f aca="false">'High SIPA income'!F42</f>
        <v>132059.087795055</v>
      </c>
      <c r="W47" s="67"/>
      <c r="X47" s="81" t="n">
        <f aca="false">'High SIPA income'!M42</f>
        <v>331694.354849694</v>
      </c>
      <c r="Y47" s="9"/>
      <c r="Z47" s="9" t="n">
        <f aca="false">R47+V47-N47-L47-F47</f>
        <v>1225490.974789</v>
      </c>
      <c r="AA47" s="9"/>
      <c r="AB47" s="9" t="n">
        <f aca="false">T47-P47-D47</f>
        <v>-34571693.5069903</v>
      </c>
      <c r="AC47" s="50"/>
      <c r="AD47" s="9"/>
      <c r="AE47" s="9"/>
      <c r="AF47" s="9"/>
      <c r="AG47" s="9" t="n">
        <f aca="false">AG46*'Optimist macro hypothesis'!B29/'Optimist macro hypothesis'!B28</f>
        <v>6066086122.88871</v>
      </c>
      <c r="AH47" s="39" t="n">
        <f aca="false">(AG47-AG46)/AG46</f>
        <v>0.144423934485131</v>
      </c>
      <c r="AI47" s="39"/>
      <c r="AJ47" s="39" t="n">
        <f aca="false">AB47/AG47</f>
        <v>-0.0056991761749876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12308823</v>
      </c>
      <c r="AX47" s="7"/>
      <c r="AY47" s="39" t="n">
        <f aca="false">(AW47-AW46)/AW46</f>
        <v>0.00628246818012069</v>
      </c>
      <c r="AZ47" s="12" t="n">
        <f aca="false">workers_and_wage_high!B35</f>
        <v>6859.88813978302</v>
      </c>
      <c r="BA47" s="39" t="n">
        <f aca="false">(AZ47-AZ46)/AZ46</f>
        <v>0.00344785069218857</v>
      </c>
      <c r="BB47" s="12" t="n">
        <f aca="false">BB45*2/4+BB49*2/4</f>
        <v>53</v>
      </c>
      <c r="BC47" s="38" t="n">
        <f aca="false">'Central scenario'!BC47</f>
        <v>11.3722743431335</v>
      </c>
      <c r="BD47" s="12" t="n">
        <f aca="false">BB47+BC47/2</f>
        <v>58.6861371715667</v>
      </c>
      <c r="BE47" s="39" t="n">
        <f aca="false">BD47/BD46-1</f>
        <v>0</v>
      </c>
      <c r="BF47" s="7"/>
      <c r="BG47" s="7"/>
      <c r="BH47" s="7"/>
      <c r="BI47" s="39" t="n">
        <f aca="false">T54/AG54</f>
        <v>0.0150524109528578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1" t="n">
        <f aca="false">'High pensions'!Q48</f>
        <v>109387388.661048</v>
      </c>
      <c r="E48" s="9"/>
      <c r="F48" s="81" t="n">
        <f aca="false">'High pensions'!I48</f>
        <v>19882452.7322786</v>
      </c>
      <c r="G48" s="81" t="n">
        <f aca="false">'High pensions'!K48</f>
        <v>546693.359409836</v>
      </c>
      <c r="H48" s="81" t="n">
        <f aca="false">'High pensions'!V48</f>
        <v>3007745.56285462</v>
      </c>
      <c r="I48" s="81" t="n">
        <f aca="false">'High pensions'!M48</f>
        <v>16908.0420436034</v>
      </c>
      <c r="J48" s="81" t="n">
        <f aca="false">'High pensions'!W48</f>
        <v>93023.0586449893</v>
      </c>
      <c r="K48" s="9"/>
      <c r="L48" s="81" t="n">
        <f aca="false">'High pensions'!N48</f>
        <v>3128184.41176291</v>
      </c>
      <c r="M48" s="67"/>
      <c r="N48" s="81" t="n">
        <f aca="false">'High pensions'!L48</f>
        <v>850764.795419108</v>
      </c>
      <c r="O48" s="9"/>
      <c r="P48" s="81" t="n">
        <f aca="false">'High pensions'!X48</f>
        <v>20912820.6716006</v>
      </c>
      <c r="Q48" s="67"/>
      <c r="R48" s="81" t="n">
        <f aca="false">'High SIPA income'!G43</f>
        <v>21678591.9897714</v>
      </c>
      <c r="S48" s="67"/>
      <c r="T48" s="81" t="n">
        <f aca="false">'High SIPA income'!J43</f>
        <v>82889975.3933122</v>
      </c>
      <c r="U48" s="9"/>
      <c r="V48" s="81" t="n">
        <f aca="false">'High SIPA income'!F43</f>
        <v>133381.099899757</v>
      </c>
      <c r="W48" s="67"/>
      <c r="X48" s="81" t="n">
        <f aca="false">'High SIPA income'!M43</f>
        <v>335014.86811004</v>
      </c>
      <c r="Y48" s="9"/>
      <c r="Z48" s="9" t="n">
        <f aca="false">R48+V48-N48-L48-F48</f>
        <v>-2049428.84978955</v>
      </c>
      <c r="AA48" s="9"/>
      <c r="AB48" s="9" t="n">
        <f aca="false">T48-P48-D48</f>
        <v>-47410233.9393365</v>
      </c>
      <c r="AC48" s="50"/>
      <c r="AD48" s="9"/>
      <c r="AE48" s="9"/>
      <c r="AF48" s="9"/>
      <c r="AG48" s="9" t="n">
        <f aca="false">AG47*'Optimist macro hypothesis'!B30/'Optimist macro hypothesis'!B29</f>
        <v>5609233202.17401</v>
      </c>
      <c r="AH48" s="39" t="n">
        <f aca="false">(AG48-AG47)/AG47</f>
        <v>-0.0753126334607899</v>
      </c>
      <c r="AI48" s="39"/>
      <c r="AJ48" s="39" t="n">
        <f aca="false">AB48/AG48</f>
        <v>-0.00845217737086799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12305202</v>
      </c>
      <c r="AX48" s="7"/>
      <c r="AY48" s="39" t="n">
        <f aca="false">(AW48-AW47)/AW47</f>
        <v>-0.000294179224122404</v>
      </c>
      <c r="AZ48" s="12" t="n">
        <f aca="false">workers_and_wage_high!B36</f>
        <v>6889.64438586857</v>
      </c>
      <c r="BA48" s="39" t="n">
        <f aca="false">(AZ48-AZ47)/AZ47</f>
        <v>0.00433771593343941</v>
      </c>
      <c r="BB48" s="12" t="n">
        <f aca="false">BB45*1/4+BB49*3/4</f>
        <v>53</v>
      </c>
      <c r="BC48" s="38" t="n">
        <f aca="false">'Central scenario'!BC48</f>
        <v>11.3722743431335</v>
      </c>
      <c r="BD48" s="12" t="n">
        <f aca="false">BB48+BC48/2</f>
        <v>58.6861371715667</v>
      </c>
      <c r="BE48" s="39" t="n">
        <f aca="false">BD48/BD47-1</f>
        <v>0</v>
      </c>
      <c r="BF48" s="7"/>
      <c r="BG48" s="7"/>
      <c r="BH48" s="7"/>
      <c r="BI48" s="39" t="n">
        <f aca="false">T55/AG55</f>
        <v>0.0173408382889128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1" t="n">
        <f aca="false">'High pensions'!Q49</f>
        <v>110188835.89957</v>
      </c>
      <c r="E49" s="9"/>
      <c r="F49" s="81" t="n">
        <f aca="false">'High pensions'!I49</f>
        <v>20028125.2547912</v>
      </c>
      <c r="G49" s="81" t="n">
        <f aca="false">'High pensions'!K49</f>
        <v>578249.119800256</v>
      </c>
      <c r="H49" s="81" t="n">
        <f aca="false">'High pensions'!V49</f>
        <v>3181356.04606818</v>
      </c>
      <c r="I49" s="81" t="n">
        <f aca="false">'High pensions'!M49</f>
        <v>17883.9933958842</v>
      </c>
      <c r="J49" s="81" t="n">
        <f aca="false">'High pensions'!W49</f>
        <v>98392.4550330364</v>
      </c>
      <c r="K49" s="9"/>
      <c r="L49" s="81" t="n">
        <f aca="false">'High pensions'!N49</f>
        <v>3166229.14696553</v>
      </c>
      <c r="M49" s="67"/>
      <c r="N49" s="81" t="n">
        <f aca="false">'High pensions'!L49</f>
        <v>859419.575206377</v>
      </c>
      <c r="O49" s="9"/>
      <c r="P49" s="81" t="n">
        <f aca="false">'High pensions'!X49</f>
        <v>21157851.0282407</v>
      </c>
      <c r="Q49" s="67"/>
      <c r="R49" s="81" t="n">
        <f aca="false">'High SIPA income'!G44</f>
        <v>25053938.3007869</v>
      </c>
      <c r="S49" s="67"/>
      <c r="T49" s="81" t="n">
        <f aca="false">'High SIPA income'!J44</f>
        <v>95795904.5604828</v>
      </c>
      <c r="U49" s="9"/>
      <c r="V49" s="81" t="n">
        <f aca="false">'High SIPA income'!F44</f>
        <v>140169.516165738</v>
      </c>
      <c r="W49" s="67"/>
      <c r="X49" s="81" t="n">
        <f aca="false">'High SIPA income'!M44</f>
        <v>352065.412615468</v>
      </c>
      <c r="Y49" s="9"/>
      <c r="Z49" s="9" t="n">
        <f aca="false">R49+V49-N49-L49-F49</f>
        <v>1140333.83998945</v>
      </c>
      <c r="AA49" s="9"/>
      <c r="AB49" s="9" t="n">
        <f aca="false">T49-P49-D49</f>
        <v>-35550782.3673276</v>
      </c>
      <c r="AC49" s="50"/>
      <c r="AD49" s="9"/>
      <c r="AE49" s="9"/>
      <c r="AF49" s="9"/>
      <c r="AG49" s="9" t="n">
        <f aca="false">AG48*'Optimist macro hypothesis'!B31/'Optimist macro hypothesis'!B30</f>
        <v>5609845485.53397</v>
      </c>
      <c r="AH49" s="39" t="n">
        <f aca="false">(AG49-AG48)/AG48</f>
        <v>0.000109156338823027</v>
      </c>
      <c r="AI49" s="39" t="n">
        <f aca="false">(AG49-AG45)/AG45</f>
        <v>0.0458159766232159</v>
      </c>
      <c r="AJ49" s="39" t="n">
        <f aca="false">AB49/AG49</f>
        <v>-0.00633721239898709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12354465</v>
      </c>
      <c r="AX49" s="7"/>
      <c r="AY49" s="39" t="n">
        <f aca="false">(AW49-AW48)/AW48</f>
        <v>0.00400342879377356</v>
      </c>
      <c r="AZ49" s="12" t="n">
        <f aca="false">workers_and_wage_high!B37</f>
        <v>6915.67881255117</v>
      </c>
      <c r="BA49" s="39" t="n">
        <f aca="false">(AZ49-AZ48)/AZ48</f>
        <v>0.00377877655572484</v>
      </c>
      <c r="BB49" s="12" t="n">
        <v>53</v>
      </c>
      <c r="BC49" s="38" t="n">
        <f aca="false">'Central scenario'!BC49</f>
        <v>11.3722743431335</v>
      </c>
      <c r="BD49" s="12" t="n">
        <f aca="false">BB49+BC49/2</f>
        <v>58.6861371715667</v>
      </c>
      <c r="BE49" s="39" t="n">
        <f aca="false">BD49/BD48-1</f>
        <v>0</v>
      </c>
      <c r="BF49" s="7"/>
      <c r="BG49" s="73" t="n">
        <f aca="false">(BB49-BB45)/BB45</f>
        <v>0</v>
      </c>
      <c r="BH49" s="7"/>
      <c r="BI49" s="39" t="n">
        <f aca="false">T56/AG56</f>
        <v>0.0151917658510996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0" t="n">
        <f aca="false">'High pensions'!Q50</f>
        <v>111604508.881659</v>
      </c>
      <c r="E50" s="6"/>
      <c r="F50" s="80" t="n">
        <f aca="false">'High pensions'!I50</f>
        <v>20285440.5769257</v>
      </c>
      <c r="G50" s="80" t="n">
        <f aca="false">'High pensions'!K50</f>
        <v>593676.46475995</v>
      </c>
      <c r="H50" s="80" t="n">
        <f aca="false">'High pensions'!V50</f>
        <v>3266232.74623377</v>
      </c>
      <c r="I50" s="80" t="n">
        <f aca="false">'High pensions'!M50</f>
        <v>18361.127776081</v>
      </c>
      <c r="J50" s="80" t="n">
        <f aca="false">'High pensions'!W50</f>
        <v>101017.507615478</v>
      </c>
      <c r="K50" s="6"/>
      <c r="L50" s="80" t="n">
        <f aca="false">'High pensions'!N50</f>
        <v>3879463.21564919</v>
      </c>
      <c r="M50" s="8"/>
      <c r="N50" s="80" t="n">
        <f aca="false">'High pensions'!L50</f>
        <v>872537.680793546</v>
      </c>
      <c r="O50" s="6"/>
      <c r="P50" s="80" t="n">
        <f aca="false">'High pensions'!X50</f>
        <v>24930997.9476861</v>
      </c>
      <c r="Q50" s="8"/>
      <c r="R50" s="80" t="n">
        <f aca="false">'High SIPA income'!G45</f>
        <v>21991738.5296448</v>
      </c>
      <c r="S50" s="8"/>
      <c r="T50" s="80" t="n">
        <f aca="false">'High SIPA income'!J45</f>
        <v>84087318.3294611</v>
      </c>
      <c r="U50" s="6"/>
      <c r="V50" s="80" t="n">
        <f aca="false">'High SIPA income'!F45</f>
        <v>140368.039361042</v>
      </c>
      <c r="W50" s="8"/>
      <c r="X50" s="80" t="n">
        <f aca="false">'High SIPA income'!M45</f>
        <v>352564.045646244</v>
      </c>
      <c r="Y50" s="6"/>
      <c r="Z50" s="6" t="n">
        <f aca="false">R50+V50-N50-L50-F50</f>
        <v>-2905334.90436263</v>
      </c>
      <c r="AA50" s="6"/>
      <c r="AB50" s="6" t="n">
        <f aca="false">T50-P50-D50</f>
        <v>-52448188.4998845</v>
      </c>
      <c r="AC50" s="50"/>
      <c r="AD50" s="6"/>
      <c r="AE50" s="6"/>
      <c r="AF50" s="6"/>
      <c r="AG50" s="6" t="n">
        <f aca="false">AG49*'Optimist macro hypothesis'!B32/'Optimist macro hypothesis'!B31</f>
        <v>5511150361.12654</v>
      </c>
      <c r="AH50" s="61" t="n">
        <f aca="false">(AG50-AG49)/AG49</f>
        <v>-0.0175931983620454</v>
      </c>
      <c r="AI50" s="61"/>
      <c r="AJ50" s="61" t="n">
        <f aca="false">AB50/AG50</f>
        <v>-0.00951674061913337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0.0120941784351626</v>
      </c>
      <c r="AV50" s="5"/>
      <c r="AW50" s="5" t="n">
        <f aca="false">workers_and_wage_high!C38</f>
        <v>12414434</v>
      </c>
      <c r="AX50" s="5"/>
      <c r="AY50" s="61" t="n">
        <f aca="false">(AW50-AW49)/AW49</f>
        <v>0.00485403455349948</v>
      </c>
      <c r="AZ50" s="11" t="n">
        <f aca="false">workers_and_wage_high!B38</f>
        <v>6914.25126512739</v>
      </c>
      <c r="BA50" s="61" t="n">
        <f aca="false">(AZ50-AZ49)/AZ49</f>
        <v>-0.00020642188026211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0.017466002958315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1" t="n">
        <f aca="false">'High pensions'!Q51</f>
        <v>113290117.023812</v>
      </c>
      <c r="E51" s="9"/>
      <c r="F51" s="81" t="n">
        <f aca="false">'High pensions'!I51</f>
        <v>20591819.8096848</v>
      </c>
      <c r="G51" s="81" t="n">
        <f aca="false">'High pensions'!K51</f>
        <v>620584.898638603</v>
      </c>
      <c r="H51" s="81" t="n">
        <f aca="false">'High pensions'!V51</f>
        <v>3414275.0101626</v>
      </c>
      <c r="I51" s="81" t="n">
        <f aca="false">'High pensions'!M51</f>
        <v>19193.3473805756</v>
      </c>
      <c r="J51" s="81" t="n">
        <f aca="false">'High pensions'!W51</f>
        <v>105596.134334927</v>
      </c>
      <c r="K51" s="9"/>
      <c r="L51" s="81" t="n">
        <f aca="false">'High pensions'!N51</f>
        <v>3201160.62451019</v>
      </c>
      <c r="M51" s="67"/>
      <c r="N51" s="81" t="n">
        <f aca="false">'High pensions'!L51</f>
        <v>888210.389159232</v>
      </c>
      <c r="O51" s="9"/>
      <c r="P51" s="81" t="n">
        <f aca="false">'High pensions'!X51</f>
        <v>21497509.1949824</v>
      </c>
      <c r="Q51" s="67"/>
      <c r="R51" s="81" t="n">
        <f aca="false">'High SIPA income'!G46</f>
        <v>25637534.8770158</v>
      </c>
      <c r="S51" s="67"/>
      <c r="T51" s="81" t="n">
        <f aca="false">'High SIPA income'!J46</f>
        <v>98027336.6510015</v>
      </c>
      <c r="U51" s="9"/>
      <c r="V51" s="81" t="n">
        <f aca="false">'High SIPA income'!F46</f>
        <v>142682.23529933</v>
      </c>
      <c r="W51" s="67"/>
      <c r="X51" s="81" t="n">
        <f aca="false">'High SIPA income'!M46</f>
        <v>358376.638642022</v>
      </c>
      <c r="Y51" s="9"/>
      <c r="Z51" s="9" t="n">
        <f aca="false">R51+V51-N51-L51-F51</f>
        <v>1099026.28896086</v>
      </c>
      <c r="AA51" s="9"/>
      <c r="AB51" s="9" t="n">
        <f aca="false">T51-P51-D51</f>
        <v>-36760289.5677933</v>
      </c>
      <c r="AC51" s="50"/>
      <c r="AD51" s="9"/>
      <c r="AE51" s="9"/>
      <c r="AF51" s="9"/>
      <c r="AG51" s="9" t="n">
        <f aca="false">AG50*'Optimist macro hypothesis'!B33/'Optimist macro hypothesis'!B32</f>
        <v>6306437070.88731</v>
      </c>
      <c r="AH51" s="39" t="n">
        <f aca="false">(AG51-AG50)/AG50</f>
        <v>0.144305028469266</v>
      </c>
      <c r="AI51" s="39"/>
      <c r="AJ51" s="39" t="n">
        <f aca="false">AB51/AG51</f>
        <v>-0.00582901076385768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12437394</v>
      </c>
      <c r="AX51" s="7"/>
      <c r="AY51" s="39" t="n">
        <f aca="false">(AW51-AW50)/AW50</f>
        <v>0.00184946007204195</v>
      </c>
      <c r="AZ51" s="12" t="n">
        <f aca="false">workers_and_wage_high!B39</f>
        <v>6973.98565500147</v>
      </c>
      <c r="BA51" s="39" t="n">
        <f aca="false">(AZ51-AZ50)/AZ50</f>
        <v>0.00863931430657616</v>
      </c>
      <c r="BB51" s="12" t="n">
        <f aca="false">BB49*2/4+BB53*2/4</f>
        <v>53.25</v>
      </c>
      <c r="BC51" s="38" t="n">
        <f aca="false">'Central scenario'!BC51</f>
        <v>11.3722743431335</v>
      </c>
      <c r="BD51" s="12" t="n">
        <f aca="false">BB51+BC51/2</f>
        <v>58.9361371715667</v>
      </c>
      <c r="BE51" s="39" t="n">
        <f aca="false">BD51/BD50-1</f>
        <v>0.00212544776400669</v>
      </c>
      <c r="BF51" s="7"/>
      <c r="BG51" s="7"/>
      <c r="BH51" s="7"/>
      <c r="BI51" s="39" t="n">
        <f aca="false">T58/AG58</f>
        <v>0.0152858922820962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1" t="n">
        <f aca="false">'High pensions'!Q52</f>
        <v>114044569.498234</v>
      </c>
      <c r="E52" s="9"/>
      <c r="F52" s="81" t="n">
        <f aca="false">'High pensions'!I52</f>
        <v>20728950.4775347</v>
      </c>
      <c r="G52" s="81" t="n">
        <f aca="false">'High pensions'!K52</f>
        <v>643339.805693549</v>
      </c>
      <c r="H52" s="81" t="n">
        <f aca="false">'High pensions'!V52</f>
        <v>3539465.79499592</v>
      </c>
      <c r="I52" s="81" t="n">
        <f aca="false">'High pensions'!M52</f>
        <v>19897.107392584</v>
      </c>
      <c r="J52" s="81" t="n">
        <f aca="false">'High pensions'!W52</f>
        <v>109468.014278224</v>
      </c>
      <c r="K52" s="9"/>
      <c r="L52" s="81" t="n">
        <f aca="false">'High pensions'!N52</f>
        <v>3193275.28394454</v>
      </c>
      <c r="M52" s="67"/>
      <c r="N52" s="81" t="n">
        <f aca="false">'High pensions'!L52</f>
        <v>895988.270292841</v>
      </c>
      <c r="O52" s="9"/>
      <c r="P52" s="81" t="n">
        <f aca="false">'High pensions'!X52</f>
        <v>21499383.7324531</v>
      </c>
      <c r="Q52" s="67"/>
      <c r="R52" s="81" t="n">
        <f aca="false">'High SIPA income'!G47</f>
        <v>22461320.989144</v>
      </c>
      <c r="S52" s="67"/>
      <c r="T52" s="81" t="n">
        <f aca="false">'High SIPA income'!J47</f>
        <v>85882807.5628665</v>
      </c>
      <c r="U52" s="9"/>
      <c r="V52" s="81" t="n">
        <f aca="false">'High SIPA income'!F47</f>
        <v>140632.734619788</v>
      </c>
      <c r="W52" s="67"/>
      <c r="X52" s="81" t="n">
        <f aca="false">'High SIPA income'!M47</f>
        <v>353228.883822455</v>
      </c>
      <c r="Y52" s="9"/>
      <c r="Z52" s="9" t="n">
        <f aca="false">R52+V52-N52-L52-F52</f>
        <v>-2216260.30800832</v>
      </c>
      <c r="AA52" s="9"/>
      <c r="AB52" s="9" t="n">
        <f aca="false">T52-P52-D52</f>
        <v>-49661145.6678209</v>
      </c>
      <c r="AC52" s="50"/>
      <c r="AD52" s="9"/>
      <c r="AE52" s="9"/>
      <c r="AF52" s="9"/>
      <c r="AG52" s="9" t="n">
        <f aca="false">AG51*'Optimist macro hypothesis'!B34/'Optimist macro hypothesis'!B33</f>
        <v>5814943823.21097</v>
      </c>
      <c r="AH52" s="39" t="n">
        <f aca="false">(AG52-AG51)/AG51</f>
        <v>-0.0779351703904645</v>
      </c>
      <c r="AI52" s="39"/>
      <c r="AJ52" s="39" t="n">
        <f aca="false">AB52/AG52</f>
        <v>-0.00854026232714289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12479524</v>
      </c>
      <c r="AX52" s="7"/>
      <c r="AY52" s="39" t="n">
        <f aca="false">(AW52-AW51)/AW51</f>
        <v>0.003387365552623</v>
      </c>
      <c r="AZ52" s="12" t="n">
        <f aca="false">workers_and_wage_high!B40</f>
        <v>6994.4045295907</v>
      </c>
      <c r="BA52" s="39" t="n">
        <f aca="false">(AZ52-AZ51)/AZ51</f>
        <v>0.00292786300393178</v>
      </c>
      <c r="BB52" s="12" t="n">
        <f aca="false">BB49*1/4+BB53*3/4</f>
        <v>53.375</v>
      </c>
      <c r="BC52" s="38" t="n">
        <f aca="false">'Central scenario'!BC52</f>
        <v>11.3722743431335</v>
      </c>
      <c r="BD52" s="12" t="n">
        <f aca="false">BB52+BC52/2</f>
        <v>59.0611371715667</v>
      </c>
      <c r="BE52" s="39" t="n">
        <f aca="false">BD52/BD51-1</f>
        <v>0.00212093981721462</v>
      </c>
      <c r="BF52" s="7"/>
      <c r="BG52" s="7"/>
      <c r="BH52" s="7"/>
      <c r="BI52" s="39" t="n">
        <f aca="false">T59/AG59</f>
        <v>0.0175531628886961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1" t="n">
        <f aca="false">'High pensions'!Q53</f>
        <v>114508896.763693</v>
      </c>
      <c r="E53" s="9"/>
      <c r="F53" s="81" t="n">
        <f aca="false">'High pensions'!I53</f>
        <v>20813347.4543783</v>
      </c>
      <c r="G53" s="81" t="n">
        <f aca="false">'High pensions'!K53</f>
        <v>706327.679809418</v>
      </c>
      <c r="H53" s="81" t="n">
        <f aca="false">'High pensions'!V53</f>
        <v>3886006.49395405</v>
      </c>
      <c r="I53" s="81" t="n">
        <f aca="false">'High pensions'!M53</f>
        <v>21845.1859734873</v>
      </c>
      <c r="J53" s="81" t="n">
        <f aca="false">'High pensions'!W53</f>
        <v>120185.76785425</v>
      </c>
      <c r="K53" s="9"/>
      <c r="L53" s="81" t="n">
        <f aca="false">'High pensions'!N53</f>
        <v>3227818.39133098</v>
      </c>
      <c r="M53" s="67"/>
      <c r="N53" s="81" t="n">
        <f aca="false">'High pensions'!L53</f>
        <v>901838.547978319</v>
      </c>
      <c r="O53" s="9"/>
      <c r="P53" s="81" t="n">
        <f aca="false">'High pensions'!X53</f>
        <v>21710814.5826069</v>
      </c>
      <c r="Q53" s="67"/>
      <c r="R53" s="81" t="n">
        <f aca="false">'High SIPA income'!G48</f>
        <v>26116155.3627866</v>
      </c>
      <c r="S53" s="67"/>
      <c r="T53" s="81" t="n">
        <f aca="false">'High SIPA income'!J48</f>
        <v>99857383.5611973</v>
      </c>
      <c r="U53" s="9"/>
      <c r="V53" s="81" t="n">
        <f aca="false">'High SIPA income'!F48</f>
        <v>141975.987443355</v>
      </c>
      <c r="W53" s="67"/>
      <c r="X53" s="81" t="n">
        <f aca="false">'High SIPA income'!M48</f>
        <v>356602.747644721</v>
      </c>
      <c r="Y53" s="9"/>
      <c r="Z53" s="9" t="n">
        <f aca="false">R53+V53-N53-L53-F53</f>
        <v>1315126.95654238</v>
      </c>
      <c r="AA53" s="9"/>
      <c r="AB53" s="9" t="n">
        <f aca="false">T53-P53-D53</f>
        <v>-36362327.7851031</v>
      </c>
      <c r="AC53" s="50"/>
      <c r="AD53" s="9"/>
      <c r="AE53" s="9"/>
      <c r="AF53" s="9"/>
      <c r="AG53" s="9" t="n">
        <f aca="false">AG52*'Optimist macro hypothesis'!B35/'Optimist macro hypothesis'!B34</f>
        <v>5812618159.82759</v>
      </c>
      <c r="AH53" s="39" t="n">
        <f aca="false">(AG53-AG52)/AG52</f>
        <v>-0.000399945976105586</v>
      </c>
      <c r="AI53" s="39" t="n">
        <f aca="false">(AG53-AG49)/AG49</f>
        <v>0.0361458572819014</v>
      </c>
      <c r="AJ53" s="39" t="n">
        <f aca="false">AB53/AG53</f>
        <v>-0.00625575717951196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12481064</v>
      </c>
      <c r="AX53" s="7"/>
      <c r="AY53" s="39" t="n">
        <f aca="false">(AW53-AW52)/AW52</f>
        <v>0.00012340214258172</v>
      </c>
      <c r="AZ53" s="12" t="n">
        <f aca="false">workers_and_wage_high!B41</f>
        <v>7053.10245948648</v>
      </c>
      <c r="BA53" s="39" t="n">
        <f aca="false">(AZ53-AZ52)/AZ52</f>
        <v>0.0083921268275875</v>
      </c>
      <c r="BB53" s="7" t="n">
        <v>53.5</v>
      </c>
      <c r="BC53" s="38" t="n">
        <f aca="false">'Central scenario'!BC53</f>
        <v>11.3722743431335</v>
      </c>
      <c r="BD53" s="12" t="n">
        <f aca="false">BB53+BC53/2</f>
        <v>59.1861371715667</v>
      </c>
      <c r="BE53" s="39" t="n">
        <f aca="false">BD53/BD52-1</f>
        <v>0.00211645095211921</v>
      </c>
      <c r="BF53" s="7" t="n">
        <v>100</v>
      </c>
      <c r="BG53" s="73" t="n">
        <f aca="false">(BB53-BB49)/BB49</f>
        <v>0.00943396226415094</v>
      </c>
      <c r="BH53" s="7"/>
      <c r="BI53" s="39" t="n">
        <f aca="false">T60/AG60</f>
        <v>0.0153367710290906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0" t="n">
        <f aca="false">'High pensions'!Q54</f>
        <v>115213467.388317</v>
      </c>
      <c r="E54" s="6"/>
      <c r="F54" s="80" t="n">
        <f aca="false">'High pensions'!I54</f>
        <v>20941411.5055646</v>
      </c>
      <c r="G54" s="80" t="n">
        <f aca="false">'High pensions'!K54</f>
        <v>774677.595987379</v>
      </c>
      <c r="H54" s="80" t="n">
        <f aca="false">'High pensions'!V54</f>
        <v>4262047.56627962</v>
      </c>
      <c r="I54" s="80" t="n">
        <f aca="false">'High pensions'!M54</f>
        <v>23959.1009068259</v>
      </c>
      <c r="J54" s="80" t="n">
        <f aca="false">'High pensions'!W54</f>
        <v>131815.904111739</v>
      </c>
      <c r="K54" s="6"/>
      <c r="L54" s="80" t="n">
        <f aca="false">'High pensions'!N54</f>
        <v>3922389.24372822</v>
      </c>
      <c r="M54" s="8"/>
      <c r="N54" s="80" t="n">
        <f aca="false">'High pensions'!L54</f>
        <v>908925.936923217</v>
      </c>
      <c r="O54" s="6"/>
      <c r="P54" s="80" t="n">
        <f aca="false">'High pensions'!X54</f>
        <v>25353938.7604041</v>
      </c>
      <c r="Q54" s="8"/>
      <c r="R54" s="80" t="n">
        <f aca="false">'High SIPA income'!G49</f>
        <v>23137448.9104529</v>
      </c>
      <c r="S54" s="8"/>
      <c r="T54" s="80" t="n">
        <f aca="false">'High SIPA income'!J49</f>
        <v>88468041.2711475</v>
      </c>
      <c r="U54" s="6"/>
      <c r="V54" s="80" t="n">
        <f aca="false">'High SIPA income'!F49</f>
        <v>139278.144377776</v>
      </c>
      <c r="W54" s="8"/>
      <c r="X54" s="80" t="n">
        <f aca="false">'High SIPA income'!M49</f>
        <v>349826.543673725</v>
      </c>
      <c r="Y54" s="6"/>
      <c r="Z54" s="6" t="n">
        <f aca="false">R54+V54-N54-L54-F54</f>
        <v>-2495999.63138536</v>
      </c>
      <c r="AA54" s="6"/>
      <c r="AB54" s="6" t="n">
        <f aca="false">T54-P54-D54</f>
        <v>-52099364.8775737</v>
      </c>
      <c r="AC54" s="50"/>
      <c r="AD54" s="6"/>
      <c r="AE54" s="6"/>
      <c r="AF54" s="6"/>
      <c r="AG54" s="6" t="n">
        <f aca="false">BF54/100*$AG$53</f>
        <v>5877333640.98404</v>
      </c>
      <c r="AH54" s="61" t="n">
        <f aca="false">(AG54-AG53)/AG53</f>
        <v>0.0111336198898656</v>
      </c>
      <c r="AI54" s="61"/>
      <c r="AJ54" s="61" t="n">
        <f aca="false">AB54/AG54</f>
        <v>-0.00886445590127341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0.00937280874895331</v>
      </c>
      <c r="AV54" s="5"/>
      <c r="AW54" s="5" t="n">
        <f aca="false">workers_and_wage_high!C42</f>
        <v>12529322</v>
      </c>
      <c r="AX54" s="5"/>
      <c r="AY54" s="61" t="n">
        <f aca="false">(AW54-AW53)/AW53</f>
        <v>0.00386649727939862</v>
      </c>
      <c r="AZ54" s="11" t="n">
        <f aca="false">workers_and_wage_high!B42</f>
        <v>7104.16080289786</v>
      </c>
      <c r="BA54" s="61" t="n">
        <f aca="false">(AZ54-AZ53)/AZ53</f>
        <v>0.00723913252425667</v>
      </c>
      <c r="BB54" s="66"/>
      <c r="BC54" s="66"/>
      <c r="BD54" s="66"/>
      <c r="BE54" s="66"/>
      <c r="BF54" s="5" t="n">
        <f aca="false">BF53*(1+AY54)*(1+BA54)*(1-BE54)</f>
        <v>101.113361988987</v>
      </c>
      <c r="BG54" s="5"/>
      <c r="BH54" s="5"/>
      <c r="BI54" s="61" t="n">
        <f aca="false">T61/AG61</f>
        <v>0.0176461609080326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1" t="n">
        <f aca="false">'High pensions'!Q55</f>
        <v>115931098.148679</v>
      </c>
      <c r="E55" s="9"/>
      <c r="F55" s="81" t="n">
        <f aca="false">'High pensions'!I55</f>
        <v>21071849.3910172</v>
      </c>
      <c r="G55" s="81" t="n">
        <f aca="false">'High pensions'!K55</f>
        <v>869727.955367482</v>
      </c>
      <c r="H55" s="81" t="n">
        <f aca="false">'High pensions'!V55</f>
        <v>4784986.59919903</v>
      </c>
      <c r="I55" s="81" t="n">
        <f aca="false">'High pensions'!M55</f>
        <v>26898.8027433243</v>
      </c>
      <c r="J55" s="81" t="n">
        <f aca="false">'High pensions'!W55</f>
        <v>147989.276263888</v>
      </c>
      <c r="K55" s="9"/>
      <c r="L55" s="81" t="n">
        <f aca="false">'High pensions'!N55</f>
        <v>3246689.46887852</v>
      </c>
      <c r="M55" s="67"/>
      <c r="N55" s="81" t="n">
        <f aca="false">'High pensions'!L55</f>
        <v>917334.350078579</v>
      </c>
      <c r="O55" s="9"/>
      <c r="P55" s="81" t="n">
        <f aca="false">'High pensions'!X55</f>
        <v>21893990.0248653</v>
      </c>
      <c r="Q55" s="67"/>
      <c r="R55" s="81" t="n">
        <f aca="false">'High SIPA income'!G50</f>
        <v>26862638.5893994</v>
      </c>
      <c r="S55" s="67"/>
      <c r="T55" s="81" t="n">
        <f aca="false">'High SIPA income'!J50</f>
        <v>102711626.877122</v>
      </c>
      <c r="U55" s="9"/>
      <c r="V55" s="81" t="n">
        <f aca="false">'High SIPA income'!F50</f>
        <v>140757.109885672</v>
      </c>
      <c r="W55" s="67"/>
      <c r="X55" s="81" t="n">
        <f aca="false">'High SIPA income'!M50</f>
        <v>353541.278631972</v>
      </c>
      <c r="Y55" s="9"/>
      <c r="Z55" s="9" t="n">
        <f aca="false">R55+V55-N55-L55-F55</f>
        <v>1767522.48931077</v>
      </c>
      <c r="AA55" s="9"/>
      <c r="AB55" s="9" t="n">
        <f aca="false">T55-P55-D55</f>
        <v>-35113461.2964227</v>
      </c>
      <c r="AC55" s="50"/>
      <c r="AD55" s="9"/>
      <c r="AE55" s="9"/>
      <c r="AF55" s="9"/>
      <c r="AG55" s="9" t="n">
        <f aca="false">BF55/100*$AG$53</f>
        <v>5923106205.4706</v>
      </c>
      <c r="AH55" s="39" t="n">
        <f aca="false">(AG55-AG54)/AG54</f>
        <v>0.00778798129944079</v>
      </c>
      <c r="AI55" s="39"/>
      <c r="AJ55" s="39" t="n">
        <f aca="false">AB55/AG55</f>
        <v>-0.00592821740457597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12559498</v>
      </c>
      <c r="AX55" s="7"/>
      <c r="AY55" s="39" t="n">
        <f aca="false">(AW55-AW54)/AW54</f>
        <v>0.00240843040030418</v>
      </c>
      <c r="AZ55" s="12" t="n">
        <f aca="false">workers_and_wage_high!B43</f>
        <v>7142.28617522696</v>
      </c>
      <c r="BA55" s="39" t="n">
        <f aca="false">(AZ55-AZ54)/AZ54</f>
        <v>0.0053666257545224</v>
      </c>
      <c r="BB55" s="38"/>
      <c r="BC55" s="38"/>
      <c r="BD55" s="38"/>
      <c r="BE55" s="38"/>
      <c r="BF55" s="7" t="n">
        <f aca="false">BF54*(1+AY55)*(1+BA55)*(1-BE55)</f>
        <v>101.90083096128</v>
      </c>
      <c r="BG55" s="7"/>
      <c r="BH55" s="7"/>
      <c r="BI55" s="39" t="n">
        <f aca="false">T62/AG62</f>
        <v>0.0154387144008366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1" t="n">
        <f aca="false">'High pensions'!Q56</f>
        <v>116461210.679429</v>
      </c>
      <c r="E56" s="9"/>
      <c r="F56" s="81" t="n">
        <f aca="false">'High pensions'!I56</f>
        <v>21168203.6185422</v>
      </c>
      <c r="G56" s="81" t="n">
        <f aca="false">'High pensions'!K56</f>
        <v>930662.733035999</v>
      </c>
      <c r="H56" s="81" t="n">
        <f aca="false">'High pensions'!V56</f>
        <v>5120231.76726521</v>
      </c>
      <c r="I56" s="81" t="n">
        <f aca="false">'High pensions'!M56</f>
        <v>28783.3834959588</v>
      </c>
      <c r="J56" s="81" t="n">
        <f aca="false">'High pensions'!W56</f>
        <v>158357.683523666</v>
      </c>
      <c r="K56" s="9"/>
      <c r="L56" s="81" t="n">
        <f aca="false">'High pensions'!N56</f>
        <v>3220556.50527445</v>
      </c>
      <c r="M56" s="67"/>
      <c r="N56" s="81" t="n">
        <f aca="false">'High pensions'!L56</f>
        <v>923049.174397551</v>
      </c>
      <c r="O56" s="9"/>
      <c r="P56" s="81" t="n">
        <f aca="false">'High pensions'!X56</f>
        <v>21789827.2297501</v>
      </c>
      <c r="Q56" s="67"/>
      <c r="R56" s="81" t="n">
        <f aca="false">'High SIPA income'!G51</f>
        <v>23876678.1582163</v>
      </c>
      <c r="S56" s="67"/>
      <c r="T56" s="81" t="n">
        <f aca="false">'High SIPA income'!J51</f>
        <v>91294548.3702265</v>
      </c>
      <c r="U56" s="9"/>
      <c r="V56" s="81" t="n">
        <f aca="false">'High SIPA income'!F51</f>
        <v>143445.952289808</v>
      </c>
      <c r="W56" s="67"/>
      <c r="X56" s="81" t="n">
        <f aca="false">'High SIPA income'!M51</f>
        <v>360294.875536384</v>
      </c>
      <c r="Y56" s="9"/>
      <c r="Z56" s="9" t="n">
        <f aca="false">R56+V56-N56-L56-F56</f>
        <v>-1291685.18770809</v>
      </c>
      <c r="AA56" s="9"/>
      <c r="AB56" s="9" t="n">
        <f aca="false">T56-P56-D56</f>
        <v>-46956489.5389522</v>
      </c>
      <c r="AC56" s="50"/>
      <c r="AD56" s="9"/>
      <c r="AE56" s="9"/>
      <c r="AF56" s="9"/>
      <c r="AG56" s="9" t="n">
        <f aca="false">BF56/100*$AG$53</f>
        <v>6009475742.65164</v>
      </c>
      <c r="AH56" s="39" t="n">
        <f aca="false">(AG56-AG55)/AG55</f>
        <v>0.0145817978244707</v>
      </c>
      <c r="AI56" s="39"/>
      <c r="AJ56" s="39" t="n">
        <f aca="false">AB56/AG56</f>
        <v>-0.00781374142268073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12624760</v>
      </c>
      <c r="AX56" s="7"/>
      <c r="AY56" s="39" t="n">
        <f aca="false">(AW56-AW55)/AW55</f>
        <v>0.005196226791867</v>
      </c>
      <c r="AZ56" s="12" t="n">
        <f aca="false">workers_and_wage_high!B44</f>
        <v>7208.97408396167</v>
      </c>
      <c r="BA56" s="39" t="n">
        <f aca="false">(AZ56-AZ55)/AZ55</f>
        <v>0.00933705358461013</v>
      </c>
      <c r="BB56" s="38"/>
      <c r="BC56" s="38"/>
      <c r="BD56" s="38"/>
      <c r="BE56" s="38"/>
      <c r="BF56" s="7" t="n">
        <f aca="false">BF55*(1+AY56)*(1+BA56)*(1-BE56)</f>
        <v>103.386728276503</v>
      </c>
      <c r="BG56" s="7"/>
      <c r="BH56" s="7"/>
      <c r="BI56" s="39" t="n">
        <f aca="false">T63/AG63</f>
        <v>0.0178024312001215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1" t="n">
        <f aca="false">'High pensions'!Q57</f>
        <v>117277540.983236</v>
      </c>
      <c r="E57" s="9"/>
      <c r="F57" s="81" t="n">
        <f aca="false">'High pensions'!I57</f>
        <v>21316581.3143448</v>
      </c>
      <c r="G57" s="81" t="n">
        <f aca="false">'High pensions'!K57</f>
        <v>1027168.99681682</v>
      </c>
      <c r="H57" s="81" t="n">
        <f aca="false">'High pensions'!V57</f>
        <v>5651180.75663612</v>
      </c>
      <c r="I57" s="81" t="n">
        <f aca="false">'High pensions'!M57</f>
        <v>31768.1133036129</v>
      </c>
      <c r="J57" s="81" t="n">
        <f aca="false">'High pensions'!W57</f>
        <v>174778.786287715</v>
      </c>
      <c r="K57" s="9"/>
      <c r="L57" s="81" t="n">
        <f aca="false">'High pensions'!N57</f>
        <v>3188735.13584634</v>
      </c>
      <c r="M57" s="67"/>
      <c r="N57" s="81" t="n">
        <f aca="false">'High pensions'!L57</f>
        <v>932408.005205762</v>
      </c>
      <c r="O57" s="9"/>
      <c r="P57" s="81" t="n">
        <f aca="false">'High pensions'!X57</f>
        <v>21676195.5183204</v>
      </c>
      <c r="Q57" s="67"/>
      <c r="R57" s="81" t="n">
        <f aca="false">'High SIPA income'!G52</f>
        <v>27560533.9901425</v>
      </c>
      <c r="S57" s="67"/>
      <c r="T57" s="81" t="n">
        <f aca="false">'High SIPA income'!J52</f>
        <v>105380090.429644</v>
      </c>
      <c r="U57" s="9"/>
      <c r="V57" s="81" t="n">
        <f aca="false">'High SIPA income'!F52</f>
        <v>138703.759782659</v>
      </c>
      <c r="W57" s="67"/>
      <c r="X57" s="81" t="n">
        <f aca="false">'High SIPA income'!M52</f>
        <v>348383.855170464</v>
      </c>
      <c r="Y57" s="9"/>
      <c r="Z57" s="9" t="n">
        <f aca="false">R57+V57-N57-L57-F57</f>
        <v>2261513.29452826</v>
      </c>
      <c r="AA57" s="9"/>
      <c r="AB57" s="9" t="n">
        <f aca="false">T57-P57-D57</f>
        <v>-33573646.0719132</v>
      </c>
      <c r="AC57" s="50"/>
      <c r="AD57" s="9"/>
      <c r="AE57" s="9"/>
      <c r="AF57" s="9"/>
      <c r="AG57" s="9" t="n">
        <f aca="false">BF57/100*$AG$53</f>
        <v>6033440546.25136</v>
      </c>
      <c r="AH57" s="39" t="n">
        <f aca="false">(AG57-AG56)/AG56</f>
        <v>0.00398783598203621</v>
      </c>
      <c r="AI57" s="39" t="n">
        <f aca="false">(AG57-AG53)/AG53</f>
        <v>0.0379901759158936</v>
      </c>
      <c r="AJ57" s="39" t="n">
        <f aca="false">AB57/AG57</f>
        <v>-0.0055645938357299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12684386</v>
      </c>
      <c r="AX57" s="7"/>
      <c r="AY57" s="39" t="n">
        <f aca="false">(AW57-AW56)/AW56</f>
        <v>0.0047229412677944</v>
      </c>
      <c r="AZ57" s="12" t="n">
        <f aca="false">workers_and_wage_high!B45</f>
        <v>7203.69963989719</v>
      </c>
      <c r="BA57" s="39" t="n">
        <f aca="false">(AZ57-AZ56)/AZ56</f>
        <v>-0.000731649746974906</v>
      </c>
      <c r="BB57" s="38"/>
      <c r="BC57" s="38"/>
      <c r="BD57" s="38"/>
      <c r="BE57" s="38"/>
      <c r="BF57" s="7" t="n">
        <f aca="false">BF56*(1+AY57)*(1+BA57)*(1-BE57)</f>
        <v>103.799017591589</v>
      </c>
      <c r="BG57" s="73" t="n">
        <f aca="false">(BB57-BB53)/BB53</f>
        <v>-1</v>
      </c>
      <c r="BH57" s="7"/>
      <c r="BI57" s="39" t="n">
        <f aca="false">T64/AG64</f>
        <v>0.0155348317575837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0" t="n">
        <f aca="false">'High pensions'!Q58</f>
        <v>118488684.470824</v>
      </c>
      <c r="E58" s="6"/>
      <c r="F58" s="80" t="n">
        <f aca="false">'High pensions'!I58</f>
        <v>21536720.9797918</v>
      </c>
      <c r="G58" s="80" t="n">
        <f aca="false">'High pensions'!K58</f>
        <v>1136035.82182998</v>
      </c>
      <c r="H58" s="80" t="n">
        <f aca="false">'High pensions'!V58</f>
        <v>6250133.90695218</v>
      </c>
      <c r="I58" s="80" t="n">
        <f aca="false">'High pensions'!M58</f>
        <v>35135.1285102055</v>
      </c>
      <c r="J58" s="80" t="n">
        <f aca="false">'High pensions'!W58</f>
        <v>193303.110524295</v>
      </c>
      <c r="K58" s="6"/>
      <c r="L58" s="80" t="n">
        <f aca="false">'High pensions'!N58</f>
        <v>3967427.18763581</v>
      </c>
      <c r="M58" s="8"/>
      <c r="N58" s="80" t="n">
        <f aca="false">'High pensions'!L58</f>
        <v>945242.91797195</v>
      </c>
      <c r="O58" s="6"/>
      <c r="P58" s="80" t="n">
        <f aca="false">'High pensions'!X58</f>
        <v>25787446.1799303</v>
      </c>
      <c r="Q58" s="8"/>
      <c r="R58" s="80" t="n">
        <f aca="false">'High SIPA income'!G53</f>
        <v>24287624.2956127</v>
      </c>
      <c r="S58" s="8"/>
      <c r="T58" s="80" t="n">
        <f aca="false">'High SIPA income'!J53</f>
        <v>92865836.5439619</v>
      </c>
      <c r="U58" s="6"/>
      <c r="V58" s="80" t="n">
        <f aca="false">'High SIPA income'!F53</f>
        <v>136693.6070345</v>
      </c>
      <c r="W58" s="8"/>
      <c r="X58" s="80" t="n">
        <f aca="false">'High SIPA income'!M53</f>
        <v>343334.931010206</v>
      </c>
      <c r="Y58" s="6"/>
      <c r="Z58" s="6" t="n">
        <f aca="false">R58+V58-N58-L58-F58</f>
        <v>-2025073.1827523</v>
      </c>
      <c r="AA58" s="6"/>
      <c r="AB58" s="6" t="n">
        <f aca="false">T58-P58-D58</f>
        <v>-51410294.1067921</v>
      </c>
      <c r="AC58" s="50"/>
      <c r="AD58" s="6"/>
      <c r="AE58" s="6"/>
      <c r="AF58" s="6"/>
      <c r="AG58" s="6" t="n">
        <f aca="false">BF58/100*$AG$53</f>
        <v>6075264356.84307</v>
      </c>
      <c r="AH58" s="61" t="n">
        <f aca="false">(AG58-AG57)/AG57</f>
        <v>0.00693200012017994</v>
      </c>
      <c r="AI58" s="61"/>
      <c r="AJ58" s="61" t="n">
        <f aca="false">AB58/AG58</f>
        <v>-0.00846223161447854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0.00954200188916415</v>
      </c>
      <c r="AV58" s="5"/>
      <c r="AW58" s="5" t="n">
        <f aca="false">workers_and_wage_high!C46</f>
        <v>12702319</v>
      </c>
      <c r="AX58" s="5"/>
      <c r="AY58" s="61" t="n">
        <f aca="false">(AW58-AW57)/AW57</f>
        <v>0.0014137854209104</v>
      </c>
      <c r="AZ58" s="11" t="n">
        <f aca="false">workers_and_wage_high!B46</f>
        <v>7243.39508030427</v>
      </c>
      <c r="BA58" s="61" t="n">
        <f aca="false">(AZ58-AZ57)/AZ57</f>
        <v>0.00551042414195462</v>
      </c>
      <c r="BB58" s="66"/>
      <c r="BC58" s="66"/>
      <c r="BD58" s="66"/>
      <c r="BE58" s="66"/>
      <c r="BF58" s="5" t="n">
        <f aca="false">BF57*(1+AY58)*(1+BA58)*(1-BE58)</f>
        <v>104.518552394009</v>
      </c>
      <c r="BG58" s="5"/>
      <c r="BH58" s="5"/>
      <c r="BI58" s="61" t="n">
        <f aca="false">T65/AG65</f>
        <v>0.017833629964725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1" t="n">
        <f aca="false">'High pensions'!Q59</f>
        <v>120908784.32374</v>
      </c>
      <c r="E59" s="9"/>
      <c r="F59" s="81" t="n">
        <f aca="false">'High pensions'!I59</f>
        <v>21976602.7753258</v>
      </c>
      <c r="G59" s="81" t="n">
        <f aca="false">'High pensions'!K59</f>
        <v>1214805.18754309</v>
      </c>
      <c r="H59" s="81" t="n">
        <f aca="false">'High pensions'!V59</f>
        <v>6683499.71638556</v>
      </c>
      <c r="I59" s="81" t="n">
        <f aca="false">'High pensions'!M59</f>
        <v>37571.2944600959</v>
      </c>
      <c r="J59" s="81" t="n">
        <f aca="false">'High pensions'!W59</f>
        <v>206706.176795431</v>
      </c>
      <c r="K59" s="9"/>
      <c r="L59" s="81" t="n">
        <f aca="false">'High pensions'!N59</f>
        <v>3269590.92644497</v>
      </c>
      <c r="M59" s="67"/>
      <c r="N59" s="81" t="n">
        <f aca="false">'High pensions'!L59</f>
        <v>967204.785562813</v>
      </c>
      <c r="O59" s="9"/>
      <c r="P59" s="81" t="n">
        <f aca="false">'High pensions'!X59</f>
        <v>22287198.2189235</v>
      </c>
      <c r="Q59" s="67"/>
      <c r="R59" s="81" t="n">
        <f aca="false">'High SIPA income'!G54</f>
        <v>28110600.3422443</v>
      </c>
      <c r="S59" s="67"/>
      <c r="T59" s="81" t="n">
        <f aca="false">'High SIPA income'!J54</f>
        <v>107483316.802091</v>
      </c>
      <c r="U59" s="9"/>
      <c r="V59" s="81" t="n">
        <f aca="false">'High SIPA income'!F54</f>
        <v>140332.396697883</v>
      </c>
      <c r="W59" s="67"/>
      <c r="X59" s="81" t="n">
        <f aca="false">'High SIPA income'!M54</f>
        <v>352474.521552454</v>
      </c>
      <c r="Y59" s="9"/>
      <c r="Z59" s="9" t="n">
        <f aca="false">R59+V59-N59-L59-F59</f>
        <v>2037534.25160863</v>
      </c>
      <c r="AA59" s="9"/>
      <c r="AB59" s="9" t="n">
        <f aca="false">T59-P59-D59</f>
        <v>-35712665.7405725</v>
      </c>
      <c r="AC59" s="50"/>
      <c r="AD59" s="9"/>
      <c r="AE59" s="9"/>
      <c r="AF59" s="9"/>
      <c r="AG59" s="9" t="n">
        <f aca="false">BF59/100*$AG$53</f>
        <v>6123301964.64524</v>
      </c>
      <c r="AH59" s="39" t="n">
        <f aca="false">(AG59-AG58)/AG58</f>
        <v>0.00790708107179945</v>
      </c>
      <c r="AI59" s="39"/>
      <c r="AJ59" s="39" t="n">
        <f aca="false">AB59/AG59</f>
        <v>-0.00583225618249279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12753693</v>
      </c>
      <c r="AX59" s="7"/>
      <c r="AY59" s="39" t="n">
        <f aca="false">(AW59-AW58)/AW58</f>
        <v>0.00404445833867029</v>
      </c>
      <c r="AZ59" s="12" t="n">
        <f aca="false">workers_and_wage_high!B47</f>
        <v>7271.26088073757</v>
      </c>
      <c r="BA59" s="39" t="n">
        <f aca="false">(AZ59-AZ58)/AZ58</f>
        <v>0.0038470634452984</v>
      </c>
      <c r="BB59" s="38"/>
      <c r="BC59" s="38"/>
      <c r="BD59" s="38"/>
      <c r="BE59" s="38"/>
      <c r="BF59" s="7" t="n">
        <f aca="false">BF58*(1+AY59)*(1+BA59)*(1-BE59)</f>
        <v>105.344989061295</v>
      </c>
      <c r="BG59" s="7"/>
      <c r="BH59" s="7"/>
      <c r="BI59" s="39" t="n">
        <f aca="false">T66/AG66</f>
        <v>0.0155798825559987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1" t="n">
        <f aca="false">'High pensions'!Q60</f>
        <v>121206741.485913</v>
      </c>
      <c r="E60" s="9"/>
      <c r="F60" s="81" t="n">
        <f aca="false">'High pensions'!I60</f>
        <v>22030760.0165368</v>
      </c>
      <c r="G60" s="81" t="n">
        <f aca="false">'High pensions'!K60</f>
        <v>1290613.91632992</v>
      </c>
      <c r="H60" s="81" t="n">
        <f aca="false">'High pensions'!V60</f>
        <v>7100576.97497962</v>
      </c>
      <c r="I60" s="81" t="n">
        <f aca="false">'High pensions'!M60</f>
        <v>39915.8943194824</v>
      </c>
      <c r="J60" s="81" t="n">
        <f aca="false">'High pensions'!W60</f>
        <v>219605.47345298</v>
      </c>
      <c r="K60" s="9"/>
      <c r="L60" s="81" t="n">
        <f aca="false">'High pensions'!N60</f>
        <v>3232693.25497349</v>
      </c>
      <c r="M60" s="67"/>
      <c r="N60" s="81" t="n">
        <f aca="false">'High pensions'!L60</f>
        <v>971395.672040522</v>
      </c>
      <c r="O60" s="9"/>
      <c r="P60" s="81" t="n">
        <f aca="false">'High pensions'!X60</f>
        <v>22118793.0471428</v>
      </c>
      <c r="Q60" s="67"/>
      <c r="R60" s="81" t="n">
        <f aca="false">'High SIPA income'!G55</f>
        <v>24931605.582697</v>
      </c>
      <c r="S60" s="67"/>
      <c r="T60" s="81" t="n">
        <f aca="false">'High SIPA income'!J55</f>
        <v>95328154.8100817</v>
      </c>
      <c r="U60" s="9"/>
      <c r="V60" s="81" t="n">
        <f aca="false">'High SIPA income'!F55</f>
        <v>138361.709346708</v>
      </c>
      <c r="W60" s="67"/>
      <c r="X60" s="81" t="n">
        <f aca="false">'High SIPA income'!M55</f>
        <v>347524.723091232</v>
      </c>
      <c r="Y60" s="9"/>
      <c r="Z60" s="9" t="n">
        <f aca="false">R60+V60-N60-L60-F60</f>
        <v>-1164881.65150709</v>
      </c>
      <c r="AA60" s="9"/>
      <c r="AB60" s="9" t="n">
        <f aca="false">T60-P60-D60</f>
        <v>-47997379.7229745</v>
      </c>
      <c r="AC60" s="50"/>
      <c r="AD60" s="9"/>
      <c r="AE60" s="9"/>
      <c r="AF60" s="9"/>
      <c r="AG60" s="9" t="n">
        <f aca="false">BF60/100*$AG$53</f>
        <v>6215660038.82203</v>
      </c>
      <c r="AH60" s="39" t="n">
        <f aca="false">(AG60-AG59)/AG59</f>
        <v>0.0150830507314591</v>
      </c>
      <c r="AI60" s="39"/>
      <c r="AJ60" s="39" t="n">
        <f aca="false">AB60/AG60</f>
        <v>-0.00772200851127482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12855488</v>
      </c>
      <c r="AX60" s="7"/>
      <c r="AY60" s="39" t="n">
        <f aca="false">(AW60-AW59)/AW59</f>
        <v>0.00798160971884771</v>
      </c>
      <c r="AZ60" s="12" t="n">
        <f aca="false">workers_and_wage_high!B48</f>
        <v>7322.48843264327</v>
      </c>
      <c r="BA60" s="39" t="n">
        <f aca="false">(AZ60-AZ59)/AZ59</f>
        <v>0.00704520890474592</v>
      </c>
      <c r="BB60" s="38"/>
      <c r="BC60" s="38"/>
      <c r="BD60" s="38"/>
      <c r="BE60" s="38"/>
      <c r="BF60" s="7" t="n">
        <f aca="false">BF59*(1+AY60)*(1+BA60)*(1-BE60)</f>
        <v>106.933912875612</v>
      </c>
      <c r="BG60" s="7"/>
      <c r="BH60" s="7"/>
      <c r="BI60" s="39" t="n">
        <f aca="false">T67/AG67</f>
        <v>0.0179367939856032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1" t="n">
        <f aca="false">'High pensions'!Q61</f>
        <v>121736349.335783</v>
      </c>
      <c r="E61" s="9"/>
      <c r="F61" s="81" t="n">
        <f aca="false">'High pensions'!I61</f>
        <v>22127022.5123378</v>
      </c>
      <c r="G61" s="81" t="n">
        <f aca="false">'High pensions'!K61</f>
        <v>1343155.50784532</v>
      </c>
      <c r="H61" s="81" t="n">
        <f aca="false">'High pensions'!V61</f>
        <v>7389645.30922163</v>
      </c>
      <c r="I61" s="81" t="n">
        <f aca="false">'High pensions'!M61</f>
        <v>41540.8919952158</v>
      </c>
      <c r="J61" s="81" t="n">
        <f aca="false">'High pensions'!W61</f>
        <v>228545.731213038</v>
      </c>
      <c r="K61" s="9"/>
      <c r="L61" s="81" t="n">
        <f aca="false">'High pensions'!N61</f>
        <v>3245743.35829414</v>
      </c>
      <c r="M61" s="67"/>
      <c r="N61" s="81" t="n">
        <f aca="false">'High pensions'!L61</f>
        <v>978015.533078104</v>
      </c>
      <c r="O61" s="9"/>
      <c r="P61" s="81" t="n">
        <f aca="false">'High pensions'!X61</f>
        <v>22222930.6175652</v>
      </c>
      <c r="Q61" s="67"/>
      <c r="R61" s="81" t="n">
        <f aca="false">'High SIPA income'!G56</f>
        <v>28922311.7587542</v>
      </c>
      <c r="S61" s="67"/>
      <c r="T61" s="81" t="n">
        <f aca="false">'High SIPA income'!J56</f>
        <v>110586965.755525</v>
      </c>
      <c r="U61" s="9"/>
      <c r="V61" s="81" t="n">
        <f aca="false">'High SIPA income'!F56</f>
        <v>136704.124542382</v>
      </c>
      <c r="W61" s="67"/>
      <c r="X61" s="81" t="n">
        <f aca="false">'High SIPA income'!M56</f>
        <v>343361.347957726</v>
      </c>
      <c r="Y61" s="9"/>
      <c r="Z61" s="9" t="n">
        <f aca="false">R61+V61-N61-L61-F61</f>
        <v>2708234.47958655</v>
      </c>
      <c r="AA61" s="9"/>
      <c r="AB61" s="9" t="n">
        <f aca="false">T61-P61-D61</f>
        <v>-33372314.1978229</v>
      </c>
      <c r="AC61" s="50"/>
      <c r="AD61" s="9"/>
      <c r="AE61" s="9"/>
      <c r="AF61" s="9"/>
      <c r="AG61" s="9" t="n">
        <f aca="false">BF61/100*$AG$53</f>
        <v>6266913598.48052</v>
      </c>
      <c r="AH61" s="39" t="n">
        <f aca="false">(AG61-AG60)/AG60</f>
        <v>0.00824587563321812</v>
      </c>
      <c r="AI61" s="39" t="n">
        <f aca="false">(AG61-AG57)/AG57</f>
        <v>0.0386965033365948</v>
      </c>
      <c r="AJ61" s="39" t="n">
        <f aca="false">AB61/AG61</f>
        <v>-0.00532515945423508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12865570</v>
      </c>
      <c r="AX61" s="7"/>
      <c r="AY61" s="39" t="n">
        <f aca="false">(AW61-AW60)/AW60</f>
        <v>0.00078425649808082</v>
      </c>
      <c r="AZ61" s="12" t="n">
        <f aca="false">workers_and_wage_high!B49</f>
        <v>7377.08323611971</v>
      </c>
      <c r="BA61" s="39" t="n">
        <f aca="false">(AZ61-AZ60)/AZ60</f>
        <v>0.00745577189757822</v>
      </c>
      <c r="BB61" s="38"/>
      <c r="BC61" s="38"/>
      <c r="BD61" s="38"/>
      <c r="BE61" s="38"/>
      <c r="BF61" s="7" t="n">
        <f aca="false">BF60*(1+AY61)*(1+BA61)*(1-BE61)</f>
        <v>107.815676622158</v>
      </c>
      <c r="BG61" s="7"/>
      <c r="BH61" s="7"/>
      <c r="BI61" s="39" t="n">
        <f aca="false">T68/AG68</f>
        <v>0.0157083819992785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0" t="n">
        <f aca="false">'High pensions'!Q62</f>
        <v>122175537.259012</v>
      </c>
      <c r="E62" s="6"/>
      <c r="F62" s="80" t="n">
        <f aca="false">'High pensions'!I62</f>
        <v>22206850.1161511</v>
      </c>
      <c r="G62" s="80" t="n">
        <f aca="false">'High pensions'!K62</f>
        <v>1441683.52472548</v>
      </c>
      <c r="H62" s="80" t="n">
        <f aca="false">'High pensions'!V62</f>
        <v>7931717.38763151</v>
      </c>
      <c r="I62" s="80" t="n">
        <f aca="false">'High pensions'!M62</f>
        <v>44588.1502492416</v>
      </c>
      <c r="J62" s="80" t="n">
        <f aca="false">'High pensions'!W62</f>
        <v>245310.847040149</v>
      </c>
      <c r="K62" s="6"/>
      <c r="L62" s="80" t="n">
        <f aca="false">'High pensions'!N62</f>
        <v>3925457.28848968</v>
      </c>
      <c r="M62" s="8"/>
      <c r="N62" s="80" t="n">
        <f aca="false">'High pensions'!L62</f>
        <v>983267.108673263</v>
      </c>
      <c r="O62" s="6"/>
      <c r="P62" s="80" t="n">
        <f aca="false">'High pensions'!X62</f>
        <v>25778862.0520332</v>
      </c>
      <c r="Q62" s="8"/>
      <c r="R62" s="80" t="n">
        <f aca="false">'High SIPA income'!G57</f>
        <v>25509577.364055</v>
      </c>
      <c r="S62" s="8"/>
      <c r="T62" s="80" t="n">
        <f aca="false">'High SIPA income'!J57</f>
        <v>97538080.0099005</v>
      </c>
      <c r="U62" s="6"/>
      <c r="V62" s="80" t="n">
        <f aca="false">'High SIPA income'!F57</f>
        <v>139410.400814922</v>
      </c>
      <c r="W62" s="8"/>
      <c r="X62" s="80" t="n">
        <f aca="false">'High SIPA income'!M57</f>
        <v>350158.733713246</v>
      </c>
      <c r="Y62" s="6"/>
      <c r="Z62" s="6" t="n">
        <f aca="false">R62+V62-N62-L62-F62</f>
        <v>-1466586.74844413</v>
      </c>
      <c r="AA62" s="6"/>
      <c r="AB62" s="6" t="n">
        <f aca="false">T62-P62-D62</f>
        <v>-50416319.3011448</v>
      </c>
      <c r="AC62" s="50"/>
      <c r="AD62" s="6"/>
      <c r="AE62" s="6"/>
      <c r="AF62" s="6"/>
      <c r="AG62" s="6" t="n">
        <f aca="false">BF62/100*$AG$53</f>
        <v>6317759204.39432</v>
      </c>
      <c r="AH62" s="61" t="n">
        <f aca="false">(AG62-AG61)/AG61</f>
        <v>0.00811334081997415</v>
      </c>
      <c r="AI62" s="61"/>
      <c r="AJ62" s="61" t="n">
        <f aca="false">AB62/AG62</f>
        <v>-0.00798009510493493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0.00919285467704306</v>
      </c>
      <c r="AV62" s="5"/>
      <c r="AW62" s="5" t="n">
        <f aca="false">workers_and_wage_high!C50</f>
        <v>12970087</v>
      </c>
      <c r="AX62" s="5"/>
      <c r="AY62" s="61" t="n">
        <f aca="false">(AW62-AW61)/AW61</f>
        <v>0.00812377531660082</v>
      </c>
      <c r="AZ62" s="11" t="n">
        <f aca="false">workers_and_wage_high!B50</f>
        <v>7377.00688026736</v>
      </c>
      <c r="BA62" s="61" t="n">
        <f aca="false">(AZ62-AZ61)/AZ61</f>
        <v>-1.03504122035892E-005</v>
      </c>
      <c r="BB62" s="66"/>
      <c r="BC62" s="66"/>
      <c r="BD62" s="66"/>
      <c r="BE62" s="66"/>
      <c r="BF62" s="5" t="n">
        <f aca="false">BF61*(1+AY62)*(1+BA62)*(1-BE62)</f>
        <v>108.690421952329</v>
      </c>
      <c r="BG62" s="5"/>
      <c r="BH62" s="5"/>
      <c r="BI62" s="61" t="n">
        <f aca="false">T69/AG69</f>
        <v>0.0180061039087929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1" t="n">
        <f aca="false">'High pensions'!Q63</f>
        <v>122531653.398492</v>
      </c>
      <c r="E63" s="9"/>
      <c r="F63" s="81" t="n">
        <f aca="false">'High pensions'!I63</f>
        <v>22271578.4399284</v>
      </c>
      <c r="G63" s="81" t="n">
        <f aca="false">'High pensions'!K63</f>
        <v>1509597.70537455</v>
      </c>
      <c r="H63" s="81" t="n">
        <f aca="false">'High pensions'!V63</f>
        <v>8305361.17163986</v>
      </c>
      <c r="I63" s="81" t="n">
        <f aca="false">'High pensions'!M63</f>
        <v>46688.5888260168</v>
      </c>
      <c r="J63" s="81" t="n">
        <f aca="false">'High pensions'!W63</f>
        <v>256866.840359995</v>
      </c>
      <c r="K63" s="9"/>
      <c r="L63" s="81" t="n">
        <f aca="false">'High pensions'!N63</f>
        <v>3241889.38033969</v>
      </c>
      <c r="M63" s="67"/>
      <c r="N63" s="81" t="n">
        <f aca="false">'High pensions'!L63</f>
        <v>988922.588326849</v>
      </c>
      <c r="O63" s="9"/>
      <c r="P63" s="81" t="n">
        <f aca="false">'High pensions'!X63</f>
        <v>22262939.7075156</v>
      </c>
      <c r="Q63" s="67"/>
      <c r="R63" s="81" t="n">
        <f aca="false">'High SIPA income'!G58</f>
        <v>29741855.2740529</v>
      </c>
      <c r="S63" s="67"/>
      <c r="T63" s="81" t="n">
        <f aca="false">'High SIPA income'!J58</f>
        <v>113720561.417499</v>
      </c>
      <c r="U63" s="9"/>
      <c r="V63" s="81" t="n">
        <f aca="false">'High SIPA income'!F58</f>
        <v>138426.616330339</v>
      </c>
      <c r="W63" s="67"/>
      <c r="X63" s="81" t="n">
        <f aca="false">'High SIPA income'!M58</f>
        <v>347687.750720911</v>
      </c>
      <c r="Y63" s="9"/>
      <c r="Z63" s="9" t="n">
        <f aca="false">R63+V63-N63-L63-F63</f>
        <v>3377891.48178829</v>
      </c>
      <c r="AA63" s="9"/>
      <c r="AB63" s="9" t="n">
        <f aca="false">T63-P63-D63</f>
        <v>-31074031.6885086</v>
      </c>
      <c r="AC63" s="50"/>
      <c r="AD63" s="9"/>
      <c r="AE63" s="9"/>
      <c r="AF63" s="9"/>
      <c r="AG63" s="9" t="n">
        <f aca="false">BF63/100*$AG$53</f>
        <v>6387923095.3985</v>
      </c>
      <c r="AH63" s="39" t="n">
        <f aca="false">(AG63-AG62)/AG62</f>
        <v>0.0111058191257707</v>
      </c>
      <c r="AI63" s="39"/>
      <c r="AJ63" s="39" t="n">
        <f aca="false">AB63/AG63</f>
        <v>-0.00486449683636495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13009738</v>
      </c>
      <c r="AX63" s="7"/>
      <c r="AY63" s="39" t="n">
        <f aca="false">(AW63-AW62)/AW62</f>
        <v>0.00305711133626166</v>
      </c>
      <c r="AZ63" s="12" t="n">
        <f aca="false">workers_and_wage_high!B51</f>
        <v>7436.20128910951</v>
      </c>
      <c r="BA63" s="39" t="n">
        <f aca="false">(AZ63-AZ62)/AZ62</f>
        <v>0.00802417698707769</v>
      </c>
      <c r="BB63" s="38"/>
      <c r="BC63" s="38"/>
      <c r="BD63" s="38"/>
      <c r="BE63" s="38"/>
      <c r="BF63" s="7" t="n">
        <f aca="false">BF62*(1+AY63)*(1+BA63)*(1-BE63)</f>
        <v>109.897518119236</v>
      </c>
      <c r="BG63" s="7"/>
      <c r="BH63" s="7"/>
      <c r="BI63" s="39" t="n">
        <f aca="false">T70/AG70</f>
        <v>0.0157934619042322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1" t="n">
        <f aca="false">'High pensions'!Q64</f>
        <v>123306310.997446</v>
      </c>
      <c r="E64" s="9"/>
      <c r="F64" s="81" t="n">
        <f aca="false">'High pensions'!I64</f>
        <v>22412381.6283346</v>
      </c>
      <c r="G64" s="81" t="n">
        <f aca="false">'High pensions'!K64</f>
        <v>1560417.39139062</v>
      </c>
      <c r="H64" s="81" t="n">
        <f aca="false">'High pensions'!V64</f>
        <v>8584956.08986884</v>
      </c>
      <c r="I64" s="81" t="n">
        <f aca="false">'High pensions'!M64</f>
        <v>48260.3316924935</v>
      </c>
      <c r="J64" s="81" t="n">
        <f aca="false">'High pensions'!W64</f>
        <v>265514.105872232</v>
      </c>
      <c r="K64" s="9"/>
      <c r="L64" s="81" t="n">
        <f aca="false">'High pensions'!N64</f>
        <v>3281215.95922835</v>
      </c>
      <c r="M64" s="67"/>
      <c r="N64" s="81" t="n">
        <f aca="false">'High pensions'!L64</f>
        <v>997532.139848039</v>
      </c>
      <c r="O64" s="9"/>
      <c r="P64" s="81" t="n">
        <f aca="false">'High pensions'!X64</f>
        <v>22514372.7245607</v>
      </c>
      <c r="Q64" s="67"/>
      <c r="R64" s="81" t="n">
        <f aca="false">'High SIPA income'!G59</f>
        <v>26261129.4024096</v>
      </c>
      <c r="S64" s="67"/>
      <c r="T64" s="81" t="n">
        <f aca="false">'High SIPA income'!J59</f>
        <v>100411704.366843</v>
      </c>
      <c r="U64" s="9"/>
      <c r="V64" s="81" t="n">
        <f aca="false">'High SIPA income'!F59</f>
        <v>143066.816979345</v>
      </c>
      <c r="W64" s="67"/>
      <c r="X64" s="81" t="n">
        <f aca="false">'High SIPA income'!M59</f>
        <v>359342.596944245</v>
      </c>
      <c r="Y64" s="9"/>
      <c r="Z64" s="9" t="n">
        <f aca="false">R64+V64-N64-L64-F64</f>
        <v>-286933.50802201</v>
      </c>
      <c r="AA64" s="9"/>
      <c r="AB64" s="9" t="n">
        <f aca="false">T64-P64-D64</f>
        <v>-45408979.3551643</v>
      </c>
      <c r="AC64" s="50"/>
      <c r="AD64" s="9"/>
      <c r="AE64" s="9"/>
      <c r="AF64" s="9"/>
      <c r="AG64" s="9" t="n">
        <f aca="false">BF64/100*$AG$53</f>
        <v>6463649296.86631</v>
      </c>
      <c r="AH64" s="39" t="n">
        <f aca="false">(AG64-AG63)/AG63</f>
        <v>0.0118545887821291</v>
      </c>
      <c r="AI64" s="39"/>
      <c r="AJ64" s="39" t="n">
        <f aca="false">AB64/AG64</f>
        <v>-0.00702528513995636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13087561</v>
      </c>
      <c r="AX64" s="7"/>
      <c r="AY64" s="39" t="n">
        <f aca="false">(AW64-AW63)/AW63</f>
        <v>0.00598190370935987</v>
      </c>
      <c r="AZ64" s="12" t="n">
        <f aca="false">workers_and_wage_high!B52</f>
        <v>7479.61207825754</v>
      </c>
      <c r="BA64" s="39" t="n">
        <f aca="false">(AZ64-AZ63)/AZ63</f>
        <v>0.00583776412986628</v>
      </c>
      <c r="BB64" s="38"/>
      <c r="BC64" s="38"/>
      <c r="BD64" s="38"/>
      <c r="BE64" s="38"/>
      <c r="BF64" s="7" t="n">
        <f aca="false">BF63*(1+AY64)*(1+BA64)*(1-BE64)</f>
        <v>111.200308004716</v>
      </c>
      <c r="BG64" s="7"/>
      <c r="BH64" s="7"/>
      <c r="BI64" s="39" t="n">
        <f aca="false">T71/AG71</f>
        <v>0.0181087282831461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1" t="n">
        <f aca="false">'High pensions'!Q65</f>
        <v>123944588.24556</v>
      </c>
      <c r="E65" s="9"/>
      <c r="F65" s="81" t="n">
        <f aca="false">'High pensions'!I65</f>
        <v>22528396.0736107</v>
      </c>
      <c r="G65" s="81" t="n">
        <f aca="false">'High pensions'!K65</f>
        <v>1623496.81960526</v>
      </c>
      <c r="H65" s="81" t="n">
        <f aca="false">'High pensions'!V65</f>
        <v>8932000.49246555</v>
      </c>
      <c r="I65" s="81" t="n">
        <f aca="false">'High pensions'!M65</f>
        <v>50211.2418434615</v>
      </c>
      <c r="J65" s="81" t="n">
        <f aca="false">'High pensions'!W65</f>
        <v>276247.437911305</v>
      </c>
      <c r="K65" s="9"/>
      <c r="L65" s="81" t="n">
        <f aca="false">'High pensions'!N65</f>
        <v>3189688.18343522</v>
      </c>
      <c r="M65" s="67"/>
      <c r="N65" s="81" t="n">
        <f aca="false">'High pensions'!L65</f>
        <v>1004729.40086522</v>
      </c>
      <c r="O65" s="9"/>
      <c r="P65" s="81" t="n">
        <f aca="false">'High pensions'!X65</f>
        <v>22079031.8674466</v>
      </c>
      <c r="Q65" s="67"/>
      <c r="R65" s="81" t="n">
        <f aca="false">'High SIPA income'!G60</f>
        <v>30318941.881902</v>
      </c>
      <c r="S65" s="67"/>
      <c r="T65" s="81" t="n">
        <f aca="false">'High SIPA income'!J60</f>
        <v>115927102.079687</v>
      </c>
      <c r="U65" s="9"/>
      <c r="V65" s="81" t="n">
        <f aca="false">'High SIPA income'!F60</f>
        <v>144360.187144124</v>
      </c>
      <c r="W65" s="67"/>
      <c r="X65" s="81" t="n">
        <f aca="false">'High SIPA income'!M60</f>
        <v>362591.169909204</v>
      </c>
      <c r="Y65" s="9"/>
      <c r="Z65" s="9" t="n">
        <f aca="false">R65+V65-N65-L65-F65</f>
        <v>3740488.41113501</v>
      </c>
      <c r="AA65" s="9"/>
      <c r="AB65" s="9" t="n">
        <f aca="false">T65-P65-D65</f>
        <v>-30096518.0333189</v>
      </c>
      <c r="AC65" s="50"/>
      <c r="AD65" s="9"/>
      <c r="AE65" s="9"/>
      <c r="AF65" s="9"/>
      <c r="AG65" s="9" t="n">
        <f aca="false">BF65/100*$AG$53</f>
        <v>6500477037.42825</v>
      </c>
      <c r="AH65" s="39" t="n">
        <f aca="false">(AG65-AG64)/AG64</f>
        <v>0.00569766998029833</v>
      </c>
      <c r="AI65" s="39" t="n">
        <f aca="false">(AG65-AG61)/AG61</f>
        <v>0.0372692929745122</v>
      </c>
      <c r="AJ65" s="39" t="n">
        <f aca="false">AB65/AG65</f>
        <v>-0.00462989375395531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13082949</v>
      </c>
      <c r="AX65" s="7"/>
      <c r="AY65" s="39" t="n">
        <f aca="false">(AW65-AW64)/AW64</f>
        <v>-0.000352395683198726</v>
      </c>
      <c r="AZ65" s="12" t="n">
        <f aca="false">workers_and_wage_high!B53</f>
        <v>7524.88017475028</v>
      </c>
      <c r="BA65" s="39" t="n">
        <f aca="false">(AZ65-AZ64)/AZ64</f>
        <v>0.00605219843209845</v>
      </c>
      <c r="BB65" s="38"/>
      <c r="BC65" s="38"/>
      <c r="BD65" s="38"/>
      <c r="BE65" s="38"/>
      <c r="BF65" s="7" t="n">
        <f aca="false">BF64*(1+AY65)*(1+BA65)*(1-BE65)</f>
        <v>111.833890661434</v>
      </c>
      <c r="BG65" s="7"/>
      <c r="BH65" s="7"/>
      <c r="BI65" s="39" t="n">
        <f aca="false">T72/AG72</f>
        <v>0.0158367577135463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0" t="n">
        <f aca="false">'High pensions'!Q66</f>
        <v>124603588.703216</v>
      </c>
      <c r="E66" s="6"/>
      <c r="F66" s="80" t="n">
        <f aca="false">'High pensions'!I66</f>
        <v>22648177.2075264</v>
      </c>
      <c r="G66" s="80" t="n">
        <f aca="false">'High pensions'!K66</f>
        <v>1663238.86791565</v>
      </c>
      <c r="H66" s="80" t="n">
        <f aca="false">'High pensions'!V66</f>
        <v>9150649.51646935</v>
      </c>
      <c r="I66" s="80" t="n">
        <f aca="false">'High pensions'!M66</f>
        <v>51440.3773582159</v>
      </c>
      <c r="J66" s="80" t="n">
        <f aca="false">'High pensions'!W66</f>
        <v>283009.778859877</v>
      </c>
      <c r="K66" s="6"/>
      <c r="L66" s="80" t="n">
        <f aca="false">'High pensions'!N66</f>
        <v>3858484.3599487</v>
      </c>
      <c r="M66" s="8"/>
      <c r="N66" s="80" t="n">
        <f aca="false">'High pensions'!L66</f>
        <v>1012489.21969441</v>
      </c>
      <c r="O66" s="6"/>
      <c r="P66" s="80" t="n">
        <f aca="false">'High pensions'!X66</f>
        <v>25592110.6403799</v>
      </c>
      <c r="Q66" s="8"/>
      <c r="R66" s="80" t="n">
        <f aca="false">'High SIPA income'!G61</f>
        <v>26741516.1152201</v>
      </c>
      <c r="S66" s="8"/>
      <c r="T66" s="80" t="n">
        <f aca="false">'High SIPA income'!J61</f>
        <v>102248504.599206</v>
      </c>
      <c r="U66" s="6"/>
      <c r="V66" s="80" t="n">
        <f aca="false">'High SIPA income'!F61</f>
        <v>144156.479222492</v>
      </c>
      <c r="W66" s="8"/>
      <c r="X66" s="80" t="n">
        <f aca="false">'High SIPA income'!M61</f>
        <v>362079.514340689</v>
      </c>
      <c r="Y66" s="6"/>
      <c r="Z66" s="6" t="n">
        <f aca="false">R66+V66-N66-L66-F66</f>
        <v>-633478.19272691</v>
      </c>
      <c r="AA66" s="6"/>
      <c r="AB66" s="6" t="n">
        <f aca="false">T66-P66-D66</f>
        <v>-47947194.7443895</v>
      </c>
      <c r="AC66" s="50"/>
      <c r="AD66" s="6"/>
      <c r="AE66" s="6"/>
      <c r="AF66" s="6"/>
      <c r="AG66" s="6" t="n">
        <f aca="false">BF66/100*$AG$53</f>
        <v>6562854644.87263</v>
      </c>
      <c r="AH66" s="61" t="n">
        <f aca="false">(AG66-AG65)/AG65</f>
        <v>0.00959585074837243</v>
      </c>
      <c r="AI66" s="61"/>
      <c r="AJ66" s="61" t="n">
        <f aca="false">AB66/AG66</f>
        <v>-0.00730584438310686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0.00827946591827813</v>
      </c>
      <c r="AV66" s="5"/>
      <c r="AW66" s="5" t="n">
        <f aca="false">workers_and_wage_high!C54</f>
        <v>13107389</v>
      </c>
      <c r="AX66" s="5"/>
      <c r="AY66" s="61" t="n">
        <f aca="false">(AW66-AW65)/AW65</f>
        <v>0.00186808035405473</v>
      </c>
      <c r="AZ66" s="11" t="n">
        <f aca="false">workers_and_wage_high!B54</f>
        <v>7582.92229364349</v>
      </c>
      <c r="BA66" s="61" t="n">
        <f aca="false">(AZ66-AZ65)/AZ65</f>
        <v>0.00771336121576682</v>
      </c>
      <c r="BB66" s="66"/>
      <c r="BC66" s="66"/>
      <c r="BD66" s="66"/>
      <c r="BE66" s="66"/>
      <c r="BF66" s="5" t="n">
        <f aca="false">BF65*(1+AY66)*(1+BA66)*(1-BE66)</f>
        <v>112.907031984831</v>
      </c>
      <c r="BG66" s="5"/>
      <c r="BH66" s="5"/>
      <c r="BI66" s="61" t="n">
        <f aca="false">T73/AG73</f>
        <v>0.0181290426012267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1" t="n">
        <f aca="false">'High pensions'!Q67</f>
        <v>124888362.964088</v>
      </c>
      <c r="E67" s="9"/>
      <c r="F67" s="81" t="n">
        <f aca="false">'High pensions'!I67</f>
        <v>22699938.3003768</v>
      </c>
      <c r="G67" s="81" t="n">
        <f aca="false">'High pensions'!K67</f>
        <v>1757836.47188698</v>
      </c>
      <c r="H67" s="81" t="n">
        <f aca="false">'High pensions'!V67</f>
        <v>9671097.62271416</v>
      </c>
      <c r="I67" s="81" t="n">
        <f aca="false">'High pensions'!M67</f>
        <v>54366.0764501127</v>
      </c>
      <c r="J67" s="81" t="n">
        <f aca="false">'High pensions'!W67</f>
        <v>299106.112042706</v>
      </c>
      <c r="K67" s="9"/>
      <c r="L67" s="81" t="n">
        <f aca="false">'High pensions'!N67</f>
        <v>3185769.42231522</v>
      </c>
      <c r="M67" s="67"/>
      <c r="N67" s="81" t="n">
        <f aca="false">'High pensions'!L67</f>
        <v>1016278.27229505</v>
      </c>
      <c r="O67" s="9"/>
      <c r="P67" s="81" t="n">
        <f aca="false">'High pensions'!X67</f>
        <v>22122235.880505</v>
      </c>
      <c r="Q67" s="67"/>
      <c r="R67" s="81" t="n">
        <f aca="false">'High SIPA income'!G62</f>
        <v>31193553.4005386</v>
      </c>
      <c r="S67" s="67"/>
      <c r="T67" s="81" t="n">
        <f aca="false">'High SIPA income'!J62</f>
        <v>119271255.025262</v>
      </c>
      <c r="U67" s="9"/>
      <c r="V67" s="81" t="n">
        <f aca="false">'High SIPA income'!F62</f>
        <v>144633.814168352</v>
      </c>
      <c r="W67" s="67"/>
      <c r="X67" s="81" t="n">
        <f aca="false">'High SIPA income'!M62</f>
        <v>363278.442105206</v>
      </c>
      <c r="Y67" s="9"/>
      <c r="Z67" s="9" t="n">
        <f aca="false">R67+V67-N67-L67-F67</f>
        <v>4436201.21971984</v>
      </c>
      <c r="AA67" s="9"/>
      <c r="AB67" s="9" t="n">
        <f aca="false">T67-P67-D67</f>
        <v>-27739343.819331</v>
      </c>
      <c r="AC67" s="50"/>
      <c r="AD67" s="9"/>
      <c r="AE67" s="9"/>
      <c r="AF67" s="9"/>
      <c r="AG67" s="9" t="n">
        <f aca="false">BF67/100*$AG$53</f>
        <v>6649530296.27219</v>
      </c>
      <c r="AH67" s="39" t="n">
        <f aca="false">(AG67-AG66)/AG66</f>
        <v>0.0132070045871398</v>
      </c>
      <c r="AI67" s="39"/>
      <c r="AJ67" s="39" t="n">
        <f aca="false">AB67/AG67</f>
        <v>-0.00417162454841089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13199191</v>
      </c>
      <c r="AX67" s="7"/>
      <c r="AY67" s="39" t="n">
        <f aca="false">(AW67-AW66)/AW66</f>
        <v>0.0070038357753783</v>
      </c>
      <c r="AZ67" s="12" t="n">
        <f aca="false">workers_and_wage_high!B55</f>
        <v>7629.63328460781</v>
      </c>
      <c r="BA67" s="39" t="n">
        <f aca="false">(AZ67-AZ66)/AZ66</f>
        <v>0.00616002500823155</v>
      </c>
      <c r="BB67" s="38"/>
      <c r="BC67" s="38"/>
      <c r="BD67" s="38"/>
      <c r="BE67" s="38"/>
      <c r="BF67" s="7" t="n">
        <f aca="false">BF66*(1+AY67)*(1+BA67)*(1-BE67)</f>
        <v>114.398195674175</v>
      </c>
      <c r="BG67" s="7"/>
      <c r="BH67" s="7"/>
      <c r="BI67" s="39" t="n">
        <f aca="false">T74/AG74</f>
        <v>0.0158544233572163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1" t="n">
        <f aca="false">'High pensions'!Q68</f>
        <v>125405532.183983</v>
      </c>
      <c r="E68" s="9"/>
      <c r="F68" s="81" t="n">
        <f aca="false">'High pensions'!I68</f>
        <v>22793939.9279413</v>
      </c>
      <c r="G68" s="81" t="n">
        <f aca="false">'High pensions'!K68</f>
        <v>1789173.38936264</v>
      </c>
      <c r="H68" s="81" t="n">
        <f aca="false">'High pensions'!V68</f>
        <v>9843504.09677983</v>
      </c>
      <c r="I68" s="81" t="n">
        <f aca="false">'High pensions'!M68</f>
        <v>55335.2594648239</v>
      </c>
      <c r="J68" s="81" t="n">
        <f aca="false">'High pensions'!W68</f>
        <v>304438.271034427</v>
      </c>
      <c r="K68" s="9"/>
      <c r="L68" s="81" t="n">
        <f aca="false">'High pensions'!N68</f>
        <v>3071357.55892886</v>
      </c>
      <c r="M68" s="67"/>
      <c r="N68" s="81" t="n">
        <f aca="false">'High pensions'!L68</f>
        <v>1022202.64865633</v>
      </c>
      <c r="O68" s="9"/>
      <c r="P68" s="81" t="n">
        <f aca="false">'High pensions'!X68</f>
        <v>21561146.3482681</v>
      </c>
      <c r="Q68" s="67"/>
      <c r="R68" s="81" t="n">
        <f aca="false">'High SIPA income'!G63</f>
        <v>27547759.4904795</v>
      </c>
      <c r="S68" s="67"/>
      <c r="T68" s="81" t="n">
        <f aca="false">'High SIPA income'!J63</f>
        <v>105331246.022995</v>
      </c>
      <c r="U68" s="9"/>
      <c r="V68" s="81" t="n">
        <f aca="false">'High SIPA income'!F63</f>
        <v>139347.686439042</v>
      </c>
      <c r="W68" s="67"/>
      <c r="X68" s="81" t="n">
        <f aca="false">'High SIPA income'!M63</f>
        <v>350001.213282091</v>
      </c>
      <c r="Y68" s="9"/>
      <c r="Z68" s="9" t="n">
        <f aca="false">R68+V68-N68-L68-F68</f>
        <v>799607.041392066</v>
      </c>
      <c r="AA68" s="9"/>
      <c r="AB68" s="9" t="n">
        <f aca="false">T68-P68-D68</f>
        <v>-41635432.5092568</v>
      </c>
      <c r="AC68" s="50"/>
      <c r="AD68" s="9"/>
      <c r="AE68" s="9"/>
      <c r="AF68" s="9"/>
      <c r="AG68" s="9" t="n">
        <f aca="false">BF68/100*$AG$53</f>
        <v>6705416638.57121</v>
      </c>
      <c r="AH68" s="39" t="n">
        <f aca="false">(AG68-AG67)/AG67</f>
        <v>0.00840455487966534</v>
      </c>
      <c r="AI68" s="39"/>
      <c r="AJ68" s="39" t="n">
        <f aca="false">AB68/AG68</f>
        <v>-0.00620922378928098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13284939</v>
      </c>
      <c r="AX68" s="7"/>
      <c r="AY68" s="39" t="n">
        <f aca="false">(AW68-AW67)/AW67</f>
        <v>0.00649645876023765</v>
      </c>
      <c r="AZ68" s="12" t="n">
        <f aca="false">workers_and_wage_high!B56</f>
        <v>7644.09739278853</v>
      </c>
      <c r="BA68" s="39" t="n">
        <f aca="false">(AZ68-AZ67)/AZ67</f>
        <v>0.00189578026114269</v>
      </c>
      <c r="BB68" s="38"/>
      <c r="BC68" s="38"/>
      <c r="BD68" s="38"/>
      <c r="BE68" s="38"/>
      <c r="BF68" s="7" t="n">
        <f aca="false">BF67*(1+AY68)*(1+BA68)*(1-BE68)</f>
        <v>115.359661587853</v>
      </c>
      <c r="BG68" s="7"/>
      <c r="BH68" s="7"/>
      <c r="BI68" s="39" t="n">
        <f aca="false">T75/AG75</f>
        <v>0.018193837738484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1" t="n">
        <f aca="false">'High pensions'!Q69</f>
        <v>125934244.955287</v>
      </c>
      <c r="E69" s="9"/>
      <c r="F69" s="81" t="n">
        <f aca="false">'High pensions'!I69</f>
        <v>22890039.7326178</v>
      </c>
      <c r="G69" s="81" t="n">
        <f aca="false">'High pensions'!K69</f>
        <v>1873235.87593935</v>
      </c>
      <c r="H69" s="81" t="n">
        <f aca="false">'High pensions'!V69</f>
        <v>10305991.0954816</v>
      </c>
      <c r="I69" s="81" t="n">
        <f aca="false">'High pensions'!M69</f>
        <v>57935.1301836919</v>
      </c>
      <c r="J69" s="81" t="n">
        <f aca="false">'High pensions'!W69</f>
        <v>318741.992643763</v>
      </c>
      <c r="K69" s="9"/>
      <c r="L69" s="81" t="n">
        <f aca="false">'High pensions'!N69</f>
        <v>3073684.60115028</v>
      </c>
      <c r="M69" s="67"/>
      <c r="N69" s="81" t="n">
        <f aca="false">'High pensions'!L69</f>
        <v>1027962.79723415</v>
      </c>
      <c r="O69" s="9"/>
      <c r="P69" s="81" t="n">
        <f aca="false">'High pensions'!X69</f>
        <v>21604912.0193739</v>
      </c>
      <c r="Q69" s="67"/>
      <c r="R69" s="81" t="n">
        <f aca="false">'High SIPA income'!G64</f>
        <v>31637596.9165049</v>
      </c>
      <c r="S69" s="67"/>
      <c r="T69" s="81" t="n">
        <f aca="false">'High SIPA income'!J64</f>
        <v>120969093.894565</v>
      </c>
      <c r="U69" s="9"/>
      <c r="V69" s="81" t="n">
        <f aca="false">'High SIPA income'!F64</f>
        <v>142904.992609032</v>
      </c>
      <c r="W69" s="67"/>
      <c r="X69" s="81" t="n">
        <f aca="false">'High SIPA income'!M64</f>
        <v>358936.140781279</v>
      </c>
      <c r="Y69" s="9"/>
      <c r="Z69" s="9" t="n">
        <f aca="false">R69+V69-N69-L69-F69</f>
        <v>4788814.77811167</v>
      </c>
      <c r="AA69" s="9"/>
      <c r="AB69" s="9" t="n">
        <f aca="false">T69-P69-D69</f>
        <v>-26570063.080096</v>
      </c>
      <c r="AC69" s="50"/>
      <c r="AD69" s="9"/>
      <c r="AE69" s="9"/>
      <c r="AF69" s="9"/>
      <c r="AG69" s="9" t="n">
        <f aca="false">BF69/100*$AG$53</f>
        <v>6718227024.97526</v>
      </c>
      <c r="AH69" s="39" t="n">
        <f aca="false">(AG69-AG68)/AG68</f>
        <v>0.00191045345793492</v>
      </c>
      <c r="AI69" s="39" t="n">
        <f aca="false">(AG69-AG65)/AG65</f>
        <v>0.0334975396872051</v>
      </c>
      <c r="AJ69" s="39" t="n">
        <f aca="false">AB69/AG69</f>
        <v>-0.00395492188360423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13232017</v>
      </c>
      <c r="AX69" s="7"/>
      <c r="AY69" s="39" t="n">
        <f aca="false">(AW69-AW68)/AW68</f>
        <v>-0.00398360880693543</v>
      </c>
      <c r="AZ69" s="12" t="n">
        <f aca="false">workers_and_wage_high!B57</f>
        <v>7689.33237726289</v>
      </c>
      <c r="BA69" s="39" t="n">
        <f aca="false">(AZ69-AZ68)/AZ68</f>
        <v>0.00591763581100327</v>
      </c>
      <c r="BB69" s="38"/>
      <c r="BC69" s="38"/>
      <c r="BD69" s="38"/>
      <c r="BE69" s="38"/>
      <c r="BF69" s="7" t="n">
        <f aca="false">BF68*(1+AY69)*(1+BA69)*(1-BE69)</f>
        <v>115.58005085224</v>
      </c>
      <c r="BG69" s="7"/>
      <c r="BH69" s="7"/>
      <c r="BI69" s="39" t="n">
        <f aca="false">T76/AG76</f>
        <v>0.0158503251352336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0" t="n">
        <f aca="false">'High pensions'!Q70</f>
        <v>126656792.975425</v>
      </c>
      <c r="E70" s="6"/>
      <c r="F70" s="80" t="n">
        <f aca="false">'High pensions'!I70</f>
        <v>23021371.3882414</v>
      </c>
      <c r="G70" s="80" t="n">
        <f aca="false">'High pensions'!K70</f>
        <v>1929381.33114393</v>
      </c>
      <c r="H70" s="80" t="n">
        <f aca="false">'High pensions'!V70</f>
        <v>10614886.8244297</v>
      </c>
      <c r="I70" s="80" t="n">
        <f aca="false">'High pensions'!M70</f>
        <v>59671.5875611531</v>
      </c>
      <c r="J70" s="80" t="n">
        <f aca="false">'High pensions'!W70</f>
        <v>328295.468796799</v>
      </c>
      <c r="K70" s="6"/>
      <c r="L70" s="80" t="n">
        <f aca="false">'High pensions'!N70</f>
        <v>3760430.71143617</v>
      </c>
      <c r="M70" s="8"/>
      <c r="N70" s="80" t="n">
        <f aca="false">'High pensions'!L70</f>
        <v>1035325.4365722</v>
      </c>
      <c r="O70" s="6"/>
      <c r="P70" s="80" t="n">
        <f aca="false">'High pensions'!X70</f>
        <v>25208947.9196092</v>
      </c>
      <c r="Q70" s="8"/>
      <c r="R70" s="80" t="n">
        <f aca="false">'High SIPA income'!G65</f>
        <v>28018683.0606922</v>
      </c>
      <c r="S70" s="8"/>
      <c r="T70" s="80" t="n">
        <f aca="false">'High SIPA income'!J65</f>
        <v>107131863.109449</v>
      </c>
      <c r="U70" s="6"/>
      <c r="V70" s="80" t="n">
        <f aca="false">'High SIPA income'!F65</f>
        <v>142526.742263896</v>
      </c>
      <c r="W70" s="8"/>
      <c r="X70" s="80" t="n">
        <f aca="false">'High SIPA income'!M65</f>
        <v>357986.084966898</v>
      </c>
      <c r="Y70" s="6"/>
      <c r="Z70" s="6" t="n">
        <f aca="false">R70+V70-N70-L70-F70</f>
        <v>344082.2667064</v>
      </c>
      <c r="AA70" s="6"/>
      <c r="AB70" s="6" t="n">
        <f aca="false">T70-P70-D70</f>
        <v>-44733877.7855849</v>
      </c>
      <c r="AC70" s="50"/>
      <c r="AD70" s="6"/>
      <c r="AE70" s="6"/>
      <c r="AF70" s="6"/>
      <c r="AG70" s="6" t="n">
        <f aca="false">BF70/100*$AG$53</f>
        <v>6783304620.54941</v>
      </c>
      <c r="AH70" s="61" t="n">
        <f aca="false">(AG70-AG69)/AG69</f>
        <v>0.00968672170979291</v>
      </c>
      <c r="AI70" s="61"/>
      <c r="AJ70" s="61" t="n">
        <f aca="false">AB70/AG70</f>
        <v>-0.00659470277216618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0.00707361676710582</v>
      </c>
      <c r="AV70" s="5"/>
      <c r="AW70" s="5" t="n">
        <f aca="false">workers_and_wage_high!C58</f>
        <v>13287652</v>
      </c>
      <c r="AX70" s="5"/>
      <c r="AY70" s="61" t="n">
        <f aca="false">(AW70-AW69)/AW69</f>
        <v>0.00420457440464292</v>
      </c>
      <c r="AZ70" s="11" t="n">
        <f aca="false">workers_and_wage_high!B58</f>
        <v>7731.30993227991</v>
      </c>
      <c r="BA70" s="61" t="n">
        <f aca="false">(AZ70-AZ69)/AZ69</f>
        <v>0.00545919371896928</v>
      </c>
      <c r="BB70" s="66"/>
      <c r="BC70" s="66"/>
      <c r="BD70" s="66"/>
      <c r="BE70" s="66"/>
      <c r="BF70" s="5" t="n">
        <f aca="false">BF69*(1+AY70)*(1+BA70)*(1-BE70)</f>
        <v>116.699642640049</v>
      </c>
      <c r="BG70" s="5"/>
      <c r="BH70" s="5"/>
      <c r="BI70" s="61" t="n">
        <f aca="false">T77/AG77</f>
        <v>0.0182770683542809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1" t="n">
        <f aca="false">'High pensions'!Q71</f>
        <v>127105842.260318</v>
      </c>
      <c r="E71" s="9"/>
      <c r="F71" s="81" t="n">
        <f aca="false">'High pensions'!I71</f>
        <v>23102991.4112681</v>
      </c>
      <c r="G71" s="81" t="n">
        <f aca="false">'High pensions'!K71</f>
        <v>1988495.4500719</v>
      </c>
      <c r="H71" s="81" t="n">
        <f aca="false">'High pensions'!V71</f>
        <v>10940115.2652866</v>
      </c>
      <c r="I71" s="81" t="n">
        <f aca="false">'High pensions'!M71</f>
        <v>61499.8592805739</v>
      </c>
      <c r="J71" s="81" t="n">
        <f aca="false">'High pensions'!W71</f>
        <v>338354.080369687</v>
      </c>
      <c r="K71" s="9"/>
      <c r="L71" s="81" t="n">
        <f aca="false">'High pensions'!N71</f>
        <v>3075501.86274972</v>
      </c>
      <c r="M71" s="67"/>
      <c r="N71" s="81" t="n">
        <f aca="false">'High pensions'!L71</f>
        <v>1039590.9152488</v>
      </c>
      <c r="O71" s="9"/>
      <c r="P71" s="81" t="n">
        <f aca="false">'High pensions'!X71</f>
        <v>21678316.2729195</v>
      </c>
      <c r="Q71" s="67"/>
      <c r="R71" s="81" t="n">
        <f aca="false">'High SIPA income'!G66</f>
        <v>32351966.7824904</v>
      </c>
      <c r="S71" s="67"/>
      <c r="T71" s="81" t="n">
        <f aca="false">'High SIPA income'!J66</f>
        <v>123700548.992812</v>
      </c>
      <c r="U71" s="9"/>
      <c r="V71" s="81" t="n">
        <f aca="false">'High SIPA income'!F66</f>
        <v>142361.901118969</v>
      </c>
      <c r="W71" s="67"/>
      <c r="X71" s="81" t="n">
        <f aca="false">'High SIPA income'!M66</f>
        <v>357572.051535861</v>
      </c>
      <c r="Y71" s="9"/>
      <c r="Z71" s="9" t="n">
        <f aca="false">R71+V71-N71-L71-F71</f>
        <v>5276244.49434275</v>
      </c>
      <c r="AA71" s="9"/>
      <c r="AB71" s="9" t="n">
        <f aca="false">T71-P71-D71</f>
        <v>-25083609.5404261</v>
      </c>
      <c r="AC71" s="50"/>
      <c r="AD71" s="9"/>
      <c r="AE71" s="9"/>
      <c r="AF71" s="9"/>
      <c r="AG71" s="9" t="n">
        <f aca="false">BF71/100*$AG$53</f>
        <v>6830990396.37922</v>
      </c>
      <c r="AH71" s="39" t="n">
        <f aca="false">(AG71-AG70)/AG70</f>
        <v>0.00702987385902678</v>
      </c>
      <c r="AI71" s="39"/>
      <c r="AJ71" s="39" t="n">
        <f aca="false">AB71/AG71</f>
        <v>-0.003672031152865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13345913</v>
      </c>
      <c r="AX71" s="7"/>
      <c r="AY71" s="39" t="n">
        <f aca="false">(AW71-AW70)/AW70</f>
        <v>0.00438459706801473</v>
      </c>
      <c r="AZ71" s="12" t="n">
        <f aca="false">workers_and_wage_high!B59</f>
        <v>7751.67210707598</v>
      </c>
      <c r="BA71" s="39" t="n">
        <f aca="false">(AZ71-AZ70)/AZ70</f>
        <v>0.00263372895077662</v>
      </c>
      <c r="BB71" s="38"/>
      <c r="BC71" s="38"/>
      <c r="BD71" s="38"/>
      <c r="BE71" s="38"/>
      <c r="BF71" s="7" t="n">
        <f aca="false">BF70*(1+AY71)*(1+BA71)*(1-BE71)</f>
        <v>117.520026407202</v>
      </c>
      <c r="BG71" s="7"/>
      <c r="BH71" s="7"/>
      <c r="BI71" s="39" t="n">
        <f aca="false">T78/AG78</f>
        <v>0.0159409970583151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1" t="n">
        <f aca="false">'High pensions'!Q72</f>
        <v>127797758.089201</v>
      </c>
      <c r="E72" s="9"/>
      <c r="F72" s="81" t="n">
        <f aca="false">'High pensions'!I72</f>
        <v>23228755.3035309</v>
      </c>
      <c r="G72" s="81" t="n">
        <f aca="false">'High pensions'!K72</f>
        <v>2033695.5302404</v>
      </c>
      <c r="H72" s="81" t="n">
        <f aca="false">'High pensions'!V72</f>
        <v>11188792.770194</v>
      </c>
      <c r="I72" s="81" t="n">
        <f aca="false">'High pensions'!M72</f>
        <v>62897.7999043423</v>
      </c>
      <c r="J72" s="81" t="n">
        <f aca="false">'High pensions'!W72</f>
        <v>346045.137222494</v>
      </c>
      <c r="K72" s="9"/>
      <c r="L72" s="81" t="n">
        <f aca="false">'High pensions'!N72</f>
        <v>3084672.08595843</v>
      </c>
      <c r="M72" s="67"/>
      <c r="N72" s="81" t="n">
        <f aca="false">'High pensions'!L72</f>
        <v>1047109.14845925</v>
      </c>
      <c r="O72" s="9"/>
      <c r="P72" s="81" t="n">
        <f aca="false">'High pensions'!X72</f>
        <v>21767263.7056293</v>
      </c>
      <c r="Q72" s="67"/>
      <c r="R72" s="81" t="n">
        <f aca="false">'High SIPA income'!G67</f>
        <v>28506881.584294</v>
      </c>
      <c r="S72" s="67"/>
      <c r="T72" s="81" t="n">
        <f aca="false">'High SIPA income'!J67</f>
        <v>108998532.477437</v>
      </c>
      <c r="U72" s="9"/>
      <c r="V72" s="81" t="n">
        <f aca="false">'High SIPA income'!F67</f>
        <v>137157.795016164</v>
      </c>
      <c r="W72" s="67"/>
      <c r="X72" s="81" t="n">
        <f aca="false">'High SIPA income'!M67</f>
        <v>344500.837391038</v>
      </c>
      <c r="Y72" s="9"/>
      <c r="Z72" s="9" t="n">
        <f aca="false">R72+V72-N72-L72-F72</f>
        <v>1283502.84136165</v>
      </c>
      <c r="AA72" s="9"/>
      <c r="AB72" s="9" t="n">
        <f aca="false">T72-P72-D72</f>
        <v>-40566489.3173931</v>
      </c>
      <c r="AC72" s="50"/>
      <c r="AD72" s="9"/>
      <c r="AE72" s="9"/>
      <c r="AF72" s="9"/>
      <c r="AG72" s="9" t="n">
        <f aca="false">BF72/100*$AG$53</f>
        <v>6882629288.7087</v>
      </c>
      <c r="AH72" s="39" t="n">
        <f aca="false">(AG72-AG71)/AG71</f>
        <v>0.00755950299049489</v>
      </c>
      <c r="AI72" s="39"/>
      <c r="AJ72" s="39" t="n">
        <f aca="false">AB72/AG72</f>
        <v>-0.00589403956187856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13396630</v>
      </c>
      <c r="AX72" s="7"/>
      <c r="AY72" s="39" t="n">
        <f aca="false">(AW72-AW71)/AW71</f>
        <v>0.00380018961610195</v>
      </c>
      <c r="AZ72" s="12" t="n">
        <f aca="false">workers_and_wage_high!B60</f>
        <v>7780.70274975516</v>
      </c>
      <c r="BA72" s="39" t="n">
        <f aca="false">(AZ72-AZ71)/AZ71</f>
        <v>0.00374508135511577</v>
      </c>
      <c r="BB72" s="38"/>
      <c r="BC72" s="38"/>
      <c r="BD72" s="38"/>
      <c r="BE72" s="38"/>
      <c r="BF72" s="7" t="n">
        <f aca="false">BF71*(1+AY72)*(1+BA72)*(1-BE72)</f>
        <v>118.408419398271</v>
      </c>
      <c r="BG72" s="7"/>
      <c r="BH72" s="7"/>
      <c r="BI72" s="39" t="n">
        <f aca="false">T79/AG79</f>
        <v>0.0183241556481632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1" t="n">
        <f aca="false">'High pensions'!Q73</f>
        <v>127927299.676909</v>
      </c>
      <c r="E73" s="9"/>
      <c r="F73" s="81" t="n">
        <f aca="false">'High pensions'!I73</f>
        <v>23252301.0205097</v>
      </c>
      <c r="G73" s="81" t="n">
        <f aca="false">'High pensions'!K73</f>
        <v>2129123.18163772</v>
      </c>
      <c r="H73" s="81" t="n">
        <f aca="false">'High pensions'!V73</f>
        <v>11713807.552473</v>
      </c>
      <c r="I73" s="81" t="n">
        <f aca="false">'High pensions'!M73</f>
        <v>65849.1705661151</v>
      </c>
      <c r="J73" s="81" t="n">
        <f aca="false">'High pensions'!W73</f>
        <v>362282.707808443</v>
      </c>
      <c r="K73" s="9"/>
      <c r="L73" s="81" t="n">
        <f aca="false">'High pensions'!N73</f>
        <v>3039071.96552104</v>
      </c>
      <c r="M73" s="67"/>
      <c r="N73" s="81" t="n">
        <f aca="false">'High pensions'!L73</f>
        <v>1050171.08703897</v>
      </c>
      <c r="O73" s="9"/>
      <c r="P73" s="81" t="n">
        <f aca="false">'High pensions'!X73</f>
        <v>21547490.3465536</v>
      </c>
      <c r="Q73" s="67"/>
      <c r="R73" s="81" t="n">
        <f aca="false">'High SIPA income'!G68</f>
        <v>32764230.0797169</v>
      </c>
      <c r="S73" s="67"/>
      <c r="T73" s="81" t="n">
        <f aca="false">'High SIPA income'!J68</f>
        <v>125276873.441318</v>
      </c>
      <c r="U73" s="9"/>
      <c r="V73" s="81" t="n">
        <f aca="false">'High SIPA income'!F68</f>
        <v>141316.632013832</v>
      </c>
      <c r="W73" s="67"/>
      <c r="X73" s="81" t="n">
        <f aca="false">'High SIPA income'!M68</f>
        <v>354946.636903203</v>
      </c>
      <c r="Y73" s="9"/>
      <c r="Z73" s="9" t="n">
        <f aca="false">R73+V73-N73-L73-F73</f>
        <v>5564002.63866097</v>
      </c>
      <c r="AA73" s="9"/>
      <c r="AB73" s="9" t="n">
        <f aca="false">T73-P73-D73</f>
        <v>-24197916.5821446</v>
      </c>
      <c r="AC73" s="50"/>
      <c r="AD73" s="9"/>
      <c r="AE73" s="9"/>
      <c r="AF73" s="9"/>
      <c r="AG73" s="9" t="n">
        <f aca="false">BF73/100*$AG$53</f>
        <v>6910286229.50231</v>
      </c>
      <c r="AH73" s="39" t="n">
        <f aca="false">(AG73-AG72)/AG72</f>
        <v>0.00401836850910871</v>
      </c>
      <c r="AI73" s="39" t="n">
        <f aca="false">(AG73-AG69)/AG69</f>
        <v>0.028587781242441</v>
      </c>
      <c r="AJ73" s="39" t="n">
        <f aca="false">AB73/AG73</f>
        <v>-0.00350172420917032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13437965</v>
      </c>
      <c r="AX73" s="7"/>
      <c r="AY73" s="39" t="n">
        <f aca="false">(AW73-AW72)/AW72</f>
        <v>0.00308547746709434</v>
      </c>
      <c r="AZ73" s="12" t="n">
        <f aca="false">workers_and_wage_high!B61</f>
        <v>7787.93897045507</v>
      </c>
      <c r="BA73" s="39" t="n">
        <f aca="false">(AZ73-AZ72)/AZ72</f>
        <v>0.000930021481688497</v>
      </c>
      <c r="BB73" s="38"/>
      <c r="BC73" s="38"/>
      <c r="BD73" s="38"/>
      <c r="BE73" s="38"/>
      <c r="BF73" s="7" t="n">
        <f aca="false">BF72*(1+AY73)*(1+BA73)*(1-BE73)</f>
        <v>118.884228061994</v>
      </c>
      <c r="BG73" s="7"/>
      <c r="BH73" s="7"/>
      <c r="BI73" s="39" t="n">
        <f aca="false">T80/AG80</f>
        <v>0.0159280325096131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0" t="n">
        <f aca="false">'High pensions'!Q74</f>
        <v>128393764.484159</v>
      </c>
      <c r="E74" s="6"/>
      <c r="F74" s="80" t="n">
        <f aca="false">'High pensions'!I74</f>
        <v>23337086.5208763</v>
      </c>
      <c r="G74" s="80" t="n">
        <f aca="false">'High pensions'!K74</f>
        <v>2206643.89274768</v>
      </c>
      <c r="H74" s="80" t="n">
        <f aca="false">'High pensions'!V74</f>
        <v>12140303.6326925</v>
      </c>
      <c r="I74" s="80" t="n">
        <f aca="false">'High pensions'!M74</f>
        <v>68246.7183324024</v>
      </c>
      <c r="J74" s="80" t="n">
        <f aca="false">'High pensions'!W74</f>
        <v>375473.308227602</v>
      </c>
      <c r="K74" s="6"/>
      <c r="L74" s="80" t="n">
        <f aca="false">'High pensions'!N74</f>
        <v>3722211.76827251</v>
      </c>
      <c r="M74" s="8"/>
      <c r="N74" s="80" t="n">
        <f aca="false">'High pensions'!L74</f>
        <v>1055605.72105511</v>
      </c>
      <c r="O74" s="6"/>
      <c r="P74" s="80" t="n">
        <f aca="false">'High pensions'!X74</f>
        <v>25122205.7834214</v>
      </c>
      <c r="Q74" s="8"/>
      <c r="R74" s="80" t="n">
        <f aca="false">'High SIPA income'!G69</f>
        <v>28989915.3834984</v>
      </c>
      <c r="S74" s="8"/>
      <c r="T74" s="80" t="n">
        <f aca="false">'High SIPA income'!J69</f>
        <v>110845454.074055</v>
      </c>
      <c r="U74" s="6"/>
      <c r="V74" s="80" t="n">
        <f aca="false">'High SIPA income'!F69</f>
        <v>141695.163787468</v>
      </c>
      <c r="W74" s="8"/>
      <c r="X74" s="80" t="n">
        <f aca="false">'High SIPA income'!M69</f>
        <v>355897.399584839</v>
      </c>
      <c r="Y74" s="6"/>
      <c r="Z74" s="6" t="n">
        <f aca="false">R74+V74-N74-L74-F74</f>
        <v>1016706.53708195</v>
      </c>
      <c r="AA74" s="6"/>
      <c r="AB74" s="6" t="n">
        <f aca="false">T74-P74-D74</f>
        <v>-42670516.1935249</v>
      </c>
      <c r="AC74" s="50"/>
      <c r="AD74" s="6"/>
      <c r="AE74" s="6"/>
      <c r="AF74" s="6"/>
      <c r="AG74" s="6" t="n">
        <f aca="false">BF74/100*$AG$53</f>
        <v>6991452894.66505</v>
      </c>
      <c r="AH74" s="61" t="n">
        <f aca="false">(AG74-AG73)/AG73</f>
        <v>0.0117457746997822</v>
      </c>
      <c r="AI74" s="61"/>
      <c r="AJ74" s="61" t="n">
        <f aca="false">AB74/AG74</f>
        <v>-0.00610324017574163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0.00790659630467702</v>
      </c>
      <c r="AV74" s="5"/>
      <c r="AW74" s="5" t="n">
        <f aca="false">workers_and_wage_high!C62</f>
        <v>13526857</v>
      </c>
      <c r="AX74" s="5"/>
      <c r="AY74" s="61" t="n">
        <f aca="false">(AW74-AW73)/AW73</f>
        <v>0.00661498969524031</v>
      </c>
      <c r="AZ74" s="11" t="n">
        <f aca="false">workers_and_wage_high!B62</f>
        <v>7827.63462459787</v>
      </c>
      <c r="BA74" s="61" t="n">
        <f aca="false">(AZ74-AZ73)/AZ73</f>
        <v>0.00509706795256003</v>
      </c>
      <c r="BB74" s="66"/>
      <c r="BC74" s="66"/>
      <c r="BD74" s="66"/>
      <c r="BE74" s="66"/>
      <c r="BF74" s="5" t="n">
        <f aca="false">BF73*(1+AY74)*(1+BA74)*(1-BE74)</f>
        <v>120.280615420168</v>
      </c>
      <c r="BG74" s="5"/>
      <c r="BH74" s="5"/>
      <c r="BI74" s="61" t="n">
        <f aca="false">T81/AG81</f>
        <v>0.0182992385026921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1" t="n">
        <f aca="false">'High pensions'!Q75</f>
        <v>129663878.354099</v>
      </c>
      <c r="E75" s="9"/>
      <c r="F75" s="81" t="n">
        <f aca="false">'High pensions'!I75</f>
        <v>23567944.7513617</v>
      </c>
      <c r="G75" s="81" t="n">
        <f aca="false">'High pensions'!K75</f>
        <v>2279605.74258438</v>
      </c>
      <c r="H75" s="81" t="n">
        <f aca="false">'High pensions'!V75</f>
        <v>12541718.203268</v>
      </c>
      <c r="I75" s="81" t="n">
        <f aca="false">'High pensions'!M75</f>
        <v>70503.2703892076</v>
      </c>
      <c r="J75" s="81" t="n">
        <f aca="false">'High pensions'!W75</f>
        <v>387888.19185365</v>
      </c>
      <c r="K75" s="9"/>
      <c r="L75" s="81" t="n">
        <f aca="false">'High pensions'!N75</f>
        <v>3088145.40881495</v>
      </c>
      <c r="M75" s="67"/>
      <c r="N75" s="81" t="n">
        <f aca="false">'High pensions'!L75</f>
        <v>1068517.76583073</v>
      </c>
      <c r="O75" s="9"/>
      <c r="P75" s="81" t="n">
        <f aca="false">'High pensions'!X75</f>
        <v>21903070.6906579</v>
      </c>
      <c r="Q75" s="67"/>
      <c r="R75" s="81" t="n">
        <f aca="false">'High SIPA income'!G70</f>
        <v>33323329.5525872</v>
      </c>
      <c r="S75" s="67"/>
      <c r="T75" s="81" t="n">
        <f aca="false">'High SIPA income'!J70</f>
        <v>127414638.733939</v>
      </c>
      <c r="U75" s="9"/>
      <c r="V75" s="81" t="n">
        <f aca="false">'High SIPA income'!F70</f>
        <v>144680.538739401</v>
      </c>
      <c r="W75" s="67"/>
      <c r="X75" s="81" t="n">
        <f aca="false">'High SIPA income'!M70</f>
        <v>363395.800756611</v>
      </c>
      <c r="Y75" s="9"/>
      <c r="Z75" s="9" t="n">
        <f aca="false">R75+V75-N75-L75-F75</f>
        <v>5743402.16531927</v>
      </c>
      <c r="AA75" s="9"/>
      <c r="AB75" s="9" t="n">
        <f aca="false">T75-P75-D75</f>
        <v>-24152310.3108179</v>
      </c>
      <c r="AC75" s="50"/>
      <c r="AD75" s="9"/>
      <c r="AE75" s="9"/>
      <c r="AF75" s="9"/>
      <c r="AG75" s="9" t="n">
        <f aca="false">BF75/100*$AG$53</f>
        <v>7003175501.8035</v>
      </c>
      <c r="AH75" s="39" t="n">
        <f aca="false">(AG75-AG74)/AG74</f>
        <v>0.00167670544521399</v>
      </c>
      <c r="AI75" s="39"/>
      <c r="AJ75" s="39" t="n">
        <f aca="false">AB75/AG75</f>
        <v>-0.0034487655356628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13551265</v>
      </c>
      <c r="AX75" s="7"/>
      <c r="AY75" s="39" t="n">
        <f aca="false">(AW75-AW74)/AW74</f>
        <v>0.00180441029279751</v>
      </c>
      <c r="AZ75" s="12" t="n">
        <f aca="false">workers_and_wage_high!B63</f>
        <v>7826.63679819942</v>
      </c>
      <c r="BA75" s="39" t="n">
        <f aca="false">(AZ75-AZ74)/AZ74</f>
        <v>-0.00012747483068712</v>
      </c>
      <c r="BB75" s="38"/>
      <c r="BC75" s="38"/>
      <c r="BD75" s="38"/>
      <c r="BE75" s="38"/>
      <c r="BF75" s="7" t="n">
        <f aca="false">BF74*(1+AY75)*(1+BA75)*(1-BE75)</f>
        <v>120.482290582996</v>
      </c>
      <c r="BG75" s="7"/>
      <c r="BH75" s="7"/>
      <c r="BI75" s="39" t="n">
        <f aca="false">T82/AG82</f>
        <v>0.0159797568559832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1" t="n">
        <f aca="false">'High pensions'!Q76</f>
        <v>130372687.230531</v>
      </c>
      <c r="E76" s="9"/>
      <c r="F76" s="81" t="n">
        <f aca="false">'High pensions'!I76</f>
        <v>23696779.1549833</v>
      </c>
      <c r="G76" s="81" t="n">
        <f aca="false">'High pensions'!K76</f>
        <v>2324469.48792057</v>
      </c>
      <c r="H76" s="81" t="n">
        <f aca="false">'High pensions'!V76</f>
        <v>12788545.2931628</v>
      </c>
      <c r="I76" s="81" t="n">
        <f aca="false">'High pensions'!M76</f>
        <v>71890.8089047601</v>
      </c>
      <c r="J76" s="81" t="n">
        <f aca="false">'High pensions'!W76</f>
        <v>395522.019376171</v>
      </c>
      <c r="K76" s="9"/>
      <c r="L76" s="81" t="n">
        <f aca="false">'High pensions'!N76</f>
        <v>3093301.34773558</v>
      </c>
      <c r="M76" s="67"/>
      <c r="N76" s="81" t="n">
        <f aca="false">'High pensions'!L76</f>
        <v>1075670.84305778</v>
      </c>
      <c r="O76" s="9"/>
      <c r="P76" s="81" t="n">
        <f aca="false">'High pensions'!X76</f>
        <v>21969179.0026316</v>
      </c>
      <c r="Q76" s="67"/>
      <c r="R76" s="81" t="n">
        <f aca="false">'High SIPA income'!G71</f>
        <v>29228450.1259528</v>
      </c>
      <c r="S76" s="67"/>
      <c r="T76" s="81" t="n">
        <f aca="false">'High SIPA income'!J71</f>
        <v>111757512.336041</v>
      </c>
      <c r="U76" s="9"/>
      <c r="V76" s="81" t="n">
        <f aca="false">'High SIPA income'!F71</f>
        <v>143935.702830444</v>
      </c>
      <c r="W76" s="67"/>
      <c r="X76" s="81" t="n">
        <f aca="false">'High SIPA income'!M71</f>
        <v>361524.987695464</v>
      </c>
      <c r="Y76" s="9"/>
      <c r="Z76" s="9" t="n">
        <f aca="false">R76+V76-N76-L76-F76</f>
        <v>1506634.4830065</v>
      </c>
      <c r="AA76" s="9"/>
      <c r="AB76" s="9" t="n">
        <f aca="false">T76-P76-D76</f>
        <v>-40584353.8971217</v>
      </c>
      <c r="AC76" s="50"/>
      <c r="AD76" s="9"/>
      <c r="AE76" s="9"/>
      <c r="AF76" s="9"/>
      <c r="AG76" s="9" t="n">
        <f aca="false">BF76/100*$AG$53</f>
        <v>7050802515.56583</v>
      </c>
      <c r="AH76" s="39" t="n">
        <f aca="false">(AG76-AG75)/AG75</f>
        <v>0.00680077398461083</v>
      </c>
      <c r="AI76" s="39"/>
      <c r="AJ76" s="39" t="n">
        <f aca="false">AB76/AG76</f>
        <v>-0.00575599072694561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13576284</v>
      </c>
      <c r="AX76" s="7"/>
      <c r="AY76" s="39" t="n">
        <f aca="false">(AW76-AW75)/AW75</f>
        <v>0.00184624830228027</v>
      </c>
      <c r="AZ76" s="12" t="n">
        <f aca="false">workers_and_wage_high!B64</f>
        <v>7865.34261068179</v>
      </c>
      <c r="BA76" s="39" t="n">
        <f aca="false">(AZ76-AZ75)/AZ75</f>
        <v>0.00494539525473744</v>
      </c>
      <c r="BB76" s="38"/>
      <c r="BC76" s="38"/>
      <c r="BD76" s="38"/>
      <c r="BE76" s="38"/>
      <c r="BF76" s="7" t="n">
        <f aca="false">BF75*(1+AY76)*(1+BA76)*(1-BE76)</f>
        <v>121.3016634104</v>
      </c>
      <c r="BG76" s="7"/>
      <c r="BH76" s="7"/>
      <c r="BI76" s="39" t="n">
        <f aca="false">T83/AG83</f>
        <v>0.0183689470907018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1" t="n">
        <f aca="false">'High pensions'!Q77</f>
        <v>131197000.948932</v>
      </c>
      <c r="E77" s="9"/>
      <c r="F77" s="81" t="n">
        <f aca="false">'High pensions'!I77</f>
        <v>23846607.9308896</v>
      </c>
      <c r="G77" s="81" t="n">
        <f aca="false">'High pensions'!K77</f>
        <v>2355399.09204325</v>
      </c>
      <c r="H77" s="81" t="n">
        <f aca="false">'High pensions'!V77</f>
        <v>12958710.8493373</v>
      </c>
      <c r="I77" s="81" t="n">
        <f aca="false">'High pensions'!M77</f>
        <v>72847.3945992761</v>
      </c>
      <c r="J77" s="81" t="n">
        <f aca="false">'High pensions'!W77</f>
        <v>400784.87162899</v>
      </c>
      <c r="K77" s="9"/>
      <c r="L77" s="81" t="n">
        <f aca="false">'High pensions'!N77</f>
        <v>2975997.18143605</v>
      </c>
      <c r="M77" s="67"/>
      <c r="N77" s="81" t="n">
        <f aca="false">'High pensions'!L77</f>
        <v>1084335.72389345</v>
      </c>
      <c r="O77" s="9"/>
      <c r="P77" s="81" t="n">
        <f aca="false">'High pensions'!X77</f>
        <v>21408158.7438674</v>
      </c>
      <c r="Q77" s="67"/>
      <c r="R77" s="81" t="n">
        <f aca="false">'High SIPA income'!G72</f>
        <v>34087758.2783834</v>
      </c>
      <c r="S77" s="67"/>
      <c r="T77" s="81" t="n">
        <f aca="false">'High SIPA income'!J72</f>
        <v>130337498.221358</v>
      </c>
      <c r="U77" s="9"/>
      <c r="V77" s="81" t="n">
        <f aca="false">'High SIPA income'!F72</f>
        <v>142922.650703015</v>
      </c>
      <c r="W77" s="67"/>
      <c r="X77" s="81" t="n">
        <f aca="false">'High SIPA income'!M72</f>
        <v>358980.492822395</v>
      </c>
      <c r="Y77" s="9"/>
      <c r="Z77" s="9" t="n">
        <f aca="false">R77+V77-N77-L77-F77</f>
        <v>6323740.0928673</v>
      </c>
      <c r="AA77" s="9"/>
      <c r="AB77" s="9" t="n">
        <f aca="false">T77-P77-D77</f>
        <v>-22267661.4714412</v>
      </c>
      <c r="AC77" s="50"/>
      <c r="AD77" s="9"/>
      <c r="AE77" s="9"/>
      <c r="AF77" s="9"/>
      <c r="AG77" s="9" t="n">
        <f aca="false">BF77/100*$AG$53</f>
        <v>7131203740.93419</v>
      </c>
      <c r="AH77" s="39" t="n">
        <f aca="false">(AG77-AG76)/AG76</f>
        <v>0.011403131089101</v>
      </c>
      <c r="AI77" s="39" t="n">
        <f aca="false">(AG77-AG73)/AG73</f>
        <v>0.0319693720483969</v>
      </c>
      <c r="AJ77" s="39" t="n">
        <f aca="false">AB77/AG77</f>
        <v>-0.00312256699996123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13642106</v>
      </c>
      <c r="AX77" s="7"/>
      <c r="AY77" s="39" t="n">
        <f aca="false">(AW77-AW76)/AW76</f>
        <v>0.00484830753393196</v>
      </c>
      <c r="AZ77" s="12" t="n">
        <f aca="false">workers_and_wage_high!B65</f>
        <v>7916.64979070829</v>
      </c>
      <c r="BA77" s="39" t="n">
        <f aca="false">(AZ77-AZ76)/AZ76</f>
        <v>0.0065231970895742</v>
      </c>
      <c r="BB77" s="38"/>
      <c r="BC77" s="38"/>
      <c r="BD77" s="38"/>
      <c r="BE77" s="38"/>
      <c r="BF77" s="7" t="n">
        <f aca="false">BF76*(1+AY77)*(1+BA77)*(1-BE77)</f>
        <v>122.684882179594</v>
      </c>
      <c r="BG77" s="7"/>
      <c r="BH77" s="7"/>
      <c r="BI77" s="39" t="n">
        <f aca="false">T84/AG84</f>
        <v>0.015996398108218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0" t="n">
        <f aca="false">'High pensions'!Q78</f>
        <v>132085951.71622</v>
      </c>
      <c r="E78" s="6"/>
      <c r="F78" s="80" t="n">
        <f aca="false">'High pensions'!I78</f>
        <v>24008185.2555545</v>
      </c>
      <c r="G78" s="80" t="n">
        <f aca="false">'High pensions'!K78</f>
        <v>2414144.00302635</v>
      </c>
      <c r="H78" s="80" t="n">
        <f aca="false">'High pensions'!V78</f>
        <v>13281908.0170154</v>
      </c>
      <c r="I78" s="80" t="n">
        <f aca="false">'High pensions'!M78</f>
        <v>74664.2475162791</v>
      </c>
      <c r="J78" s="80" t="n">
        <f aca="false">'High pensions'!W78</f>
        <v>410780.660320066</v>
      </c>
      <c r="K78" s="6"/>
      <c r="L78" s="80" t="n">
        <f aca="false">'High pensions'!N78</f>
        <v>3671237.13941012</v>
      </c>
      <c r="M78" s="8"/>
      <c r="N78" s="80" t="n">
        <f aca="false">'High pensions'!L78</f>
        <v>1092584.56177489</v>
      </c>
      <c r="O78" s="6"/>
      <c r="P78" s="80" t="n">
        <f aca="false">'High pensions'!X78</f>
        <v>25061144.8630497</v>
      </c>
      <c r="Q78" s="8"/>
      <c r="R78" s="80" t="n">
        <f aca="false">'High SIPA income'!G73</f>
        <v>29880475.3122476</v>
      </c>
      <c r="S78" s="8"/>
      <c r="T78" s="80" t="n">
        <f aca="false">'High SIPA income'!J73</f>
        <v>114250587.147971</v>
      </c>
      <c r="U78" s="6"/>
      <c r="V78" s="80" t="n">
        <f aca="false">'High SIPA income'!F73</f>
        <v>139808.339948627</v>
      </c>
      <c r="W78" s="8"/>
      <c r="X78" s="80" t="n">
        <f aca="false">'High SIPA income'!M73</f>
        <v>351158.242088077</v>
      </c>
      <c r="Y78" s="6"/>
      <c r="Z78" s="6" t="n">
        <f aca="false">R78+V78-N78-L78-F78</f>
        <v>1248276.69545665</v>
      </c>
      <c r="AA78" s="6"/>
      <c r="AB78" s="6" t="n">
        <f aca="false">T78-P78-D78</f>
        <v>-42896509.4312991</v>
      </c>
      <c r="AC78" s="50"/>
      <c r="AD78" s="6"/>
      <c r="AE78" s="6"/>
      <c r="AF78" s="6"/>
      <c r="AG78" s="6" t="n">
        <f aca="false">BF78/100*$AG$53</f>
        <v>7167091664.97058</v>
      </c>
      <c r="AH78" s="61" t="n">
        <f aca="false">(AG78-AG77)/AG77</f>
        <v>0.00503251980172538</v>
      </c>
      <c r="AI78" s="61"/>
      <c r="AJ78" s="61" t="n">
        <f aca="false">AB78/AG78</f>
        <v>-0.00598520452039946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0.00577563740951008</v>
      </c>
      <c r="AV78" s="5"/>
      <c r="AW78" s="5" t="n">
        <f aca="false">workers_and_wage_high!C66</f>
        <v>13649426</v>
      </c>
      <c r="AX78" s="5"/>
      <c r="AY78" s="61" t="n">
        <f aca="false">(AW78-AW77)/AW77</f>
        <v>0.000536574045092451</v>
      </c>
      <c r="AZ78" s="11" t="n">
        <f aca="false">workers_and_wage_high!B66</f>
        <v>7952.22353079595</v>
      </c>
      <c r="BA78" s="61" t="n">
        <f aca="false">(AZ78-AZ77)/AZ77</f>
        <v>0.00449353464257289</v>
      </c>
      <c r="BB78" s="66"/>
      <c r="BC78" s="66"/>
      <c r="BD78" s="66"/>
      <c r="BE78" s="66"/>
      <c r="BF78" s="5" t="n">
        <f aca="false">BF77*(1+AY78)*(1+BA78)*(1-BE78)</f>
        <v>123.302296278536</v>
      </c>
      <c r="BG78" s="5"/>
      <c r="BH78" s="5"/>
      <c r="BI78" s="61" t="n">
        <f aca="false">T85/AG85</f>
        <v>0.0183588068628447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1" t="n">
        <f aca="false">'High pensions'!Q79</f>
        <v>132298434.13008</v>
      </c>
      <c r="E79" s="9"/>
      <c r="F79" s="81" t="n">
        <f aca="false">'High pensions'!I79</f>
        <v>24046806.4494757</v>
      </c>
      <c r="G79" s="81" t="n">
        <f aca="false">'High pensions'!K79</f>
        <v>2469709.20998364</v>
      </c>
      <c r="H79" s="81" t="n">
        <f aca="false">'High pensions'!V79</f>
        <v>13587611.3913079</v>
      </c>
      <c r="I79" s="81" t="n">
        <f aca="false">'High pensions'!M79</f>
        <v>76382.7590716593</v>
      </c>
      <c r="J79" s="81" t="n">
        <f aca="false">'High pensions'!W79</f>
        <v>420235.403854886</v>
      </c>
      <c r="K79" s="9"/>
      <c r="L79" s="81" t="n">
        <f aca="false">'High pensions'!N79</f>
        <v>2975257.97767554</v>
      </c>
      <c r="M79" s="67"/>
      <c r="N79" s="81" t="n">
        <f aca="false">'High pensions'!L79</f>
        <v>1095380.03318885</v>
      </c>
      <c r="O79" s="9"/>
      <c r="P79" s="81" t="n">
        <f aca="false">'High pensions'!X79</f>
        <v>21465085.5431854</v>
      </c>
      <c r="Q79" s="67"/>
      <c r="R79" s="81" t="n">
        <f aca="false">'High SIPA income'!G74</f>
        <v>34594752.3597103</v>
      </c>
      <c r="S79" s="67"/>
      <c r="T79" s="81" t="n">
        <f aca="false">'High SIPA income'!J74</f>
        <v>132276034.033351</v>
      </c>
      <c r="U79" s="9"/>
      <c r="V79" s="81" t="n">
        <f aca="false">'High SIPA income'!F74</f>
        <v>143956.786257803</v>
      </c>
      <c r="W79" s="67"/>
      <c r="X79" s="81" t="n">
        <f aca="false">'High SIPA income'!M74</f>
        <v>361577.943186469</v>
      </c>
      <c r="Y79" s="9"/>
      <c r="Z79" s="9" t="n">
        <f aca="false">R79+V79-N79-L79-F79</f>
        <v>6621264.68562809</v>
      </c>
      <c r="AA79" s="9"/>
      <c r="AB79" s="9" t="n">
        <f aca="false">T79-P79-D79</f>
        <v>-21487485.6399146</v>
      </c>
      <c r="AC79" s="50"/>
      <c r="AD79" s="9"/>
      <c r="AE79" s="9"/>
      <c r="AF79" s="9"/>
      <c r="AG79" s="9" t="n">
        <f aca="false">BF79/100*$AG$53</f>
        <v>7218670075.3445</v>
      </c>
      <c r="AH79" s="39" t="n">
        <f aca="false">(AG79-AG78)/AG78</f>
        <v>0.00719656072295192</v>
      </c>
      <c r="AI79" s="39"/>
      <c r="AJ79" s="39" t="n">
        <f aca="false">AB79/AG79</f>
        <v>-0.00297665434430997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13649091</v>
      </c>
      <c r="AX79" s="7"/>
      <c r="AY79" s="39" t="n">
        <f aca="false">(AW79-AW78)/AW78</f>
        <v>-2.45431566133257E-005</v>
      </c>
      <c r="AZ79" s="12" t="n">
        <f aca="false">workers_and_wage_high!B67</f>
        <v>8009.64877238205</v>
      </c>
      <c r="BA79" s="39" t="n">
        <f aca="false">(AZ79-AZ78)/AZ78</f>
        <v>0.00722128111259863</v>
      </c>
      <c r="BB79" s="38"/>
      <c r="BC79" s="38"/>
      <c r="BD79" s="38"/>
      <c r="BE79" s="38"/>
      <c r="BF79" s="7" t="n">
        <f aca="false">BF78*(1+AY79)*(1+BA79)*(1-BE79)</f>
        <v>124.189648740983</v>
      </c>
      <c r="BG79" s="7"/>
      <c r="BH79" s="7"/>
      <c r="BI79" s="39" t="n">
        <f aca="false">T86/AG86</f>
        <v>0.0160477445269464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1" t="n">
        <f aca="false">'High pensions'!Q80</f>
        <v>132385338.119751</v>
      </c>
      <c r="E80" s="9"/>
      <c r="F80" s="81" t="n">
        <f aca="false">'High pensions'!I80</f>
        <v>24062602.2783004</v>
      </c>
      <c r="G80" s="81" t="n">
        <f aca="false">'High pensions'!K80</f>
        <v>2517491.36230647</v>
      </c>
      <c r="H80" s="81" t="n">
        <f aca="false">'High pensions'!V80</f>
        <v>13850494.695374</v>
      </c>
      <c r="I80" s="81" t="n">
        <f aca="false">'High pensions'!M80</f>
        <v>77860.5575971073</v>
      </c>
      <c r="J80" s="81" t="n">
        <f aca="false">'High pensions'!W80</f>
        <v>428365.815320844</v>
      </c>
      <c r="K80" s="9"/>
      <c r="L80" s="81" t="n">
        <f aca="false">'High pensions'!N80</f>
        <v>2950575.7002432</v>
      </c>
      <c r="M80" s="67"/>
      <c r="N80" s="81" t="n">
        <f aca="false">'High pensions'!L80</f>
        <v>1096392.55746926</v>
      </c>
      <c r="O80" s="9"/>
      <c r="P80" s="81" t="n">
        <f aca="false">'High pensions'!X80</f>
        <v>21342579.6981022</v>
      </c>
      <c r="Q80" s="67"/>
      <c r="R80" s="81" t="n">
        <f aca="false">'High SIPA income'!G75</f>
        <v>30234333.1179143</v>
      </c>
      <c r="S80" s="67"/>
      <c r="T80" s="81" t="n">
        <f aca="false">'High SIPA income'!J75</f>
        <v>115603593.137395</v>
      </c>
      <c r="U80" s="9"/>
      <c r="V80" s="81" t="n">
        <f aca="false">'High SIPA income'!F75</f>
        <v>146816.449539238</v>
      </c>
      <c r="W80" s="67"/>
      <c r="X80" s="81" t="n">
        <f aca="false">'High SIPA income'!M75</f>
        <v>368760.592885633</v>
      </c>
      <c r="Y80" s="9"/>
      <c r="Z80" s="9" t="n">
        <f aca="false">R80+V80-N80-L80-F80</f>
        <v>2271579.03144064</v>
      </c>
      <c r="AA80" s="9"/>
      <c r="AB80" s="9" t="n">
        <f aca="false">T80-P80-D80</f>
        <v>-38124324.6804579</v>
      </c>
      <c r="AC80" s="50"/>
      <c r="AD80" s="9"/>
      <c r="AE80" s="9"/>
      <c r="AF80" s="9"/>
      <c r="AG80" s="9" t="n">
        <f aca="false">BF80/100*$AG$53</f>
        <v>7257870240.25878</v>
      </c>
      <c r="AH80" s="39" t="n">
        <f aca="false">(AG80-AG79)/AG79</f>
        <v>0.00543038599979389</v>
      </c>
      <c r="AI80" s="39"/>
      <c r="AJ80" s="39" t="n">
        <f aca="false">AB80/AG80</f>
        <v>-0.00525282533559027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13714623</v>
      </c>
      <c r="AX80" s="7"/>
      <c r="AY80" s="39" t="n">
        <f aca="false">(AW80-AW79)/AW79</f>
        <v>0.00480119884906621</v>
      </c>
      <c r="AZ80" s="12" t="n">
        <f aca="false">workers_and_wage_high!B68</f>
        <v>8014.66426011753</v>
      </c>
      <c r="BA80" s="39" t="n">
        <f aca="false">(AZ80-AZ79)/AZ79</f>
        <v>0.000626180732515335</v>
      </c>
      <c r="BB80" s="38"/>
      <c r="BC80" s="38"/>
      <c r="BD80" s="38"/>
      <c r="BE80" s="38"/>
      <c r="BF80" s="7" t="n">
        <f aca="false">BF79*(1+AY80)*(1+BA80)*(1-BE80)</f>
        <v>124.864046470826</v>
      </c>
      <c r="BG80" s="7"/>
      <c r="BH80" s="7"/>
      <c r="BI80" s="39" t="n">
        <f aca="false">T87/AG87</f>
        <v>0.0185001674331114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1" t="n">
        <f aca="false">'High pensions'!Q81</f>
        <v>132844481.110601</v>
      </c>
      <c r="E81" s="9"/>
      <c r="F81" s="81" t="n">
        <f aca="false">'High pensions'!I81</f>
        <v>24146056.9518664</v>
      </c>
      <c r="G81" s="81" t="n">
        <f aca="false">'High pensions'!K81</f>
        <v>2567926.92194147</v>
      </c>
      <c r="H81" s="81" t="n">
        <f aca="false">'High pensions'!V81</f>
        <v>14127976.2635899</v>
      </c>
      <c r="I81" s="81" t="n">
        <f aca="false">'High pensions'!M81</f>
        <v>79420.4202662306</v>
      </c>
      <c r="J81" s="81" t="n">
        <f aca="false">'High pensions'!W81</f>
        <v>436947.719492468</v>
      </c>
      <c r="K81" s="9"/>
      <c r="L81" s="81" t="n">
        <f aca="false">'High pensions'!N81</f>
        <v>2862072.86233028</v>
      </c>
      <c r="M81" s="67"/>
      <c r="N81" s="81" t="n">
        <f aca="false">'High pensions'!L81</f>
        <v>1100894.43702492</v>
      </c>
      <c r="O81" s="9"/>
      <c r="P81" s="81" t="n">
        <f aca="false">'High pensions'!X81</f>
        <v>20908106.0644933</v>
      </c>
      <c r="Q81" s="67"/>
      <c r="R81" s="81" t="n">
        <f aca="false">'High SIPA income'!G76</f>
        <v>34924385.1192515</v>
      </c>
      <c r="S81" s="67"/>
      <c r="T81" s="81" t="n">
        <f aca="false">'High SIPA income'!J76</f>
        <v>133536413.459288</v>
      </c>
      <c r="U81" s="9"/>
      <c r="V81" s="81" t="n">
        <f aca="false">'High SIPA income'!F76</f>
        <v>152054.347131427</v>
      </c>
      <c r="W81" s="67"/>
      <c r="X81" s="81" t="n">
        <f aca="false">'High SIPA income'!M76</f>
        <v>381916.681509431</v>
      </c>
      <c r="Y81" s="9"/>
      <c r="Z81" s="9" t="n">
        <f aca="false">R81+V81-N81-L81-F81</f>
        <v>6967415.21516135</v>
      </c>
      <c r="AA81" s="9"/>
      <c r="AB81" s="9" t="n">
        <f aca="false">T81-P81-D81</f>
        <v>-20216173.7158065</v>
      </c>
      <c r="AC81" s="50"/>
      <c r="AD81" s="9"/>
      <c r="AE81" s="9"/>
      <c r="AF81" s="9"/>
      <c r="AG81" s="9" t="n">
        <f aca="false">BF81/100*$AG$53</f>
        <v>7297375431.20401</v>
      </c>
      <c r="AH81" s="39" t="n">
        <f aca="false">(AG81-AG80)/AG80</f>
        <v>0.00544308311356914</v>
      </c>
      <c r="AI81" s="39" t="n">
        <f aca="false">(AG81-AG77)/AG77</f>
        <v>0.0233020533848966</v>
      </c>
      <c r="AJ81" s="39" t="n">
        <f aca="false">AB81/AG81</f>
        <v>-0.00277033488360225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13780637</v>
      </c>
      <c r="AX81" s="7"/>
      <c r="AY81" s="39" t="n">
        <f aca="false">(AW81-AW80)/AW80</f>
        <v>0.00481340245371674</v>
      </c>
      <c r="AZ81" s="12" t="n">
        <f aca="false">workers_and_wage_high!B69</f>
        <v>8019.68676386547</v>
      </c>
      <c r="BA81" s="39" t="n">
        <f aca="false">(AZ81-AZ80)/AZ80</f>
        <v>0.000626664272505365</v>
      </c>
      <c r="BB81" s="38"/>
      <c r="BC81" s="38"/>
      <c r="BD81" s="38"/>
      <c r="BE81" s="38"/>
      <c r="BF81" s="7" t="n">
        <f aca="false">BF80*(1+AY81)*(1+BA81)*(1-BE81)</f>
        <v>125.543691853663</v>
      </c>
      <c r="BG81" s="7"/>
      <c r="BH81" s="7"/>
      <c r="BI81" s="39" t="n">
        <f aca="false">T88/AG88</f>
        <v>0.0161493505048875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0" t="n">
        <f aca="false">'High pensions'!Q82</f>
        <v>133639670.785737</v>
      </c>
      <c r="E82" s="6"/>
      <c r="F82" s="80" t="n">
        <f aca="false">'High pensions'!I82</f>
        <v>24290592.0881615</v>
      </c>
      <c r="G82" s="80" t="n">
        <f aca="false">'High pensions'!K82</f>
        <v>2624903.99663916</v>
      </c>
      <c r="H82" s="80" t="n">
        <f aca="false">'High pensions'!V82</f>
        <v>14441447.3176217</v>
      </c>
      <c r="I82" s="80" t="n">
        <f aca="false">'High pensions'!M82</f>
        <v>81182.5978342011</v>
      </c>
      <c r="J82" s="80" t="n">
        <f aca="false">'High pensions'!W82</f>
        <v>446642.700545003</v>
      </c>
      <c r="K82" s="6"/>
      <c r="L82" s="80" t="n">
        <f aca="false">'High pensions'!N82</f>
        <v>3605788.93015899</v>
      </c>
      <c r="M82" s="8"/>
      <c r="N82" s="80" t="n">
        <f aca="false">'High pensions'!L82</f>
        <v>1108444.42203688</v>
      </c>
      <c r="O82" s="6"/>
      <c r="P82" s="80" t="n">
        <f aca="false">'High pensions'!X82</f>
        <v>24808790.065864</v>
      </c>
      <c r="Q82" s="8"/>
      <c r="R82" s="80" t="n">
        <f aca="false">'High SIPA income'!G77</f>
        <v>30701882.9042166</v>
      </c>
      <c r="S82" s="8"/>
      <c r="T82" s="80" t="n">
        <f aca="false">'High SIPA income'!J77</f>
        <v>117391310.268657</v>
      </c>
      <c r="U82" s="6"/>
      <c r="V82" s="80" t="n">
        <f aca="false">'High SIPA income'!F77</f>
        <v>150672.216198318</v>
      </c>
      <c r="W82" s="8"/>
      <c r="X82" s="80" t="n">
        <f aca="false">'High SIPA income'!M77</f>
        <v>378445.167084868</v>
      </c>
      <c r="Y82" s="6"/>
      <c r="Z82" s="6" t="n">
        <f aca="false">R82+V82-N82-L82-F82</f>
        <v>1847729.68005755</v>
      </c>
      <c r="AA82" s="6"/>
      <c r="AB82" s="6" t="n">
        <f aca="false">T82-P82-D82</f>
        <v>-41057150.5829446</v>
      </c>
      <c r="AC82" s="50"/>
      <c r="AD82" s="6"/>
      <c r="AE82" s="6"/>
      <c r="AF82" s="6"/>
      <c r="AG82" s="6" t="n">
        <f aca="false">BF82/100*$AG$53</f>
        <v>7346251343.28639</v>
      </c>
      <c r="AH82" s="61" t="n">
        <f aca="false">(AG82-AG81)/AG81</f>
        <v>0.00669773845996547</v>
      </c>
      <c r="AI82" s="61"/>
      <c r="AJ82" s="61" t="n">
        <f aca="false">AB82/AG82</f>
        <v>-0.00558885731842895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0.00733655086406494</v>
      </c>
      <c r="AV82" s="5"/>
      <c r="AW82" s="5" t="n">
        <f aca="false">workers_and_wage_high!C70</f>
        <v>13775444</v>
      </c>
      <c r="AX82" s="5"/>
      <c r="AY82" s="61" t="n">
        <f aca="false">(AW82-AW81)/AW81</f>
        <v>-0.000376833088339821</v>
      </c>
      <c r="AZ82" s="11" t="n">
        <f aca="false">workers_and_wage_high!B70</f>
        <v>8076.44399967589</v>
      </c>
      <c r="BA82" s="61" t="n">
        <f aca="false">(AZ82-AZ81)/AZ81</f>
        <v>0.00707723848594082</v>
      </c>
      <c r="BB82" s="66"/>
      <c r="BC82" s="66"/>
      <c r="BD82" s="66"/>
      <c r="BE82" s="66"/>
      <c r="BF82" s="5" t="n">
        <f aca="false">BF81*(1+AY82)*(1+BA82)*(1-BE82)</f>
        <v>126.384550666997</v>
      </c>
      <c r="BG82" s="5"/>
      <c r="BH82" s="5"/>
      <c r="BI82" s="61" t="n">
        <f aca="false">T89/AG89</f>
        <v>0.0185947835053546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1" t="n">
        <f aca="false">'High pensions'!Q83</f>
        <v>133720263.634183</v>
      </c>
      <c r="E83" s="9"/>
      <c r="F83" s="81" t="n">
        <f aca="false">'High pensions'!I83</f>
        <v>24305240.7923621</v>
      </c>
      <c r="G83" s="81" t="n">
        <f aca="false">'High pensions'!K83</f>
        <v>2696532.89446385</v>
      </c>
      <c r="H83" s="81" t="n">
        <f aca="false">'High pensions'!V83</f>
        <v>14835528.3795116</v>
      </c>
      <c r="I83" s="81" t="n">
        <f aca="false">'High pensions'!M83</f>
        <v>83397.9245710475</v>
      </c>
      <c r="J83" s="81" t="n">
        <f aca="false">'High pensions'!W83</f>
        <v>458830.774624074</v>
      </c>
      <c r="K83" s="9"/>
      <c r="L83" s="81" t="n">
        <f aca="false">'High pensions'!N83</f>
        <v>2896447.06231815</v>
      </c>
      <c r="M83" s="67"/>
      <c r="N83" s="81" t="n">
        <f aca="false">'High pensions'!L83</f>
        <v>1111436.27007231</v>
      </c>
      <c r="O83" s="9"/>
      <c r="P83" s="81" t="n">
        <f aca="false">'High pensions'!X83</f>
        <v>21144472.0067216</v>
      </c>
      <c r="Q83" s="67"/>
      <c r="R83" s="81" t="n">
        <f aca="false">'High SIPA income'!G78</f>
        <v>35501617.9795613</v>
      </c>
      <c r="S83" s="67"/>
      <c r="T83" s="81" t="n">
        <f aca="false">'High SIPA income'!J78</f>
        <v>135743513.330436</v>
      </c>
      <c r="U83" s="9"/>
      <c r="V83" s="81" t="n">
        <f aca="false">'High SIPA income'!F78</f>
        <v>153856.414954031</v>
      </c>
      <c r="W83" s="67"/>
      <c r="X83" s="81" t="n">
        <f aca="false">'High SIPA income'!M78</f>
        <v>386442.956329242</v>
      </c>
      <c r="Y83" s="9"/>
      <c r="Z83" s="9" t="n">
        <f aca="false">R83+V83-N83-L83-F83</f>
        <v>7342350.26976273</v>
      </c>
      <c r="AA83" s="9"/>
      <c r="AB83" s="9" t="n">
        <f aca="false">T83-P83-D83</f>
        <v>-19121222.3104686</v>
      </c>
      <c r="AC83" s="50"/>
      <c r="AD83" s="9"/>
      <c r="AE83" s="9"/>
      <c r="AF83" s="9"/>
      <c r="AG83" s="9" t="n">
        <f aca="false">BF83/100*$AG$53</f>
        <v>7389836372.22993</v>
      </c>
      <c r="AH83" s="39" t="n">
        <f aca="false">(AG83-AG82)/AG82</f>
        <v>0.00593296184772851</v>
      </c>
      <c r="AI83" s="39"/>
      <c r="AJ83" s="39" t="n">
        <f aca="false">AB83/AG83</f>
        <v>-0.0025875028007824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13821767</v>
      </c>
      <c r="AX83" s="7"/>
      <c r="AY83" s="39" t="n">
        <f aca="false">(AW83-AW82)/AW82</f>
        <v>0.00336272282766349</v>
      </c>
      <c r="AZ83" s="12" t="n">
        <f aca="false">workers_and_wage_high!B71</f>
        <v>8097.13282041745</v>
      </c>
      <c r="BA83" s="39" t="n">
        <f aca="false">(AZ83-AZ82)/AZ82</f>
        <v>0.00256162498525147</v>
      </c>
      <c r="BB83" s="38"/>
      <c r="BC83" s="38"/>
      <c r="BD83" s="38"/>
      <c r="BE83" s="38"/>
      <c r="BF83" s="7" t="n">
        <f aca="false">BF82*(1+AY83)*(1+BA83)*(1-BE83)</f>
        <v>127.134385384247</v>
      </c>
      <c r="BG83" s="7"/>
      <c r="BH83" s="7"/>
      <c r="BI83" s="39" t="n">
        <f aca="false">T90/AG90</f>
        <v>0.0162024511785306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1" t="n">
        <f aca="false">'High pensions'!Q84</f>
        <v>134222556.234913</v>
      </c>
      <c r="E84" s="9"/>
      <c r="F84" s="81" t="n">
        <f aca="false">'High pensions'!I84</f>
        <v>24396538.4182954</v>
      </c>
      <c r="G84" s="81" t="n">
        <f aca="false">'High pensions'!K84</f>
        <v>2787538.39542337</v>
      </c>
      <c r="H84" s="81" t="n">
        <f aca="false">'High pensions'!V84</f>
        <v>15336213.7948271</v>
      </c>
      <c r="I84" s="81" t="n">
        <f aca="false">'High pensions'!M84</f>
        <v>86212.5276935063</v>
      </c>
      <c r="J84" s="81" t="n">
        <f aca="false">'High pensions'!W84</f>
        <v>474315.890561665</v>
      </c>
      <c r="K84" s="9"/>
      <c r="L84" s="81" t="n">
        <f aca="false">'High pensions'!N84</f>
        <v>2890496.44537275</v>
      </c>
      <c r="M84" s="67"/>
      <c r="N84" s="81" t="n">
        <f aca="false">'High pensions'!L84</f>
        <v>1117614.91459809</v>
      </c>
      <c r="O84" s="9"/>
      <c r="P84" s="81" t="n">
        <f aca="false">'High pensions'!X84</f>
        <v>21147587.3062899</v>
      </c>
      <c r="Q84" s="67"/>
      <c r="R84" s="81" t="n">
        <f aca="false">'High SIPA income'!G79</f>
        <v>31299985.8218304</v>
      </c>
      <c r="S84" s="67"/>
      <c r="T84" s="81" t="n">
        <f aca="false">'High SIPA income'!J79</f>
        <v>119678208.61275</v>
      </c>
      <c r="U84" s="9"/>
      <c r="V84" s="81" t="n">
        <f aca="false">'High SIPA income'!F79</f>
        <v>153761.814478615</v>
      </c>
      <c r="W84" s="67"/>
      <c r="X84" s="81" t="n">
        <f aca="false">'High SIPA income'!M79</f>
        <v>386205.347209073</v>
      </c>
      <c r="Y84" s="9"/>
      <c r="Z84" s="9" t="n">
        <f aca="false">R84+V84-N84-L84-F84</f>
        <v>3049097.85804285</v>
      </c>
      <c r="AA84" s="9"/>
      <c r="AB84" s="9" t="n">
        <f aca="false">T84-P84-D84</f>
        <v>-35691934.9284528</v>
      </c>
      <c r="AC84" s="50"/>
      <c r="AD84" s="9"/>
      <c r="AE84" s="9"/>
      <c r="AF84" s="9"/>
      <c r="AG84" s="9" t="n">
        <f aca="false">BF84/100*$AG$53</f>
        <v>7481572276.65311</v>
      </c>
      <c r="AH84" s="39" t="n">
        <f aca="false">(AG84-AG83)/AG83</f>
        <v>0.012413793729982</v>
      </c>
      <c r="AI84" s="39"/>
      <c r="AJ84" s="39" t="n">
        <f aca="false">AB84/AG84</f>
        <v>-0.00477064627709774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13892516</v>
      </c>
      <c r="AX84" s="7"/>
      <c r="AY84" s="39" t="n">
        <f aca="false">(AW84-AW83)/AW83</f>
        <v>0.00511866536311891</v>
      </c>
      <c r="AZ84" s="12" t="n">
        <f aca="false">workers_and_wage_high!B72</f>
        <v>8155.90162589689</v>
      </c>
      <c r="BA84" s="39" t="n">
        <f aca="false">(AZ84-AZ83)/AZ83</f>
        <v>0.00725797721031029</v>
      </c>
      <c r="BB84" s="38"/>
      <c r="BC84" s="38"/>
      <c r="BD84" s="38"/>
      <c r="BE84" s="38"/>
      <c r="BF84" s="7" t="n">
        <f aca="false">BF83*(1+AY84)*(1+BA84)*(1-BE84)</f>
        <v>128.712605420395</v>
      </c>
      <c r="BG84" s="7"/>
      <c r="BH84" s="7"/>
      <c r="BI84" s="39" t="n">
        <f aca="false">T91/AG91</f>
        <v>0.0186116519562619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1" t="n">
        <f aca="false">'High pensions'!Q85</f>
        <v>134358926.77837</v>
      </c>
      <c r="E85" s="9"/>
      <c r="F85" s="81" t="n">
        <f aca="false">'High pensions'!I85</f>
        <v>24421325.3788176</v>
      </c>
      <c r="G85" s="81" t="n">
        <f aca="false">'High pensions'!K85</f>
        <v>2885988.07817869</v>
      </c>
      <c r="H85" s="81" t="n">
        <f aca="false">'High pensions'!V85</f>
        <v>15877854.9019945</v>
      </c>
      <c r="I85" s="81" t="n">
        <f aca="false">'High pensions'!M85</f>
        <v>89257.3632426402</v>
      </c>
      <c r="J85" s="81" t="n">
        <f aca="false">'High pensions'!W85</f>
        <v>491067.677381273</v>
      </c>
      <c r="K85" s="9"/>
      <c r="L85" s="81" t="n">
        <f aca="false">'High pensions'!N85</f>
        <v>2895982.40172505</v>
      </c>
      <c r="M85" s="67"/>
      <c r="N85" s="81" t="n">
        <f aca="false">'High pensions'!L85</f>
        <v>1120334.63854875</v>
      </c>
      <c r="O85" s="9"/>
      <c r="P85" s="81" t="n">
        <f aca="false">'High pensions'!X85</f>
        <v>21191017.0786093</v>
      </c>
      <c r="Q85" s="67"/>
      <c r="R85" s="81" t="n">
        <f aca="false">'High SIPA income'!G80</f>
        <v>36077014.5622071</v>
      </c>
      <c r="S85" s="67"/>
      <c r="T85" s="81" t="n">
        <f aca="false">'High SIPA income'!J80</f>
        <v>137943592.034782</v>
      </c>
      <c r="U85" s="9"/>
      <c r="V85" s="81" t="n">
        <f aca="false">'High SIPA income'!F80</f>
        <v>158912.064406437</v>
      </c>
      <c r="W85" s="67"/>
      <c r="X85" s="81" t="n">
        <f aca="false">'High SIPA income'!M80</f>
        <v>399141.290169505</v>
      </c>
      <c r="Y85" s="9"/>
      <c r="Z85" s="9" t="n">
        <f aca="false">R85+V85-N85-L85-F85</f>
        <v>7798284.20752217</v>
      </c>
      <c r="AA85" s="9"/>
      <c r="AB85" s="9" t="n">
        <f aca="false">T85-P85-D85</f>
        <v>-17606351.8221977</v>
      </c>
      <c r="AC85" s="50"/>
      <c r="AD85" s="9"/>
      <c r="AE85" s="9"/>
      <c r="AF85" s="9"/>
      <c r="AG85" s="9" t="n">
        <f aca="false">BF85/100*$AG$53</f>
        <v>7513755826.58141</v>
      </c>
      <c r="AH85" s="39" t="n">
        <f aca="false">(AG85-AG84)/AG84</f>
        <v>0.00430170941858381</v>
      </c>
      <c r="AI85" s="39" t="n">
        <f aca="false">(AG85-AG81)/AG81</f>
        <v>0.0296518107663947</v>
      </c>
      <c r="AJ85" s="39" t="n">
        <f aca="false">AB85/AG85</f>
        <v>-0.00234321586015768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13924644</v>
      </c>
      <c r="AX85" s="7"/>
      <c r="AY85" s="39" t="n">
        <f aca="false">(AW85-AW84)/AW84</f>
        <v>0.00231261205673616</v>
      </c>
      <c r="AZ85" s="12" t="n">
        <f aca="false">workers_and_wage_high!B73</f>
        <v>8172.08707763362</v>
      </c>
      <c r="BA85" s="39" t="n">
        <f aca="false">(AZ85-AZ84)/AZ84</f>
        <v>0.00198450796480153</v>
      </c>
      <c r="BB85" s="38"/>
      <c r="BC85" s="38"/>
      <c r="BD85" s="38"/>
      <c r="BE85" s="38"/>
      <c r="BF85" s="7" t="n">
        <f aca="false">BF84*(1+AY85)*(1+BA85)*(1-BE85)</f>
        <v>129.266289647422</v>
      </c>
      <c r="BG85" s="7"/>
      <c r="BH85" s="7"/>
      <c r="BI85" s="39" t="n">
        <f aca="false">T92/AG92</f>
        <v>0.0162532083005809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0" t="n">
        <f aca="false">'High pensions'!Q86</f>
        <v>134701161.374728</v>
      </c>
      <c r="E86" s="6"/>
      <c r="F86" s="80" t="n">
        <f aca="false">'High pensions'!I86</f>
        <v>24483530.5678135</v>
      </c>
      <c r="G86" s="80" t="n">
        <f aca="false">'High pensions'!K86</f>
        <v>2945241.60093231</v>
      </c>
      <c r="H86" s="80" t="n">
        <f aca="false">'High pensions'!V86</f>
        <v>16203850.3015693</v>
      </c>
      <c r="I86" s="80" t="n">
        <f aca="false">'High pensions'!M86</f>
        <v>91089.9464205876</v>
      </c>
      <c r="J86" s="80" t="n">
        <f aca="false">'High pensions'!W86</f>
        <v>501150.009326888</v>
      </c>
      <c r="K86" s="6"/>
      <c r="L86" s="80" t="n">
        <f aca="false">'High pensions'!N86</f>
        <v>3520575.72062089</v>
      </c>
      <c r="M86" s="8"/>
      <c r="N86" s="80" t="n">
        <f aca="false">'High pensions'!L86</f>
        <v>1123457.93874451</v>
      </c>
      <c r="O86" s="6"/>
      <c r="P86" s="80" t="n">
        <f aca="false">'High pensions'!X86</f>
        <v>24449218.2557061</v>
      </c>
      <c r="Q86" s="8"/>
      <c r="R86" s="80" t="n">
        <f aca="false">'High SIPA income'!G81</f>
        <v>31678788.7245592</v>
      </c>
      <c r="S86" s="8"/>
      <c r="T86" s="80" t="n">
        <f aca="false">'High SIPA income'!J81</f>
        <v>121126594.342825</v>
      </c>
      <c r="U86" s="6"/>
      <c r="V86" s="80" t="n">
        <f aca="false">'High SIPA income'!F81</f>
        <v>160551.567518699</v>
      </c>
      <c r="W86" s="8"/>
      <c r="X86" s="80" t="n">
        <f aca="false">'High SIPA income'!M81</f>
        <v>403259.249305643</v>
      </c>
      <c r="Y86" s="6"/>
      <c r="Z86" s="6" t="n">
        <f aca="false">R86+V86-N86-L86-F86</f>
        <v>2711776.06489893</v>
      </c>
      <c r="AA86" s="6"/>
      <c r="AB86" s="6" t="n">
        <f aca="false">T86-P86-D86</f>
        <v>-38023785.2876096</v>
      </c>
      <c r="AC86" s="50"/>
      <c r="AD86" s="6"/>
      <c r="AE86" s="6"/>
      <c r="AF86" s="6"/>
      <c r="AG86" s="6" t="n">
        <f aca="false">BF86/100*$AG$53</f>
        <v>7547888997.07596</v>
      </c>
      <c r="AH86" s="61" t="n">
        <f aca="false">(AG86-AG85)/AG85</f>
        <v>0.00454275748139175</v>
      </c>
      <c r="AI86" s="61"/>
      <c r="AJ86" s="61" t="n">
        <f aca="false">AB86/AG86</f>
        <v>-0.0050376715002486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0.00630723825504274</v>
      </c>
      <c r="AV86" s="5"/>
      <c r="AW86" s="5" t="n">
        <f aca="false">workers_and_wage_high!C74</f>
        <v>13902002</v>
      </c>
      <c r="AX86" s="5"/>
      <c r="AY86" s="61" t="n">
        <f aca="false">(AW86-AW85)/AW85</f>
        <v>-0.00162603797985787</v>
      </c>
      <c r="AZ86" s="11" t="n">
        <f aca="false">workers_and_wage_high!B74</f>
        <v>8222.58111653207</v>
      </c>
      <c r="BA86" s="61" t="n">
        <f aca="false">(AZ86-AZ85)/AZ85</f>
        <v>0.00617884249381596</v>
      </c>
      <c r="BB86" s="66"/>
      <c r="BC86" s="66"/>
      <c r="BD86" s="66"/>
      <c r="BE86" s="66"/>
      <c r="BF86" s="5" t="n">
        <f aca="false">BF85*(1+AY86)*(1+BA86)*(1-BE86)</f>
        <v>129.85351505181</v>
      </c>
      <c r="BG86" s="5"/>
      <c r="BH86" s="5"/>
      <c r="BI86" s="61" t="n">
        <f aca="false">T93/AG93</f>
        <v>0.0186882951688921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1" t="n">
        <f aca="false">'High pensions'!Q87</f>
        <v>134741326.262905</v>
      </c>
      <c r="E87" s="9"/>
      <c r="F87" s="81" t="n">
        <f aca="false">'High pensions'!I87</f>
        <v>24490831.0116805</v>
      </c>
      <c r="G87" s="81" t="n">
        <f aca="false">'High pensions'!K87</f>
        <v>2995507.15154976</v>
      </c>
      <c r="H87" s="81" t="n">
        <f aca="false">'High pensions'!V87</f>
        <v>16480396.5303314</v>
      </c>
      <c r="I87" s="81" t="n">
        <f aca="false">'High pensions'!M87</f>
        <v>92644.5510788597</v>
      </c>
      <c r="J87" s="81" t="n">
        <f aca="false">'High pensions'!W87</f>
        <v>509702.985474173</v>
      </c>
      <c r="K87" s="9"/>
      <c r="L87" s="81" t="n">
        <f aca="false">'High pensions'!N87</f>
        <v>2843615.63657163</v>
      </c>
      <c r="M87" s="67"/>
      <c r="N87" s="81" t="n">
        <f aca="false">'High pensions'!L87</f>
        <v>1125055.61007725</v>
      </c>
      <c r="O87" s="9"/>
      <c r="P87" s="81" t="n">
        <f aca="false">'High pensions'!X87</f>
        <v>20945259.0777251</v>
      </c>
      <c r="Q87" s="67"/>
      <c r="R87" s="81" t="n">
        <f aca="false">'High SIPA income'!G82</f>
        <v>36647459.63884</v>
      </c>
      <c r="S87" s="67"/>
      <c r="T87" s="81" t="n">
        <f aca="false">'High SIPA income'!J82</f>
        <v>140124738.226732</v>
      </c>
      <c r="U87" s="9"/>
      <c r="V87" s="81" t="n">
        <f aca="false">'High SIPA income'!F82</f>
        <v>154889.439468478</v>
      </c>
      <c r="W87" s="67"/>
      <c r="X87" s="81" t="n">
        <f aca="false">'High SIPA income'!M82</f>
        <v>389037.616080302</v>
      </c>
      <c r="Y87" s="9"/>
      <c r="Z87" s="9" t="n">
        <f aca="false">R87+V87-N87-L87-F87</f>
        <v>8342846.81997912</v>
      </c>
      <c r="AA87" s="9"/>
      <c r="AB87" s="9" t="n">
        <f aca="false">T87-P87-D87</f>
        <v>-15561847.1138977</v>
      </c>
      <c r="AC87" s="50"/>
      <c r="AD87" s="9"/>
      <c r="AE87" s="9"/>
      <c r="AF87" s="9"/>
      <c r="AG87" s="9" t="n">
        <f aca="false">BF87/100*$AG$53</f>
        <v>7574241624.21031</v>
      </c>
      <c r="AH87" s="39" t="n">
        <f aca="false">(AG87-AG86)/AG86</f>
        <v>0.00349139039333448</v>
      </c>
      <c r="AI87" s="39"/>
      <c r="AJ87" s="39" t="n">
        <f aca="false">AB87/AG87</f>
        <v>-0.00205457495099652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13921772</v>
      </c>
      <c r="AX87" s="7"/>
      <c r="AY87" s="39" t="n">
        <f aca="false">(AW87-AW86)/AW86</f>
        <v>0.00142209733533343</v>
      </c>
      <c r="AZ87" s="12" t="n">
        <f aca="false">workers_and_wage_high!B75</f>
        <v>8239.57188403018</v>
      </c>
      <c r="BA87" s="39" t="n">
        <f aca="false">(AZ87-AZ86)/AZ86</f>
        <v>0.00206635450077164</v>
      </c>
      <c r="BB87" s="38"/>
      <c r="BC87" s="38"/>
      <c r="BD87" s="38"/>
      <c r="BE87" s="38"/>
      <c r="BF87" s="7" t="n">
        <f aca="false">BF86*(1+AY87)*(1+BA87)*(1-BE87)</f>
        <v>130.306884366803</v>
      </c>
      <c r="BG87" s="7"/>
      <c r="BH87" s="7"/>
      <c r="BI87" s="39" t="n">
        <f aca="false">T94/AG94</f>
        <v>0.0163025891472398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1" t="n">
        <f aca="false">'High pensions'!Q88</f>
        <v>134977160.521724</v>
      </c>
      <c r="E88" s="9"/>
      <c r="F88" s="81" t="n">
        <f aca="false">'High pensions'!I88</f>
        <v>24533696.679844</v>
      </c>
      <c r="G88" s="81" t="n">
        <f aca="false">'High pensions'!K88</f>
        <v>3070646.43818719</v>
      </c>
      <c r="H88" s="81" t="n">
        <f aca="false">'High pensions'!V88</f>
        <v>16893790.7157368</v>
      </c>
      <c r="I88" s="81" t="n">
        <f aca="false">'High pensions'!M88</f>
        <v>94968.446541871</v>
      </c>
      <c r="J88" s="81" t="n">
        <f aca="false">'High pensions'!W88</f>
        <v>522488.372651649</v>
      </c>
      <c r="K88" s="9"/>
      <c r="L88" s="81" t="n">
        <f aca="false">'High pensions'!N88</f>
        <v>2870014.88964745</v>
      </c>
      <c r="M88" s="67"/>
      <c r="N88" s="81" t="n">
        <f aca="false">'High pensions'!L88</f>
        <v>1128466.27853607</v>
      </c>
      <c r="O88" s="9"/>
      <c r="P88" s="81" t="n">
        <f aca="false">'High pensions'!X88</f>
        <v>21101009.4189829</v>
      </c>
      <c r="Q88" s="67"/>
      <c r="R88" s="81" t="n">
        <f aca="false">'High SIPA income'!G83</f>
        <v>32297825.8496448</v>
      </c>
      <c r="S88" s="67"/>
      <c r="T88" s="81" t="n">
        <f aca="false">'High SIPA income'!J83</f>
        <v>123493536.44359</v>
      </c>
      <c r="U88" s="9"/>
      <c r="V88" s="81" t="n">
        <f aca="false">'High SIPA income'!F83</f>
        <v>156185.918285902</v>
      </c>
      <c r="W88" s="67"/>
      <c r="X88" s="81" t="n">
        <f aca="false">'High SIPA income'!M83</f>
        <v>392293.997084457</v>
      </c>
      <c r="Y88" s="9"/>
      <c r="Z88" s="9" t="n">
        <f aca="false">R88+V88-N88-L88-F88</f>
        <v>3921833.91990324</v>
      </c>
      <c r="AA88" s="9"/>
      <c r="AB88" s="9" t="n">
        <f aca="false">T88-P88-D88</f>
        <v>-32584633.4971167</v>
      </c>
      <c r="AC88" s="50"/>
      <c r="AD88" s="9"/>
      <c r="AE88" s="9"/>
      <c r="AF88" s="9"/>
      <c r="AG88" s="9" t="n">
        <f aca="false">BF88/100*$AG$53</f>
        <v>7646966136.88677</v>
      </c>
      <c r="AH88" s="39" t="n">
        <f aca="false">(AG88-AG87)/AG87</f>
        <v>0.00960155699865812</v>
      </c>
      <c r="AI88" s="39"/>
      <c r="AJ88" s="39" t="n">
        <f aca="false">AB88/AG88</f>
        <v>-0.00426111910446913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13929215</v>
      </c>
      <c r="AX88" s="7"/>
      <c r="AY88" s="39" t="n">
        <f aca="false">(AW88-AW87)/AW87</f>
        <v>0.000534630218049829</v>
      </c>
      <c r="AZ88" s="12" t="n">
        <f aca="false">workers_and_wage_high!B76</f>
        <v>8314.23955941067</v>
      </c>
      <c r="BA88" s="39" t="n">
        <f aca="false">(AZ88-AZ87)/AZ87</f>
        <v>0.00906208191777672</v>
      </c>
      <c r="BB88" s="38"/>
      <c r="BC88" s="38"/>
      <c r="BD88" s="38"/>
      <c r="BE88" s="38"/>
      <c r="BF88" s="7" t="n">
        <f aca="false">BF87*(1+AY88)*(1+BA88)*(1-BE88)</f>
        <v>131.558033344368</v>
      </c>
      <c r="BG88" s="7"/>
      <c r="BH88" s="7"/>
      <c r="BI88" s="39" t="n">
        <f aca="false">T95/AG95</f>
        <v>0.0187018628399898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1" t="n">
        <f aca="false">'High pensions'!Q89</f>
        <v>135210447.482319</v>
      </c>
      <c r="E89" s="9"/>
      <c r="F89" s="81" t="n">
        <f aca="false">'High pensions'!I89</f>
        <v>24576099.3464023</v>
      </c>
      <c r="G89" s="81" t="n">
        <f aca="false">'High pensions'!K89</f>
        <v>3119698.55829114</v>
      </c>
      <c r="H89" s="81" t="n">
        <f aca="false">'High pensions'!V89</f>
        <v>17163661.0078335</v>
      </c>
      <c r="I89" s="81" t="n">
        <f aca="false">'High pensions'!M89</f>
        <v>96485.5224213763</v>
      </c>
      <c r="J89" s="81" t="n">
        <f aca="false">'High pensions'!W89</f>
        <v>530834.876530939</v>
      </c>
      <c r="K89" s="9"/>
      <c r="L89" s="81" t="n">
        <f aca="false">'High pensions'!N89</f>
        <v>2792778.49581014</v>
      </c>
      <c r="M89" s="67"/>
      <c r="N89" s="81" t="n">
        <f aca="false">'High pensions'!L89</f>
        <v>1130933.92591662</v>
      </c>
      <c r="O89" s="9"/>
      <c r="P89" s="81" t="n">
        <f aca="false">'High pensions'!X89</f>
        <v>20713805.6720087</v>
      </c>
      <c r="Q89" s="67"/>
      <c r="R89" s="81" t="n">
        <f aca="false">'High SIPA income'!G84</f>
        <v>37470941.2877055</v>
      </c>
      <c r="S89" s="67"/>
      <c r="T89" s="81" t="n">
        <f aca="false">'High SIPA income'!J84</f>
        <v>143273391.683724</v>
      </c>
      <c r="U89" s="9"/>
      <c r="V89" s="81" t="n">
        <f aca="false">'High SIPA income'!F84</f>
        <v>155843.743099103</v>
      </c>
      <c r="W89" s="67"/>
      <c r="X89" s="81" t="n">
        <f aca="false">'High SIPA income'!M84</f>
        <v>391434.551667061</v>
      </c>
      <c r="Y89" s="9"/>
      <c r="Z89" s="9" t="n">
        <f aca="false">R89+V89-N89-L89-F89</f>
        <v>9126973.2626755</v>
      </c>
      <c r="AA89" s="9"/>
      <c r="AB89" s="9" t="n">
        <f aca="false">T89-P89-D89</f>
        <v>-12650861.4706033</v>
      </c>
      <c r="AC89" s="50"/>
      <c r="AD89" s="9"/>
      <c r="AE89" s="9"/>
      <c r="AF89" s="9"/>
      <c r="AG89" s="9" t="n">
        <f aca="false">BF89/100*$AG$53</f>
        <v>7705031448.33423</v>
      </c>
      <c r="AH89" s="39" t="n">
        <f aca="false">(AG89-AG88)/AG88</f>
        <v>0.00759324814678661</v>
      </c>
      <c r="AI89" s="39" t="n">
        <f aca="false">(AG89-AG85)/AG85</f>
        <v>0.0254567257929973</v>
      </c>
      <c r="AJ89" s="39" t="n">
        <f aca="false">AB89/AG89</f>
        <v>-0.00164189614999409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13973876</v>
      </c>
      <c r="AX89" s="7"/>
      <c r="AY89" s="39" t="n">
        <f aca="false">(AW89-AW88)/AW88</f>
        <v>0.00320628262253113</v>
      </c>
      <c r="AZ89" s="12" t="n">
        <f aca="false">workers_and_wage_high!B77</f>
        <v>8350.59726862695</v>
      </c>
      <c r="BA89" s="39" t="n">
        <f aca="false">(AZ89-AZ88)/AZ88</f>
        <v>0.00437294462788547</v>
      </c>
      <c r="BB89" s="38"/>
      <c r="BC89" s="38"/>
      <c r="BD89" s="38"/>
      <c r="BE89" s="38"/>
      <c r="BF89" s="7" t="n">
        <f aca="false">BF88*(1+AY89)*(1+BA89)*(1-BE89)</f>
        <v>132.556986137255</v>
      </c>
      <c r="BG89" s="7"/>
      <c r="BH89" s="7"/>
      <c r="BI89" s="39" t="n">
        <f aca="false">T96/AG96</f>
        <v>0.0163519789614871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0" t="n">
        <f aca="false">'High pensions'!Q90</f>
        <v>135480241.137692</v>
      </c>
      <c r="E90" s="6"/>
      <c r="F90" s="80" t="n">
        <f aca="false">'High pensions'!I90</f>
        <v>24625137.5368747</v>
      </c>
      <c r="G90" s="80" t="n">
        <f aca="false">'High pensions'!K90</f>
        <v>3184172.25287268</v>
      </c>
      <c r="H90" s="80" t="n">
        <f aca="false">'High pensions'!V90</f>
        <v>17518376.2526059</v>
      </c>
      <c r="I90" s="80" t="n">
        <f aca="false">'High pensions'!M90</f>
        <v>98479.5542125567</v>
      </c>
      <c r="J90" s="80" t="n">
        <f aca="false">'High pensions'!W90</f>
        <v>541805.45111152</v>
      </c>
      <c r="K90" s="6"/>
      <c r="L90" s="80" t="n">
        <f aca="false">'High pensions'!N90</f>
        <v>3426505.27767819</v>
      </c>
      <c r="M90" s="8"/>
      <c r="N90" s="80" t="n">
        <f aca="false">'High pensions'!L90</f>
        <v>1134079.0088475</v>
      </c>
      <c r="O90" s="6"/>
      <c r="P90" s="80" t="n">
        <f aca="false">'High pensions'!X90</f>
        <v>24019520.2740687</v>
      </c>
      <c r="Q90" s="8"/>
      <c r="R90" s="80" t="n">
        <f aca="false">'High SIPA income'!G85</f>
        <v>32864670.9432581</v>
      </c>
      <c r="S90" s="8"/>
      <c r="T90" s="80" t="n">
        <f aca="false">'High SIPA income'!J85</f>
        <v>125660917.788448</v>
      </c>
      <c r="U90" s="6"/>
      <c r="V90" s="80" t="n">
        <f aca="false">'High SIPA income'!F85</f>
        <v>160150.337237286</v>
      </c>
      <c r="W90" s="8"/>
      <c r="X90" s="80" t="n">
        <f aca="false">'High SIPA income'!M85</f>
        <v>402251.474516634</v>
      </c>
      <c r="Y90" s="6"/>
      <c r="Z90" s="6" t="n">
        <f aca="false">R90+V90-N90-L90-F90</f>
        <v>3839099.45709507</v>
      </c>
      <c r="AA90" s="6"/>
      <c r="AB90" s="6" t="n">
        <f aca="false">T90-P90-D90</f>
        <v>-33838843.6233126</v>
      </c>
      <c r="AC90" s="50"/>
      <c r="AD90" s="6"/>
      <c r="AE90" s="6"/>
      <c r="AF90" s="6"/>
      <c r="AG90" s="6" t="n">
        <f aca="false">BF90/100*$AG$53</f>
        <v>7755673286.9504</v>
      </c>
      <c r="AH90" s="61" t="n">
        <f aca="false">(AG90-AG89)/AG89</f>
        <v>0.00657256741335223</v>
      </c>
      <c r="AI90" s="61"/>
      <c r="AJ90" s="61" t="n">
        <f aca="false">AB90/AG90</f>
        <v>-0.00436310844607771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0.00834973753204807</v>
      </c>
      <c r="AV90" s="5"/>
      <c r="AW90" s="5" t="n">
        <f aca="false">workers_and_wage_high!C78</f>
        <v>14015598</v>
      </c>
      <c r="AX90" s="5"/>
      <c r="AY90" s="61" t="n">
        <f aca="false">(AW90-AW89)/AW89</f>
        <v>0.00298571419983976</v>
      </c>
      <c r="AZ90" s="11" t="n">
        <f aca="false">workers_and_wage_high!B78</f>
        <v>8380.46047228346</v>
      </c>
      <c r="BA90" s="61" t="n">
        <f aca="false">(AZ90-AZ89)/AZ89</f>
        <v>0.00357617577472089</v>
      </c>
      <c r="BB90" s="66"/>
      <c r="BC90" s="66"/>
      <c r="BD90" s="66"/>
      <c r="BE90" s="66"/>
      <c r="BF90" s="5" t="n">
        <f aca="false">BF89*(1+AY90)*(1+BA90)*(1-BE90)</f>
        <v>133.428225864753</v>
      </c>
      <c r="BG90" s="5"/>
      <c r="BH90" s="5"/>
      <c r="BI90" s="61" t="n">
        <f aca="false">T97/AG97</f>
        <v>0.0187581243624549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1" t="n">
        <f aca="false">'High pensions'!Q91</f>
        <v>136046391.376358</v>
      </c>
      <c r="E91" s="9"/>
      <c r="F91" s="81" t="n">
        <f aca="false">'High pensions'!I91</f>
        <v>24728042.0443999</v>
      </c>
      <c r="G91" s="81" t="n">
        <f aca="false">'High pensions'!K91</f>
        <v>3273622.61627939</v>
      </c>
      <c r="H91" s="81" t="n">
        <f aca="false">'High pensions'!V91</f>
        <v>18010505.7599456</v>
      </c>
      <c r="I91" s="81" t="n">
        <f aca="false">'High pensions'!M91</f>
        <v>101246.060297301</v>
      </c>
      <c r="J91" s="81" t="n">
        <f aca="false">'High pensions'!W91</f>
        <v>557025.951338526</v>
      </c>
      <c r="K91" s="9"/>
      <c r="L91" s="81" t="n">
        <f aca="false">'High pensions'!N91</f>
        <v>2769261.24882913</v>
      </c>
      <c r="M91" s="67"/>
      <c r="N91" s="81" t="n">
        <f aca="false">'High pensions'!L91</f>
        <v>1140295.60776881</v>
      </c>
      <c r="O91" s="9"/>
      <c r="P91" s="81" t="n">
        <f aca="false">'High pensions'!X91</f>
        <v>20643279.7770361</v>
      </c>
      <c r="Q91" s="67"/>
      <c r="R91" s="81" t="n">
        <f aca="false">'High SIPA income'!G86</f>
        <v>38244970.7675523</v>
      </c>
      <c r="S91" s="67"/>
      <c r="T91" s="81" t="n">
        <f aca="false">'High SIPA income'!J86</f>
        <v>146232960.486369</v>
      </c>
      <c r="U91" s="9"/>
      <c r="V91" s="81" t="n">
        <f aca="false">'High SIPA income'!F86</f>
        <v>159001.350325683</v>
      </c>
      <c r="W91" s="67"/>
      <c r="X91" s="81" t="n">
        <f aca="false">'High SIPA income'!M86</f>
        <v>399365.550656806</v>
      </c>
      <c r="Y91" s="9"/>
      <c r="Z91" s="9" t="n">
        <f aca="false">R91+V91-N91-L91-F91</f>
        <v>9766373.21688011</v>
      </c>
      <c r="AA91" s="9"/>
      <c r="AB91" s="9" t="n">
        <f aca="false">T91-P91-D91</f>
        <v>-10456710.6670247</v>
      </c>
      <c r="AC91" s="50"/>
      <c r="AD91" s="9"/>
      <c r="AE91" s="9"/>
      <c r="AF91" s="9"/>
      <c r="AG91" s="9" t="n">
        <f aca="false">BF91/100*$AG$53</f>
        <v>7857065070.31308</v>
      </c>
      <c r="AH91" s="39" t="n">
        <f aca="false">(AG91-AG90)/AG90</f>
        <v>0.0130732406602628</v>
      </c>
      <c r="AI91" s="39"/>
      <c r="AJ91" s="39" t="n">
        <f aca="false">AB91/AG91</f>
        <v>-0.00133086726066888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14122118</v>
      </c>
      <c r="AX91" s="7"/>
      <c r="AY91" s="39" t="n">
        <f aca="false">(AW91-AW90)/AW90</f>
        <v>0.00760010382717883</v>
      </c>
      <c r="AZ91" s="12" t="n">
        <f aca="false">workers_and_wage_high!B79</f>
        <v>8425.98191150805</v>
      </c>
      <c r="BA91" s="39" t="n">
        <f aca="false">(AZ91-AZ90)/AZ90</f>
        <v>0.00543185417736187</v>
      </c>
      <c r="BB91" s="38"/>
      <c r="BC91" s="38"/>
      <c r="BD91" s="38"/>
      <c r="BE91" s="38"/>
      <c r="BF91" s="7" t="n">
        <f aca="false">BF90*(1+AY91)*(1+BA91)*(1-BE91)</f>
        <v>135.172565172355</v>
      </c>
      <c r="BG91" s="7"/>
      <c r="BH91" s="7"/>
      <c r="BI91" s="39" t="n">
        <f aca="false">T98/AG98</f>
        <v>0.0163644348058835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1" t="n">
        <f aca="false">'High pensions'!Q92</f>
        <v>136379647.025634</v>
      </c>
      <c r="E92" s="9"/>
      <c r="F92" s="81" t="n">
        <f aca="false">'High pensions'!I92</f>
        <v>24788615.203478</v>
      </c>
      <c r="G92" s="81" t="n">
        <f aca="false">'High pensions'!K92</f>
        <v>3349131.02799295</v>
      </c>
      <c r="H92" s="81" t="n">
        <f aca="false">'High pensions'!V92</f>
        <v>18425930.7626104</v>
      </c>
      <c r="I92" s="81" t="n">
        <f aca="false">'High pensions'!M92</f>
        <v>103581.371999782</v>
      </c>
      <c r="J92" s="81" t="n">
        <f aca="false">'High pensions'!W92</f>
        <v>569874.147297227</v>
      </c>
      <c r="K92" s="9"/>
      <c r="L92" s="81" t="n">
        <f aca="false">'High pensions'!N92</f>
        <v>2828486.22049334</v>
      </c>
      <c r="M92" s="67"/>
      <c r="N92" s="81" t="n">
        <f aca="false">'High pensions'!L92</f>
        <v>1144664.73798274</v>
      </c>
      <c r="O92" s="9"/>
      <c r="P92" s="81" t="n">
        <f aca="false">'High pensions'!X92</f>
        <v>20974636.1018805</v>
      </c>
      <c r="Q92" s="67"/>
      <c r="R92" s="81" t="n">
        <f aca="false">'High SIPA income'!G87</f>
        <v>33599990.3634007</v>
      </c>
      <c r="S92" s="67"/>
      <c r="T92" s="81" t="n">
        <f aca="false">'High SIPA income'!J87</f>
        <v>128472475.322747</v>
      </c>
      <c r="U92" s="9"/>
      <c r="V92" s="81" t="n">
        <f aca="false">'High SIPA income'!F87</f>
        <v>158719.256423031</v>
      </c>
      <c r="W92" s="67"/>
      <c r="X92" s="81" t="n">
        <f aca="false">'High SIPA income'!M87</f>
        <v>398657.012103272</v>
      </c>
      <c r="Y92" s="9"/>
      <c r="Z92" s="9" t="n">
        <f aca="false">R92+V92-N92-L92-F92</f>
        <v>4996943.4578696</v>
      </c>
      <c r="AA92" s="9"/>
      <c r="AB92" s="9" t="n">
        <f aca="false">T92-P92-D92</f>
        <v>-28881807.8047674</v>
      </c>
      <c r="AC92" s="50"/>
      <c r="AD92" s="9"/>
      <c r="AE92" s="9"/>
      <c r="AF92" s="9"/>
      <c r="AG92" s="9" t="n">
        <f aca="false">BF92/100*$AG$53</f>
        <v>7904437877.5454</v>
      </c>
      <c r="AH92" s="39" t="n">
        <f aca="false">(AG92-AG91)/AG91</f>
        <v>0.00602932606620706</v>
      </c>
      <c r="AI92" s="39"/>
      <c r="AJ92" s="39" t="n">
        <f aca="false">AB92/AG92</f>
        <v>-0.0036538724514255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14171667</v>
      </c>
      <c r="AX92" s="7"/>
      <c r="AY92" s="39" t="n">
        <f aca="false">(AW92-AW91)/AW91</f>
        <v>0.00350860968588423</v>
      </c>
      <c r="AZ92" s="12" t="n">
        <f aca="false">workers_and_wage_high!B80</f>
        <v>8447.14716153145</v>
      </c>
      <c r="BA92" s="39" t="n">
        <f aca="false">(AZ92-AZ91)/AZ91</f>
        <v>0.00251190309280131</v>
      </c>
      <c r="BB92" s="38"/>
      <c r="BC92" s="38"/>
      <c r="BD92" s="38"/>
      <c r="BE92" s="38"/>
      <c r="BF92" s="7" t="n">
        <f aca="false">BF91*(1+AY92)*(1+BA92)*(1-BE92)</f>
        <v>135.987564642985</v>
      </c>
      <c r="BG92" s="7"/>
      <c r="BH92" s="7"/>
      <c r="BI92" s="39" t="n">
        <f aca="false">T99/AG99</f>
        <v>0.018835446677957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1" t="n">
        <f aca="false">'High pensions'!Q93</f>
        <v>136371803.514192</v>
      </c>
      <c r="E93" s="9"/>
      <c r="F93" s="81" t="n">
        <f aca="false">'High pensions'!I93</f>
        <v>24787189.5524279</v>
      </c>
      <c r="G93" s="81" t="n">
        <f aca="false">'High pensions'!K93</f>
        <v>3407121.88078623</v>
      </c>
      <c r="H93" s="81" t="n">
        <f aca="false">'High pensions'!V93</f>
        <v>18744979.3246113</v>
      </c>
      <c r="I93" s="81" t="n">
        <f aca="false">'High pensions'!M93</f>
        <v>105374.90352947</v>
      </c>
      <c r="J93" s="81" t="n">
        <f aca="false">'High pensions'!W93</f>
        <v>579741.628596222</v>
      </c>
      <c r="K93" s="9"/>
      <c r="L93" s="81" t="n">
        <f aca="false">'High pensions'!N93</f>
        <v>2881109.63001454</v>
      </c>
      <c r="M93" s="67"/>
      <c r="N93" s="81" t="n">
        <f aca="false">'High pensions'!L93</f>
        <v>1145156.1831544</v>
      </c>
      <c r="O93" s="9"/>
      <c r="P93" s="81" t="n">
        <f aca="false">'High pensions'!X93</f>
        <v>21250403.0103819</v>
      </c>
      <c r="Q93" s="67"/>
      <c r="R93" s="81" t="n">
        <f aca="false">'High SIPA income'!G88</f>
        <v>38932407.3691378</v>
      </c>
      <c r="S93" s="67"/>
      <c r="T93" s="81" t="n">
        <f aca="false">'High SIPA income'!J88</f>
        <v>148861433.91383</v>
      </c>
      <c r="U93" s="9"/>
      <c r="V93" s="81" t="n">
        <f aca="false">'High SIPA income'!F88</f>
        <v>156605.334051818</v>
      </c>
      <c r="W93" s="67"/>
      <c r="X93" s="81" t="n">
        <f aca="false">'High SIPA income'!M88</f>
        <v>393347.448567517</v>
      </c>
      <c r="Y93" s="9"/>
      <c r="Z93" s="9" t="n">
        <f aca="false">R93+V93-N93-L93-F93</f>
        <v>10275557.3375927</v>
      </c>
      <c r="AA93" s="9"/>
      <c r="AB93" s="9" t="n">
        <f aca="false">T93-P93-D93</f>
        <v>-8760772.61074348</v>
      </c>
      <c r="AC93" s="50"/>
      <c r="AD93" s="9"/>
      <c r="AE93" s="9"/>
      <c r="AF93" s="9"/>
      <c r="AG93" s="9" t="n">
        <f aca="false">BF93/100*$AG$53</f>
        <v>7965490301.20306</v>
      </c>
      <c r="AH93" s="39" t="n">
        <f aca="false">(AG93-AG92)/AG92</f>
        <v>0.00772381598837022</v>
      </c>
      <c r="AI93" s="39" t="n">
        <f aca="false">(AG93-AG89)/AG89</f>
        <v>0.0338037365084534</v>
      </c>
      <c r="AJ93" s="39" t="n">
        <f aca="false">AB93/AG93</f>
        <v>-0.00109984097393481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14215604</v>
      </c>
      <c r="AX93" s="7"/>
      <c r="AY93" s="39" t="n">
        <f aca="false">(AW93-AW92)/AW92</f>
        <v>0.00310034098317439</v>
      </c>
      <c r="AZ93" s="12" t="n">
        <f aca="false">workers_and_wage_high!B81</f>
        <v>8486.08162518468</v>
      </c>
      <c r="BA93" s="39" t="n">
        <f aca="false">(AZ93-AZ92)/AZ92</f>
        <v>0.00460918496016459</v>
      </c>
      <c r="BB93" s="38"/>
      <c r="BC93" s="38"/>
      <c r="BD93" s="38"/>
      <c r="BE93" s="38"/>
      <c r="BF93" s="7" t="n">
        <f aca="false">BF92*(1+AY93)*(1+BA93)*(1-BE93)</f>
        <v>137.037907568994</v>
      </c>
      <c r="BG93" s="7"/>
      <c r="BH93" s="7"/>
      <c r="BI93" s="39" t="n">
        <f aca="false">T100/AG100</f>
        <v>0.016459527599723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0" t="n">
        <f aca="false">'High pensions'!Q94</f>
        <v>136569342.859678</v>
      </c>
      <c r="E94" s="6"/>
      <c r="F94" s="80" t="n">
        <f aca="false">'High pensions'!I94</f>
        <v>24823094.6667877</v>
      </c>
      <c r="G94" s="80" t="n">
        <f aca="false">'High pensions'!K94</f>
        <v>3501718.43999611</v>
      </c>
      <c r="H94" s="80" t="n">
        <f aca="false">'High pensions'!V94</f>
        <v>19265421.6828868</v>
      </c>
      <c r="I94" s="80" t="n">
        <f aca="false">'High pensions'!M94</f>
        <v>108300.570309158</v>
      </c>
      <c r="J94" s="80" t="n">
        <f aca="false">'High pensions'!W94</f>
        <v>595837.784006811</v>
      </c>
      <c r="K94" s="6"/>
      <c r="L94" s="80" t="n">
        <f aca="false">'High pensions'!N94</f>
        <v>3572060.40593353</v>
      </c>
      <c r="M94" s="8"/>
      <c r="N94" s="80" t="n">
        <f aca="false">'High pensions'!L94</f>
        <v>1147030.78942426</v>
      </c>
      <c r="O94" s="6"/>
      <c r="P94" s="80" t="n">
        <f aca="false">'High pensions'!X94</f>
        <v>24846063.4018659</v>
      </c>
      <c r="Q94" s="8"/>
      <c r="R94" s="80" t="n">
        <f aca="false">'High SIPA income'!G89</f>
        <v>34112110.918572</v>
      </c>
      <c r="S94" s="8"/>
      <c r="T94" s="80" t="n">
        <f aca="false">'High SIPA income'!J89</f>
        <v>130430612.651804</v>
      </c>
      <c r="U94" s="6"/>
      <c r="V94" s="80" t="n">
        <f aca="false">'High SIPA income'!F89</f>
        <v>159803.247124132</v>
      </c>
      <c r="W94" s="8"/>
      <c r="X94" s="80" t="n">
        <f aca="false">'High SIPA income'!M89</f>
        <v>401379.684221249</v>
      </c>
      <c r="Y94" s="6"/>
      <c r="Z94" s="6" t="n">
        <f aca="false">R94+V94-N94-L94-F94</f>
        <v>4729728.3035506</v>
      </c>
      <c r="AA94" s="6"/>
      <c r="AB94" s="6" t="n">
        <f aca="false">T94-P94-D94</f>
        <v>-30984793.6097397</v>
      </c>
      <c r="AC94" s="50"/>
      <c r="AD94" s="6"/>
      <c r="AE94" s="6"/>
      <c r="AF94" s="6"/>
      <c r="AG94" s="6" t="n">
        <f aca="false">BF94/100*$AG$53</f>
        <v>8000607233.23126</v>
      </c>
      <c r="AH94" s="61" t="n">
        <f aca="false">(AG94-AG93)/AG93</f>
        <v>0.00440863408281251</v>
      </c>
      <c r="AI94" s="61"/>
      <c r="AJ94" s="61" t="n">
        <f aca="false">AB94/AG94</f>
        <v>-0.00387280523921254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0.00483974708678071</v>
      </c>
      <c r="AV94" s="5"/>
      <c r="AW94" s="5" t="n">
        <f aca="false">workers_and_wage_high!C82</f>
        <v>14242998</v>
      </c>
      <c r="AX94" s="5"/>
      <c r="AY94" s="61" t="n">
        <f aca="false">(AW94-AW93)/AW93</f>
        <v>0.0019270373597914</v>
      </c>
      <c r="AZ94" s="11" t="n">
        <f aca="false">workers_and_wage_high!B82</f>
        <v>8507.10015404666</v>
      </c>
      <c r="BA94" s="61" t="n">
        <f aca="false">(AZ94-AZ93)/AZ93</f>
        <v>0.00247682379104217</v>
      </c>
      <c r="BB94" s="66"/>
      <c r="BC94" s="66"/>
      <c r="BD94" s="66"/>
      <c r="BE94" s="66"/>
      <c r="BF94" s="5" t="n">
        <f aca="false">BF93*(1+AY94)*(1+BA94)*(1-BE94)</f>
        <v>137.642057558939</v>
      </c>
      <c r="BG94" s="5"/>
      <c r="BH94" s="5"/>
      <c r="BI94" s="61" t="n">
        <f aca="false">T101/AG101</f>
        <v>0.0189088593279305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1" t="n">
        <f aca="false">'High pensions'!Q95</f>
        <v>136774117.870863</v>
      </c>
      <c r="E95" s="9"/>
      <c r="F95" s="81" t="n">
        <f aca="false">'High pensions'!I95</f>
        <v>24860314.9490384</v>
      </c>
      <c r="G95" s="81" t="n">
        <f aca="false">'High pensions'!K95</f>
        <v>3590731.03047479</v>
      </c>
      <c r="H95" s="81" t="n">
        <f aca="false">'High pensions'!V95</f>
        <v>19755142.6927404</v>
      </c>
      <c r="I95" s="81" t="n">
        <f aca="false">'High pensions'!M95</f>
        <v>111053.537024993</v>
      </c>
      <c r="J95" s="81" t="n">
        <f aca="false">'High pensions'!W95</f>
        <v>610983.794620838</v>
      </c>
      <c r="K95" s="9"/>
      <c r="L95" s="81" t="n">
        <f aca="false">'High pensions'!N95</f>
        <v>2860000.32793548</v>
      </c>
      <c r="M95" s="67"/>
      <c r="N95" s="81" t="n">
        <f aca="false">'High pensions'!L95</f>
        <v>1150027.52312398</v>
      </c>
      <c r="O95" s="9"/>
      <c r="P95" s="81" t="n">
        <f aca="false">'High pensions'!X95</f>
        <v>21167667.4167793</v>
      </c>
      <c r="Q95" s="67"/>
      <c r="R95" s="81" t="n">
        <f aca="false">'High SIPA income'!G90</f>
        <v>39267141.8682908</v>
      </c>
      <c r="S95" s="67"/>
      <c r="T95" s="81" t="n">
        <f aca="false">'High SIPA income'!J90</f>
        <v>150141320.28335</v>
      </c>
      <c r="U95" s="9"/>
      <c r="V95" s="81" t="n">
        <f aca="false">'High SIPA income'!F90</f>
        <v>161021.229036826</v>
      </c>
      <c r="W95" s="67"/>
      <c r="X95" s="81" t="n">
        <f aca="false">'High SIPA income'!M90</f>
        <v>404438.903632006</v>
      </c>
      <c r="Y95" s="9"/>
      <c r="Z95" s="9" t="n">
        <f aca="false">R95+V95-N95-L95-F95</f>
        <v>10557820.2972297</v>
      </c>
      <c r="AA95" s="9"/>
      <c r="AB95" s="9" t="n">
        <f aca="false">T95-P95-D95</f>
        <v>-7800465.00429221</v>
      </c>
      <c r="AC95" s="50"/>
      <c r="AD95" s="9"/>
      <c r="AE95" s="9"/>
      <c r="AF95" s="9"/>
      <c r="AG95" s="9" t="n">
        <f aca="false">BF95/100*$AG$53</f>
        <v>8028147867.83192</v>
      </c>
      <c r="AH95" s="39" t="n">
        <f aca="false">(AG95-AG94)/AG94</f>
        <v>0.00344231803884468</v>
      </c>
      <c r="AI95" s="39"/>
      <c r="AJ95" s="39" t="n">
        <f aca="false">AB95/AG95</f>
        <v>-0.000971639428260655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14230892</v>
      </c>
      <c r="AX95" s="7"/>
      <c r="AY95" s="39" t="n">
        <f aca="false">(AW95-AW94)/AW94</f>
        <v>-0.000849961503891245</v>
      </c>
      <c r="AZ95" s="12" t="n">
        <f aca="false">workers_and_wage_high!B83</f>
        <v>8543.6460686264</v>
      </c>
      <c r="BA95" s="39" t="n">
        <f aca="false">(AZ95-AZ94)/AZ94</f>
        <v>0.00429593091863996</v>
      </c>
      <c r="BB95" s="38"/>
      <c r="BC95" s="38"/>
      <c r="BD95" s="38"/>
      <c r="BE95" s="38"/>
      <c r="BF95" s="7" t="n">
        <f aca="false">BF94*(1+AY95)*(1+BA95)*(1-BE95)</f>
        <v>138.115865296578</v>
      </c>
      <c r="BG95" s="7"/>
      <c r="BH95" s="7"/>
      <c r="BI95" s="39" t="n">
        <f aca="false">T102/AG102</f>
        <v>0.0164758834515161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1" t="n">
        <f aca="false">'High pensions'!Q96</f>
        <v>137204370.1721</v>
      </c>
      <c r="E96" s="9"/>
      <c r="F96" s="81" t="n">
        <f aca="false">'High pensions'!I96</f>
        <v>24938518.3977817</v>
      </c>
      <c r="G96" s="81" t="n">
        <f aca="false">'High pensions'!K96</f>
        <v>3659063.7373531</v>
      </c>
      <c r="H96" s="81" t="n">
        <f aca="false">'High pensions'!V96</f>
        <v>20131089.0845769</v>
      </c>
      <c r="I96" s="81" t="n">
        <f aca="false">'High pensions'!M96</f>
        <v>113166.919711952</v>
      </c>
      <c r="J96" s="81" t="n">
        <f aca="false">'High pensions'!W96</f>
        <v>622611.002615781</v>
      </c>
      <c r="K96" s="9"/>
      <c r="L96" s="81" t="n">
        <f aca="false">'High pensions'!N96</f>
        <v>2840003.60776694</v>
      </c>
      <c r="M96" s="67"/>
      <c r="N96" s="81" t="n">
        <f aca="false">'High pensions'!L96</f>
        <v>1155035.50808921</v>
      </c>
      <c r="O96" s="9"/>
      <c r="P96" s="81" t="n">
        <f aca="false">'High pensions'!X96</f>
        <v>21091456.7964486</v>
      </c>
      <c r="Q96" s="67"/>
      <c r="R96" s="81" t="n">
        <f aca="false">'High SIPA income'!G91</f>
        <v>34561013.992337</v>
      </c>
      <c r="S96" s="67"/>
      <c r="T96" s="81" t="n">
        <f aca="false">'High SIPA income'!J91</f>
        <v>132147032.461537</v>
      </c>
      <c r="U96" s="9"/>
      <c r="V96" s="81" t="n">
        <f aca="false">'High SIPA income'!F91</f>
        <v>160741.806339722</v>
      </c>
      <c r="W96" s="67"/>
      <c r="X96" s="81" t="n">
        <f aca="false">'High SIPA income'!M91</f>
        <v>403737.074376679</v>
      </c>
      <c r="Y96" s="9"/>
      <c r="Z96" s="9" t="n">
        <f aca="false">R96+V96-N96-L96-F96</f>
        <v>5788198.28503887</v>
      </c>
      <c r="AA96" s="9"/>
      <c r="AB96" s="9" t="n">
        <f aca="false">T96-P96-D96</f>
        <v>-26148794.5070118</v>
      </c>
      <c r="AC96" s="50"/>
      <c r="AD96" s="9"/>
      <c r="AE96" s="9"/>
      <c r="AF96" s="9"/>
      <c r="AG96" s="9" t="n">
        <f aca="false">BF96/100*$AG$53</f>
        <v>8081409153.76513</v>
      </c>
      <c r="AH96" s="39" t="n">
        <f aca="false">(AG96-AG95)/AG95</f>
        <v>0.00663431800336127</v>
      </c>
      <c r="AI96" s="39"/>
      <c r="AJ96" s="39" t="n">
        <f aca="false">AB96/AG96</f>
        <v>-0.0032356726419215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14269645</v>
      </c>
      <c r="AX96" s="7"/>
      <c r="AY96" s="39" t="n">
        <f aca="false">(AW96-AW95)/AW95</f>
        <v>0.00272316029100635</v>
      </c>
      <c r="AZ96" s="12" t="n">
        <f aca="false">workers_and_wage_high!B84</f>
        <v>8576.97086707151</v>
      </c>
      <c r="BA96" s="39" t="n">
        <f aca="false">(AZ96-AZ95)/AZ95</f>
        <v>0.00390053592780298</v>
      </c>
      <c r="BB96" s="38"/>
      <c r="BC96" s="38"/>
      <c r="BD96" s="38"/>
      <c r="BE96" s="38"/>
      <c r="BF96" s="7" t="n">
        <f aca="false">BF95*(1+AY96)*(1+BA96)*(1-BE96)</f>
        <v>139.032169868265</v>
      </c>
      <c r="BG96" s="7"/>
      <c r="BH96" s="7"/>
      <c r="BI96" s="39" t="n">
        <f aca="false">T103/AG103</f>
        <v>0.0189237056369489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1" t="n">
        <f aca="false">'High pensions'!Q97</f>
        <v>137516110.450255</v>
      </c>
      <c r="E97" s="9"/>
      <c r="F97" s="81" t="n">
        <f aca="false">'High pensions'!I97</f>
        <v>24995180.8834762</v>
      </c>
      <c r="G97" s="81" t="n">
        <f aca="false">'High pensions'!K97</f>
        <v>3711793.94396211</v>
      </c>
      <c r="H97" s="81" t="n">
        <f aca="false">'High pensions'!V97</f>
        <v>20421195.1234135</v>
      </c>
      <c r="I97" s="81" t="n">
        <f aca="false">'High pensions'!M97</f>
        <v>114797.750844189</v>
      </c>
      <c r="J97" s="81" t="n">
        <f aca="false">'High pensions'!W97</f>
        <v>631583.354332378</v>
      </c>
      <c r="K97" s="9"/>
      <c r="L97" s="81" t="n">
        <f aca="false">'High pensions'!N97</f>
        <v>2817995.79374011</v>
      </c>
      <c r="M97" s="67"/>
      <c r="N97" s="81" t="n">
        <f aca="false">'High pensions'!L97</f>
        <v>1158656.66703179</v>
      </c>
      <c r="O97" s="9"/>
      <c r="P97" s="81" t="n">
        <f aca="false">'High pensions'!X97</f>
        <v>20997180.69293</v>
      </c>
      <c r="Q97" s="67"/>
      <c r="R97" s="81" t="n">
        <f aca="false">'High SIPA income'!G92</f>
        <v>39839791.2960123</v>
      </c>
      <c r="S97" s="67"/>
      <c r="T97" s="81" t="n">
        <f aca="false">'High SIPA income'!J92</f>
        <v>152330895.002742</v>
      </c>
      <c r="U97" s="9"/>
      <c r="V97" s="81" t="n">
        <f aca="false">'High SIPA income'!F92</f>
        <v>160185.582806578</v>
      </c>
      <c r="W97" s="67"/>
      <c r="X97" s="81" t="n">
        <f aca="false">'High SIPA income'!M92</f>
        <v>402340.001225116</v>
      </c>
      <c r="Y97" s="9"/>
      <c r="Z97" s="9" t="n">
        <f aca="false">R97+V97-N97-L97-F97</f>
        <v>11028143.5345708</v>
      </c>
      <c r="AA97" s="9"/>
      <c r="AB97" s="9" t="n">
        <f aca="false">T97-P97-D97</f>
        <v>-6182396.14044288</v>
      </c>
      <c r="AC97" s="50"/>
      <c r="AD97" s="9"/>
      <c r="AE97" s="9"/>
      <c r="AF97" s="9"/>
      <c r="AG97" s="9" t="n">
        <f aca="false">BF97/100*$AG$53</f>
        <v>8120795664.81811</v>
      </c>
      <c r="AH97" s="39" t="n">
        <f aca="false">(AG97-AG96)/AG96</f>
        <v>0.00487371822210437</v>
      </c>
      <c r="AI97" s="39" t="n">
        <f aca="false">(AG97-AG93)/AG93</f>
        <v>0.0194972760925455</v>
      </c>
      <c r="AJ97" s="39" t="n">
        <f aca="false">AB97/AG97</f>
        <v>-0.000761304236138707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14309467</v>
      </c>
      <c r="AX97" s="7"/>
      <c r="AY97" s="39" t="n">
        <f aca="false">(AW97-AW96)/AW96</f>
        <v>0.00279067909538044</v>
      </c>
      <c r="AZ97" s="12" t="n">
        <f aca="false">workers_and_wage_high!B85</f>
        <v>8594.7873129932</v>
      </c>
      <c r="BA97" s="39" t="n">
        <f aca="false">(AZ97-AZ96)/AZ96</f>
        <v>0.00207724221031153</v>
      </c>
      <c r="BB97" s="38"/>
      <c r="BC97" s="38"/>
      <c r="BD97" s="38"/>
      <c r="BE97" s="38"/>
      <c r="BF97" s="7" t="n">
        <f aca="false">BF96*(1+AY97)*(1+BA97)*(1-BE97)</f>
        <v>139.709773488011</v>
      </c>
      <c r="BG97" s="7"/>
      <c r="BH97" s="7"/>
      <c r="BI97" s="39" t="n">
        <f aca="false">T104/AG104</f>
        <v>0.0165410440848035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0" t="n">
        <f aca="false">'High pensions'!Q98</f>
        <v>138089173.699522</v>
      </c>
      <c r="E98" s="6"/>
      <c r="F98" s="80" t="n">
        <f aca="false">'High pensions'!I98</f>
        <v>25099341.9125091</v>
      </c>
      <c r="G98" s="80" t="n">
        <f aca="false">'High pensions'!K98</f>
        <v>3785710.46946697</v>
      </c>
      <c r="H98" s="80" t="n">
        <f aca="false">'High pensions'!V98</f>
        <v>20827862.0378404</v>
      </c>
      <c r="I98" s="80" t="n">
        <f aca="false">'High pensions'!M98</f>
        <v>117083.828952587</v>
      </c>
      <c r="J98" s="80" t="n">
        <f aca="false">'High pensions'!W98</f>
        <v>644160.681582695</v>
      </c>
      <c r="K98" s="6"/>
      <c r="L98" s="80" t="n">
        <f aca="false">'High pensions'!N98</f>
        <v>3470555.77737148</v>
      </c>
      <c r="M98" s="8"/>
      <c r="N98" s="80" t="n">
        <f aca="false">'High pensions'!L98</f>
        <v>1164493.14842669</v>
      </c>
      <c r="O98" s="6"/>
      <c r="P98" s="80" t="n">
        <f aca="false">'High pensions'!X98</f>
        <v>24415428.1487272</v>
      </c>
      <c r="Q98" s="8"/>
      <c r="R98" s="80" t="n">
        <f aca="false">'High SIPA income'!G93</f>
        <v>34961615.182002</v>
      </c>
      <c r="S98" s="8"/>
      <c r="T98" s="80" t="n">
        <f aca="false">'High SIPA income'!J93</f>
        <v>133678765.831007</v>
      </c>
      <c r="U98" s="6"/>
      <c r="V98" s="80" t="n">
        <f aca="false">'High SIPA income'!F93</f>
        <v>158357.898065057</v>
      </c>
      <c r="W98" s="8"/>
      <c r="X98" s="80" t="n">
        <f aca="false">'High SIPA income'!M93</f>
        <v>397749.384090548</v>
      </c>
      <c r="Y98" s="6"/>
      <c r="Z98" s="6" t="n">
        <f aca="false">R98+V98-N98-L98-F98</f>
        <v>5385582.24175985</v>
      </c>
      <c r="AA98" s="6"/>
      <c r="AB98" s="6" t="n">
        <f aca="false">T98-P98-D98</f>
        <v>-28825836.017242</v>
      </c>
      <c r="AC98" s="50"/>
      <c r="AD98" s="6"/>
      <c r="AE98" s="6"/>
      <c r="AF98" s="6"/>
      <c r="AG98" s="6" t="n">
        <f aca="false">BF98/100*$AG$53</f>
        <v>8168859323.0819</v>
      </c>
      <c r="AH98" s="61" t="n">
        <f aca="false">(AG98-AG97)/AG97</f>
        <v>0.00591858978449754</v>
      </c>
      <c r="AI98" s="61"/>
      <c r="AJ98" s="61" t="n">
        <f aca="false">AB98/AG98</f>
        <v>-0.00352874677812015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0.00737115671586064</v>
      </c>
      <c r="AV98" s="5"/>
      <c r="AW98" s="5" t="n">
        <f aca="false">workers_and_wage_high!C86</f>
        <v>14347768</v>
      </c>
      <c r="AX98" s="5"/>
      <c r="AY98" s="61" t="n">
        <f aca="false">(AW98-AW97)/AW97</f>
        <v>0.00267661961133842</v>
      </c>
      <c r="AZ98" s="11" t="n">
        <f aca="false">workers_and_wage_high!B86</f>
        <v>8622.57697475292</v>
      </c>
      <c r="BA98" s="61" t="n">
        <f aca="false">(AZ98-AZ97)/AZ97</f>
        <v>0.00323331581663474</v>
      </c>
      <c r="BB98" s="66"/>
      <c r="BC98" s="66"/>
      <c r="BD98" s="66"/>
      <c r="BE98" s="66"/>
      <c r="BF98" s="5" t="n">
        <f aca="false">BF97*(1+AY98)*(1+BA98)*(1-BE98)</f>
        <v>140.536658326172</v>
      </c>
      <c r="BG98" s="5"/>
      <c r="BH98" s="5"/>
      <c r="BI98" s="61" t="n">
        <f aca="false">T105/AG105</f>
        <v>0.019002267671064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1" t="n">
        <f aca="false">'High pensions'!Q99</f>
        <v>138489636.671872</v>
      </c>
      <c r="E99" s="9"/>
      <c r="F99" s="81" t="n">
        <f aca="false">'High pensions'!I99</f>
        <v>25172130.798104</v>
      </c>
      <c r="G99" s="81" t="n">
        <f aca="false">'High pensions'!K99</f>
        <v>3880304.26406623</v>
      </c>
      <c r="H99" s="81" t="n">
        <f aca="false">'High pensions'!V99</f>
        <v>21348289.186044</v>
      </c>
      <c r="I99" s="81" t="n">
        <f aca="false">'High pensions'!M99</f>
        <v>120009.410228853</v>
      </c>
      <c r="J99" s="81" t="n">
        <f aca="false">'High pensions'!W99</f>
        <v>660256.366578681</v>
      </c>
      <c r="K99" s="9"/>
      <c r="L99" s="81" t="n">
        <f aca="false">'High pensions'!N99</f>
        <v>2749096.70043499</v>
      </c>
      <c r="M99" s="67"/>
      <c r="N99" s="81" t="n">
        <f aca="false">'High pensions'!L99</f>
        <v>1168532.57074001</v>
      </c>
      <c r="O99" s="9"/>
      <c r="P99" s="81" t="n">
        <f aca="false">'High pensions'!X99</f>
        <v>20693997.2785772</v>
      </c>
      <c r="Q99" s="67"/>
      <c r="R99" s="81" t="n">
        <f aca="false">'High SIPA income'!G94</f>
        <v>40554458.8004934</v>
      </c>
      <c r="S99" s="67"/>
      <c r="T99" s="81" t="n">
        <f aca="false">'High SIPA income'!J94</f>
        <v>155063488.147573</v>
      </c>
      <c r="U99" s="9"/>
      <c r="V99" s="81" t="n">
        <f aca="false">'High SIPA income'!F94</f>
        <v>161215.862557699</v>
      </c>
      <c r="W99" s="67"/>
      <c r="X99" s="81" t="n">
        <f aca="false">'High SIPA income'!M94</f>
        <v>404927.766922037</v>
      </c>
      <c r="Y99" s="9"/>
      <c r="Z99" s="9" t="n">
        <f aca="false">R99+V99-N99-L99-F99</f>
        <v>11625914.5937721</v>
      </c>
      <c r="AA99" s="9"/>
      <c r="AB99" s="9" t="n">
        <f aca="false">T99-P99-D99</f>
        <v>-4120145.80287617</v>
      </c>
      <c r="AC99" s="50"/>
      <c r="AD99" s="9"/>
      <c r="AE99" s="9"/>
      <c r="AF99" s="9"/>
      <c r="AG99" s="9" t="n">
        <f aca="false">BF99/100*$AG$53</f>
        <v>8232535750.21629</v>
      </c>
      <c r="AH99" s="39" t="n">
        <f aca="false">(AG99-AG98)/AG98</f>
        <v>0.00779502065294085</v>
      </c>
      <c r="AI99" s="39"/>
      <c r="AJ99" s="39" t="n">
        <f aca="false">AB99/AG99</f>
        <v>-0.000500471049004303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14397340</v>
      </c>
      <c r="AX99" s="7"/>
      <c r="AY99" s="39" t="n">
        <f aca="false">(AW99-AW98)/AW98</f>
        <v>0.00345503216946357</v>
      </c>
      <c r="AZ99" s="12" t="n">
        <f aca="false">workers_and_wage_high!B87</f>
        <v>8659.87001088172</v>
      </c>
      <c r="BA99" s="39" t="n">
        <f aca="false">(AZ99-AZ98)/AZ98</f>
        <v>0.00432504531278739</v>
      </c>
      <c r="BB99" s="38"/>
      <c r="BC99" s="38"/>
      <c r="BD99" s="38"/>
      <c r="BE99" s="38"/>
      <c r="BF99" s="7" t="n">
        <f aca="false">BF98*(1+AY99)*(1+BA99)*(1-BE99)</f>
        <v>141.632144480319</v>
      </c>
      <c r="BG99" s="7"/>
      <c r="BH99" s="7"/>
      <c r="BI99" s="39" t="n">
        <f aca="false">T106/AG106</f>
        <v>0.0165628799422967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1" t="n">
        <f aca="false">'High pensions'!Q100</f>
        <v>138917641.047592</v>
      </c>
      <c r="E100" s="9"/>
      <c r="F100" s="81" t="n">
        <f aca="false">'High pensions'!I100</f>
        <v>25249925.6597752</v>
      </c>
      <c r="G100" s="81" t="n">
        <f aca="false">'High pensions'!K100</f>
        <v>3958807.73386061</v>
      </c>
      <c r="H100" s="81" t="n">
        <f aca="false">'High pensions'!V100</f>
        <v>21780192.1145844</v>
      </c>
      <c r="I100" s="81" t="n">
        <f aca="false">'High pensions'!M100</f>
        <v>122437.352593627</v>
      </c>
      <c r="J100" s="81" t="n">
        <f aca="false">'High pensions'!W100</f>
        <v>673614.18911086</v>
      </c>
      <c r="K100" s="9"/>
      <c r="L100" s="81" t="n">
        <f aca="false">'High pensions'!N100</f>
        <v>2706310.36436779</v>
      </c>
      <c r="M100" s="67"/>
      <c r="N100" s="81" t="n">
        <f aca="false">'High pensions'!L100</f>
        <v>1172652.86296576</v>
      </c>
      <c r="O100" s="9"/>
      <c r="P100" s="81" t="n">
        <f aca="false">'High pensions'!X100</f>
        <v>20494647.4094702</v>
      </c>
      <c r="Q100" s="67"/>
      <c r="R100" s="81" t="n">
        <f aca="false">'High SIPA income'!G95</f>
        <v>35713163.527235</v>
      </c>
      <c r="S100" s="67"/>
      <c r="T100" s="81" t="n">
        <f aca="false">'High SIPA income'!J95</f>
        <v>136552376.066978</v>
      </c>
      <c r="U100" s="9"/>
      <c r="V100" s="81" t="n">
        <f aca="false">'High SIPA income'!F95</f>
        <v>156797.150693217</v>
      </c>
      <c r="W100" s="67"/>
      <c r="X100" s="81" t="n">
        <f aca="false">'High SIPA income'!M95</f>
        <v>393829.23666844</v>
      </c>
      <c r="Y100" s="9"/>
      <c r="Z100" s="9" t="n">
        <f aca="false">R100+V100-N100-L100-F100</f>
        <v>6741071.79081941</v>
      </c>
      <c r="AA100" s="9"/>
      <c r="AB100" s="9" t="n">
        <f aca="false">T100-P100-D100</f>
        <v>-22859912.3900841</v>
      </c>
      <c r="AC100" s="50"/>
      <c r="AD100" s="9"/>
      <c r="AE100" s="9"/>
      <c r="AF100" s="9"/>
      <c r="AG100" s="9" t="n">
        <f aca="false">BF100/100*$AG$53</f>
        <v>8296251228.3327</v>
      </c>
      <c r="AH100" s="39" t="n">
        <f aca="false">(AG100-AG99)/AG99</f>
        <v>0.00773947177997173</v>
      </c>
      <c r="AI100" s="39"/>
      <c r="AJ100" s="39" t="n">
        <f aca="false">AB100/AG100</f>
        <v>-0.00275545083688097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14442275</v>
      </c>
      <c r="AX100" s="7"/>
      <c r="AY100" s="39" t="n">
        <f aca="false">(AW100-AW99)/AW99</f>
        <v>0.0031210626407378</v>
      </c>
      <c r="AZ100" s="12" t="n">
        <f aca="false">workers_and_wage_high!B88</f>
        <v>8699.74039571598</v>
      </c>
      <c r="BA100" s="39" t="n">
        <f aca="false">(AZ100-AZ99)/AZ99</f>
        <v>0.00460403964310732</v>
      </c>
      <c r="BB100" s="38"/>
      <c r="BC100" s="38"/>
      <c r="BD100" s="38"/>
      <c r="BE100" s="38"/>
      <c r="BF100" s="7" t="n">
        <f aca="false">BF99*(1+AY100)*(1+BA100)*(1-BE100)</f>
        <v>142.728302465662</v>
      </c>
      <c r="BG100" s="7"/>
      <c r="BH100" s="7"/>
      <c r="BI100" s="39" t="n">
        <f aca="false">T107/AG107</f>
        <v>0.0190237743286028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1" t="n">
        <f aca="false">'High pensions'!Q101</f>
        <v>139164698.4461</v>
      </c>
      <c r="E101" s="9"/>
      <c r="F101" s="81" t="n">
        <f aca="false">'High pensions'!I101</f>
        <v>25294831.2664279</v>
      </c>
      <c r="G101" s="81" t="n">
        <f aca="false">'High pensions'!K101</f>
        <v>4017038.07424836</v>
      </c>
      <c r="H101" s="81" t="n">
        <f aca="false">'High pensions'!V101</f>
        <v>22100558.2666698</v>
      </c>
      <c r="I101" s="81" t="n">
        <f aca="false">'High pensions'!M101</f>
        <v>124238.290956134</v>
      </c>
      <c r="J101" s="81" t="n">
        <f aca="false">'High pensions'!W101</f>
        <v>683522.420618653</v>
      </c>
      <c r="K101" s="9"/>
      <c r="L101" s="81" t="n">
        <f aca="false">'High pensions'!N101</f>
        <v>2712645.91873477</v>
      </c>
      <c r="M101" s="67"/>
      <c r="N101" s="81" t="n">
        <f aca="false">'High pensions'!L101</f>
        <v>1175347.94646181</v>
      </c>
      <c r="O101" s="9"/>
      <c r="P101" s="81" t="n">
        <f aca="false">'High pensions'!X101</f>
        <v>20542350.1854154</v>
      </c>
      <c r="Q101" s="67"/>
      <c r="R101" s="81" t="n">
        <f aca="false">'High SIPA income'!G96</f>
        <v>41357131.5821506</v>
      </c>
      <c r="S101" s="67"/>
      <c r="T101" s="81" t="n">
        <f aca="false">'High SIPA income'!J96</f>
        <v>158132577.097254</v>
      </c>
      <c r="U101" s="9"/>
      <c r="V101" s="81" t="n">
        <f aca="false">'High SIPA income'!F96</f>
        <v>156888.51841992</v>
      </c>
      <c r="W101" s="67"/>
      <c r="X101" s="81" t="n">
        <f aca="false">'High SIPA income'!M96</f>
        <v>394058.72605587</v>
      </c>
      <c r="Y101" s="9"/>
      <c r="Z101" s="9" t="n">
        <f aca="false">R101+V101-N101-L101-F101</f>
        <v>12331194.968946</v>
      </c>
      <c r="AA101" s="9"/>
      <c r="AB101" s="9" t="n">
        <f aca="false">T101-P101-D101</f>
        <v>-1574471.53426084</v>
      </c>
      <c r="AC101" s="50"/>
      <c r="AD101" s="9"/>
      <c r="AE101" s="9"/>
      <c r="AF101" s="9"/>
      <c r="AG101" s="9" t="n">
        <f aca="false">BF101/100*$AG$53</f>
        <v>8362882940.46775</v>
      </c>
      <c r="AH101" s="39" t="n">
        <f aca="false">(AG101-AG100)/AG100</f>
        <v>0.00803154464603244</v>
      </c>
      <c r="AI101" s="39" t="n">
        <f aca="false">(AG101-AG97)/AG97</f>
        <v>0.0298107827904646</v>
      </c>
      <c r="AJ101" s="39" t="n">
        <f aca="false">AB101/AG101</f>
        <v>-0.000188268991144431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14498837</v>
      </c>
      <c r="AX101" s="7"/>
      <c r="AY101" s="39" t="n">
        <f aca="false">(AW101-AW100)/AW100</f>
        <v>0.00391641898523605</v>
      </c>
      <c r="AZ101" s="12" t="n">
        <f aca="false">workers_and_wage_high!B89</f>
        <v>8735.40125778342</v>
      </c>
      <c r="BA101" s="39" t="n">
        <f aca="false">(AZ101-AZ100)/AZ100</f>
        <v>0.00409907197748214</v>
      </c>
      <c r="BB101" s="38"/>
      <c r="BC101" s="38"/>
      <c r="BD101" s="38"/>
      <c r="BE101" s="38"/>
      <c r="BF101" s="7" t="n">
        <f aca="false">BF100*(1+AY101)*(1+BA101)*(1-BE101)</f>
        <v>143.874631199167</v>
      </c>
      <c r="BG101" s="7"/>
      <c r="BH101" s="7"/>
      <c r="BI101" s="39" t="n">
        <f aca="false">T108/AG108</f>
        <v>0.0166450390755344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0" t="n">
        <f aca="false">'High pensions'!Q102</f>
        <v>139910306.308218</v>
      </c>
      <c r="E102" s="6"/>
      <c r="F102" s="80" t="n">
        <f aca="false">'High pensions'!I102</f>
        <v>25430354.3212961</v>
      </c>
      <c r="G102" s="80" t="n">
        <f aca="false">'High pensions'!K102</f>
        <v>4113854.17616813</v>
      </c>
      <c r="H102" s="80" t="n">
        <f aca="false">'High pensions'!V102</f>
        <v>22633211.8940642</v>
      </c>
      <c r="I102" s="80" t="n">
        <f aca="false">'High pensions'!M102</f>
        <v>127232.603386643</v>
      </c>
      <c r="J102" s="80" t="n">
        <f aca="false">'High pensions'!W102</f>
        <v>699996.244146315</v>
      </c>
      <c r="K102" s="6"/>
      <c r="L102" s="80" t="n">
        <f aca="false">'High pensions'!N102</f>
        <v>3365810.52698942</v>
      </c>
      <c r="M102" s="8"/>
      <c r="N102" s="80" t="n">
        <f aca="false">'High pensions'!L102</f>
        <v>1182835.56201691</v>
      </c>
      <c r="O102" s="6"/>
      <c r="P102" s="80" t="n">
        <f aca="false">'High pensions'!X102</f>
        <v>23972819.0942432</v>
      </c>
      <c r="Q102" s="8"/>
      <c r="R102" s="80" t="n">
        <f aca="false">'High SIPA income'!G97</f>
        <v>36364364.8679912</v>
      </c>
      <c r="S102" s="8"/>
      <c r="T102" s="80" t="n">
        <f aca="false">'High SIPA income'!J97</f>
        <v>139042300.834087</v>
      </c>
      <c r="U102" s="6"/>
      <c r="V102" s="80" t="n">
        <f aca="false">'High SIPA income'!F97</f>
        <v>165536.156309614</v>
      </c>
      <c r="W102" s="8"/>
      <c r="X102" s="80" t="n">
        <f aca="false">'High SIPA income'!M97</f>
        <v>415779.099251598</v>
      </c>
      <c r="Y102" s="6"/>
      <c r="Z102" s="6" t="n">
        <f aca="false">R102+V102-N102-L102-F102</f>
        <v>6550900.61399836</v>
      </c>
      <c r="AA102" s="6"/>
      <c r="AB102" s="6" t="n">
        <f aca="false">T102-P102-D102</f>
        <v>-24840824.5683748</v>
      </c>
      <c r="AC102" s="50"/>
      <c r="AD102" s="6"/>
      <c r="AE102" s="6"/>
      <c r="AF102" s="6"/>
      <c r="AG102" s="6" t="n">
        <f aca="false">BF102/100*$AG$53</f>
        <v>8439140835.34577</v>
      </c>
      <c r="AH102" s="61" t="n">
        <f aca="false">(AG102-AG101)/AG101</f>
        <v>0.00911861321279577</v>
      </c>
      <c r="AI102" s="61"/>
      <c r="AJ102" s="61" t="n">
        <f aca="false">AB102/AG102</f>
        <v>-0.00294352530109862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0.00564574651319502</v>
      </c>
      <c r="AV102" s="5"/>
      <c r="AW102" s="5" t="n">
        <f aca="false">workers_and_wage_high!C90</f>
        <v>14534133</v>
      </c>
      <c r="AX102" s="5"/>
      <c r="AY102" s="61" t="n">
        <f aca="false">(AW102-AW101)/AW101</f>
        <v>0.00243440215239333</v>
      </c>
      <c r="AZ102" s="11" t="n">
        <f aca="false">workers_and_wage_high!B90</f>
        <v>8793.64872572642</v>
      </c>
      <c r="BA102" s="61" t="n">
        <f aca="false">(AZ102-AZ101)/AZ101</f>
        <v>0.00666797851914317</v>
      </c>
      <c r="BB102" s="66"/>
      <c r="BC102" s="66"/>
      <c r="BD102" s="66"/>
      <c r="BE102" s="66"/>
      <c r="BF102" s="5" t="n">
        <f aca="false">BF101*(1+AY102)*(1+BA102)*(1-BE102)</f>
        <v>145.186568312206</v>
      </c>
      <c r="BG102" s="5"/>
      <c r="BH102" s="5"/>
      <c r="BI102" s="61" t="n">
        <f aca="false">T109/AG109</f>
        <v>0.0190363032726014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1" t="n">
        <f aca="false">'High pensions'!Q103</f>
        <v>140955089.09846</v>
      </c>
      <c r="E103" s="9"/>
      <c r="F103" s="81" t="n">
        <f aca="false">'High pensions'!I103</f>
        <v>25620255.9607514</v>
      </c>
      <c r="G103" s="81" t="n">
        <f aca="false">'High pensions'!K103</f>
        <v>4198728.84363941</v>
      </c>
      <c r="H103" s="81" t="n">
        <f aca="false">'High pensions'!V103</f>
        <v>23100167.2724158</v>
      </c>
      <c r="I103" s="81" t="n">
        <f aca="false">'High pensions'!M103</f>
        <v>129857.59310225</v>
      </c>
      <c r="J103" s="81" t="n">
        <f aca="false">'High pensions'!W103</f>
        <v>714438.163064408</v>
      </c>
      <c r="K103" s="9"/>
      <c r="L103" s="81" t="n">
        <f aca="false">'High pensions'!N103</f>
        <v>2690882.14896133</v>
      </c>
      <c r="M103" s="67"/>
      <c r="N103" s="81" t="n">
        <f aca="false">'High pensions'!L103</f>
        <v>1193918.73034545</v>
      </c>
      <c r="O103" s="9"/>
      <c r="P103" s="81" t="n">
        <f aca="false">'High pensions'!X103</f>
        <v>20531588.8542612</v>
      </c>
      <c r="Q103" s="67"/>
      <c r="R103" s="81" t="n">
        <f aca="false">'High SIPA income'!G98</f>
        <v>41839610.8199033</v>
      </c>
      <c r="S103" s="67"/>
      <c r="T103" s="81" t="n">
        <f aca="false">'High SIPA income'!J98</f>
        <v>159977378.280097</v>
      </c>
      <c r="U103" s="9"/>
      <c r="V103" s="81" t="n">
        <f aca="false">'High SIPA income'!F98</f>
        <v>165292.67735771</v>
      </c>
      <c r="W103" s="67"/>
      <c r="X103" s="81" t="n">
        <f aca="false">'High SIPA income'!M98</f>
        <v>415167.550321343</v>
      </c>
      <c r="Y103" s="9"/>
      <c r="Z103" s="9" t="n">
        <f aca="false">R103+V103-N103-L103-F103</f>
        <v>12499846.6572028</v>
      </c>
      <c r="AA103" s="9"/>
      <c r="AB103" s="9" t="n">
        <f aca="false">T103-P103-D103</f>
        <v>-1509299.67262357</v>
      </c>
      <c r="AC103" s="50"/>
      <c r="AD103" s="9"/>
      <c r="AE103" s="9"/>
      <c r="AF103" s="9"/>
      <c r="AG103" s="9" t="n">
        <f aca="false">BF103/100*$AG$53</f>
        <v>8453808220.71858</v>
      </c>
      <c r="AH103" s="39" t="n">
        <f aca="false">(AG103-AG102)/AG102</f>
        <v>0.00173801879349926</v>
      </c>
      <c r="AI103" s="39"/>
      <c r="AJ103" s="39" t="n">
        <f aca="false">AB103/AG103</f>
        <v>-0.000178534884305109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14516422</v>
      </c>
      <c r="AX103" s="7"/>
      <c r="AY103" s="39" t="n">
        <f aca="false">(AW103-AW102)/AW102</f>
        <v>-0.0012185797391561</v>
      </c>
      <c r="AZ103" s="12" t="n">
        <f aca="false">workers_and_wage_high!B91</f>
        <v>8819.6797355067</v>
      </c>
      <c r="BA103" s="39" t="n">
        <f aca="false">(AZ103-AZ102)/AZ102</f>
        <v>0.00296020577944194</v>
      </c>
      <c r="BB103" s="38"/>
      <c r="BC103" s="38"/>
      <c r="BD103" s="38"/>
      <c r="BE103" s="38"/>
      <c r="BF103" s="7" t="n">
        <f aca="false">BF102*(1+AY103)*(1+BA103)*(1-BE103)</f>
        <v>145.438905296496</v>
      </c>
      <c r="BG103" s="7"/>
      <c r="BH103" s="7"/>
      <c r="BI103" s="39" t="n">
        <f aca="false">T110/AG110</f>
        <v>0.0166033488787802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1" t="n">
        <f aca="false">'High pensions'!Q104</f>
        <v>141558179.67794</v>
      </c>
      <c r="E104" s="9"/>
      <c r="F104" s="81" t="n">
        <f aca="false">'High pensions'!I104</f>
        <v>25729874.8124909</v>
      </c>
      <c r="G104" s="81" t="n">
        <f aca="false">'High pensions'!K104</f>
        <v>4343892.91572052</v>
      </c>
      <c r="H104" s="81" t="n">
        <f aca="false">'High pensions'!V104</f>
        <v>23898817.1666805</v>
      </c>
      <c r="I104" s="81" t="n">
        <f aca="false">'High pensions'!M104</f>
        <v>134347.203578984</v>
      </c>
      <c r="J104" s="81" t="n">
        <f aca="false">'High pensions'!W104</f>
        <v>739138.675258155</v>
      </c>
      <c r="K104" s="9"/>
      <c r="L104" s="81" t="n">
        <f aca="false">'High pensions'!N104</f>
        <v>2656882.07055566</v>
      </c>
      <c r="M104" s="67"/>
      <c r="N104" s="81" t="n">
        <f aca="false">'High pensions'!L104</f>
        <v>1202005.8804737</v>
      </c>
      <c r="O104" s="9"/>
      <c r="P104" s="81" t="n">
        <f aca="false">'High pensions'!X104</f>
        <v>20399655.3996952</v>
      </c>
      <c r="Q104" s="67"/>
      <c r="R104" s="81" t="n">
        <f aca="false">'High SIPA income'!G99</f>
        <v>36717238.3359353</v>
      </c>
      <c r="S104" s="67"/>
      <c r="T104" s="81" t="n">
        <f aca="false">'High SIPA income'!J99</f>
        <v>140391543.122914</v>
      </c>
      <c r="U104" s="9"/>
      <c r="V104" s="81" t="n">
        <f aca="false">'High SIPA income'!F99</f>
        <v>162909.173470311</v>
      </c>
      <c r="W104" s="67"/>
      <c r="X104" s="81" t="n">
        <f aca="false">'High SIPA income'!M99</f>
        <v>409180.875739436</v>
      </c>
      <c r="Y104" s="9"/>
      <c r="Z104" s="9" t="n">
        <f aca="false">R104+V104-N104-L104-F104</f>
        <v>7291384.74588536</v>
      </c>
      <c r="AA104" s="9"/>
      <c r="AB104" s="9" t="n">
        <f aca="false">T104-P104-D104</f>
        <v>-21566291.9547207</v>
      </c>
      <c r="AC104" s="50"/>
      <c r="AD104" s="9"/>
      <c r="AE104" s="9"/>
      <c r="AF104" s="9"/>
      <c r="AG104" s="9" t="n">
        <f aca="false">BF104/100*$AG$53</f>
        <v>8487465628.11557</v>
      </c>
      <c r="AH104" s="39" t="n">
        <f aca="false">(AG104-AG103)/AG103</f>
        <v>0.00398133084146547</v>
      </c>
      <c r="AI104" s="39"/>
      <c r="AJ104" s="39" t="n">
        <f aca="false">AB104/AG104</f>
        <v>-0.0025409577958443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14525150</v>
      </c>
      <c r="AX104" s="7"/>
      <c r="AY104" s="39" t="n">
        <f aca="false">(AW104-AW103)/AW103</f>
        <v>0.000601250087659342</v>
      </c>
      <c r="AZ104" s="12" t="n">
        <f aca="false">workers_and_wage_high!B92</f>
        <v>8849.47305200126</v>
      </c>
      <c r="BA104" s="39" t="n">
        <f aca="false">(AZ104-AZ103)/AZ103</f>
        <v>0.00337804970112701</v>
      </c>
      <c r="BB104" s="38"/>
      <c r="BC104" s="38"/>
      <c r="BD104" s="38"/>
      <c r="BE104" s="38"/>
      <c r="BF104" s="7" t="n">
        <f aca="false">BF103*(1+AY104)*(1+BA104)*(1-BE104)</f>
        <v>146.017945695702</v>
      </c>
      <c r="BG104" s="7"/>
      <c r="BH104" s="7"/>
      <c r="BI104" s="39" t="n">
        <f aca="false">T111/AG111</f>
        <v>0.0190399650073308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1" t="n">
        <f aca="false">'High pensions'!Q105</f>
        <v>142929766.899978</v>
      </c>
      <c r="E105" s="9"/>
      <c r="F105" s="81" t="n">
        <f aca="false">'High pensions'!I105</f>
        <v>25979177.0258827</v>
      </c>
      <c r="G105" s="81" t="n">
        <f aca="false">'High pensions'!K105</f>
        <v>4395056.46148604</v>
      </c>
      <c r="H105" s="81" t="n">
        <f aca="false">'High pensions'!V105</f>
        <v>24180303.8997958</v>
      </c>
      <c r="I105" s="81" t="n">
        <f aca="false">'High pensions'!M105</f>
        <v>135929.581283074</v>
      </c>
      <c r="J105" s="81" t="n">
        <f aca="false">'High pensions'!W105</f>
        <v>747844.450509153</v>
      </c>
      <c r="K105" s="9"/>
      <c r="L105" s="81" t="n">
        <f aca="false">'High pensions'!N105</f>
        <v>2709741.04137102</v>
      </c>
      <c r="M105" s="67"/>
      <c r="N105" s="81" t="n">
        <f aca="false">'High pensions'!L105</f>
        <v>1213106.91962283</v>
      </c>
      <c r="O105" s="9"/>
      <c r="P105" s="81" t="n">
        <f aca="false">'High pensions'!X105</f>
        <v>20735015.4925995</v>
      </c>
      <c r="Q105" s="67"/>
      <c r="R105" s="81" t="n">
        <f aca="false">'High SIPA income'!G100</f>
        <v>42507266.9937657</v>
      </c>
      <c r="S105" s="67"/>
      <c r="T105" s="81" t="n">
        <f aca="false">'High SIPA income'!J100</f>
        <v>162530219.527756</v>
      </c>
      <c r="U105" s="9"/>
      <c r="V105" s="81" t="n">
        <f aca="false">'High SIPA income'!F100</f>
        <v>165956.249727064</v>
      </c>
      <c r="W105" s="67"/>
      <c r="X105" s="81" t="n">
        <f aca="false">'High SIPA income'!M100</f>
        <v>416834.252799938</v>
      </c>
      <c r="Y105" s="9"/>
      <c r="Z105" s="9" t="n">
        <f aca="false">R105+V105-N105-L105-F105</f>
        <v>12771198.2566162</v>
      </c>
      <c r="AA105" s="9"/>
      <c r="AB105" s="9" t="n">
        <f aca="false">T105-P105-D105</f>
        <v>-1134562.86482105</v>
      </c>
      <c r="AC105" s="50"/>
      <c r="AD105" s="9"/>
      <c r="AE105" s="9"/>
      <c r="AF105" s="9"/>
      <c r="AG105" s="9" t="n">
        <f aca="false">BF105/100*$AG$53</f>
        <v>8553201246.35713</v>
      </c>
      <c r="AH105" s="39" t="n">
        <f aca="false">(AG105-AG104)/AG104</f>
        <v>0.00774502320501956</v>
      </c>
      <c r="AI105" s="39" t="n">
        <f aca="false">(AG105-AG101)/AG101</f>
        <v>0.0227574996857159</v>
      </c>
      <c r="AJ105" s="39" t="n">
        <f aca="false">AB105/AG105</f>
        <v>-0.000132647745813799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14562210</v>
      </c>
      <c r="AX105" s="7"/>
      <c r="AY105" s="39" t="n">
        <f aca="false">(AW105-AW104)/AW104</f>
        <v>0.00255143664609316</v>
      </c>
      <c r="AZ105" s="12" t="n">
        <f aca="false">workers_and_wage_high!B93</f>
        <v>8895.31658941637</v>
      </c>
      <c r="BA105" s="39" t="n">
        <f aca="false">(AZ105-AZ104)/AZ104</f>
        <v>0.00518036917517267</v>
      </c>
      <c r="BB105" s="38"/>
      <c r="BC105" s="38"/>
      <c r="BD105" s="38"/>
      <c r="BE105" s="38"/>
      <c r="BF105" s="7" t="n">
        <f aca="false">BF104*(1+AY105)*(1+BA105)*(1-BE105)</f>
        <v>147.148858073465</v>
      </c>
      <c r="BG105" s="7"/>
      <c r="BH105" s="7"/>
      <c r="BI105" s="39" t="n">
        <f aca="false">T112/AG112</f>
        <v>0.0166272855173723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0" t="n">
        <f aca="false">'High pensions'!Q106</f>
        <v>143317453.878086</v>
      </c>
      <c r="E106" s="6"/>
      <c r="F106" s="80" t="n">
        <f aca="false">'High pensions'!I106</f>
        <v>26049643.7232919</v>
      </c>
      <c r="G106" s="80" t="n">
        <f aca="false">'High pensions'!K106</f>
        <v>4444161.13209166</v>
      </c>
      <c r="H106" s="80" t="n">
        <f aca="false">'High pensions'!V106</f>
        <v>24450463.3092479</v>
      </c>
      <c r="I106" s="80" t="n">
        <f aca="false">'High pensions'!M106</f>
        <v>137448.282435824</v>
      </c>
      <c r="J106" s="80" t="n">
        <f aca="false">'High pensions'!W106</f>
        <v>756199.896162303</v>
      </c>
      <c r="K106" s="6"/>
      <c r="L106" s="80" t="n">
        <f aca="false">'High pensions'!N106</f>
        <v>3339360.88813645</v>
      </c>
      <c r="M106" s="8"/>
      <c r="N106" s="80" t="n">
        <f aca="false">'High pensions'!L106</f>
        <v>1216074.20312075</v>
      </c>
      <c r="O106" s="6"/>
      <c r="P106" s="80" t="n">
        <f aca="false">'High pensions'!X106</f>
        <v>24018440.9888675</v>
      </c>
      <c r="Q106" s="8"/>
      <c r="R106" s="80" t="n">
        <f aca="false">'High SIPA income'!G101</f>
        <v>37306021.9590221</v>
      </c>
      <c r="S106" s="8"/>
      <c r="T106" s="80" t="n">
        <f aca="false">'High SIPA income'!J101</f>
        <v>142642808.336664</v>
      </c>
      <c r="U106" s="6"/>
      <c r="V106" s="80" t="n">
        <f aca="false">'High SIPA income'!F101</f>
        <v>161748.765984542</v>
      </c>
      <c r="W106" s="8"/>
      <c r="X106" s="80" t="n">
        <f aca="false">'High SIPA income'!M101</f>
        <v>406266.266689945</v>
      </c>
      <c r="Y106" s="6"/>
      <c r="Z106" s="6" t="n">
        <f aca="false">R106+V106-N106-L106-F106</f>
        <v>6862691.91045752</v>
      </c>
      <c r="AA106" s="6"/>
      <c r="AB106" s="6" t="n">
        <f aca="false">T106-P106-D106</f>
        <v>-24693086.5302888</v>
      </c>
      <c r="AC106" s="50"/>
      <c r="AD106" s="6"/>
      <c r="AE106" s="6"/>
      <c r="AF106" s="6"/>
      <c r="AG106" s="6" t="n">
        <f aca="false">BF106/100*$AG$53</f>
        <v>8612198411.96802</v>
      </c>
      <c r="AH106" s="61" t="n">
        <f aca="false">(AG106-AG105)/AG105</f>
        <v>0.00689767069797623</v>
      </c>
      <c r="AI106" s="61"/>
      <c r="AJ106" s="61" t="n">
        <f aca="false">AB106/AG106</f>
        <v>-0.00286722220611799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0.00604878817492774</v>
      </c>
      <c r="AV106" s="5"/>
      <c r="AW106" s="5" t="n">
        <f aca="false">workers_and_wage_high!C94</f>
        <v>14651816</v>
      </c>
      <c r="AX106" s="5"/>
      <c r="AY106" s="61" t="n">
        <f aca="false">(AW106-AW105)/AW105</f>
        <v>0.00615332425504096</v>
      </c>
      <c r="AZ106" s="11" t="n">
        <f aca="false">workers_and_wage_high!B94</f>
        <v>8901.8972934726</v>
      </c>
      <c r="BA106" s="61" t="n">
        <f aca="false">(AZ106-AZ105)/AZ105</f>
        <v>0.000739794249039086</v>
      </c>
      <c r="BB106" s="66"/>
      <c r="BC106" s="66"/>
      <c r="BD106" s="66"/>
      <c r="BE106" s="66"/>
      <c r="BF106" s="5" t="n">
        <f aca="false">BF105*(1+AY106)*(1+BA106)*(1-BE106)</f>
        <v>148.163842440039</v>
      </c>
      <c r="BG106" s="5"/>
      <c r="BH106" s="5"/>
      <c r="BI106" s="61" t="n">
        <f aca="false">T113/AG113</f>
        <v>0.0191960735288591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1" t="n">
        <f aca="false">'High pensions'!Q107</f>
        <v>143213790.363407</v>
      </c>
      <c r="E107" s="9"/>
      <c r="F107" s="81" t="n">
        <f aca="false">'High pensions'!I107</f>
        <v>26030801.6524107</v>
      </c>
      <c r="G107" s="81" t="n">
        <f aca="false">'High pensions'!K107</f>
        <v>4527818.39480272</v>
      </c>
      <c r="H107" s="81" t="n">
        <f aca="false">'High pensions'!V107</f>
        <v>24910720.8858012</v>
      </c>
      <c r="I107" s="81" t="n">
        <f aca="false">'High pensions'!M107</f>
        <v>140035.620457815</v>
      </c>
      <c r="J107" s="81" t="n">
        <f aca="false">'High pensions'!W107</f>
        <v>770434.666571164</v>
      </c>
      <c r="K107" s="9"/>
      <c r="L107" s="81" t="n">
        <f aca="false">'High pensions'!N107</f>
        <v>2688644.37759137</v>
      </c>
      <c r="M107" s="67"/>
      <c r="N107" s="81" t="n">
        <f aca="false">'High pensions'!L107</f>
        <v>1215835.77724328</v>
      </c>
      <c r="O107" s="9"/>
      <c r="P107" s="81" t="n">
        <f aca="false">'High pensions'!X107</f>
        <v>20640558.1734421</v>
      </c>
      <c r="Q107" s="67"/>
      <c r="R107" s="81" t="n">
        <f aca="false">'High SIPA income'!G102</f>
        <v>43144336.3712398</v>
      </c>
      <c r="S107" s="67"/>
      <c r="T107" s="81" t="n">
        <f aca="false">'High SIPA income'!J102</f>
        <v>164966109.508414</v>
      </c>
      <c r="U107" s="9"/>
      <c r="V107" s="81" t="n">
        <f aca="false">'High SIPA income'!F102</f>
        <v>167581.683605552</v>
      </c>
      <c r="W107" s="67"/>
      <c r="X107" s="81" t="n">
        <f aca="false">'High SIPA income'!M102</f>
        <v>420916.874077109</v>
      </c>
      <c r="Y107" s="9"/>
      <c r="Z107" s="9" t="n">
        <f aca="false">R107+V107-N107-L107-F107</f>
        <v>13376636.2476001</v>
      </c>
      <c r="AA107" s="9"/>
      <c r="AB107" s="9" t="n">
        <f aca="false">T107-P107-D107</f>
        <v>1111760.97156534</v>
      </c>
      <c r="AC107" s="50"/>
      <c r="AD107" s="9"/>
      <c r="AE107" s="9"/>
      <c r="AF107" s="9"/>
      <c r="AG107" s="9" t="n">
        <f aca="false">BF107/100*$AG$53</f>
        <v>8671576242.38547</v>
      </c>
      <c r="AH107" s="39" t="n">
        <f aca="false">(AG107-AG106)/AG106</f>
        <v>0.00689461941969813</v>
      </c>
      <c r="AI107" s="39"/>
      <c r="AJ107" s="39" t="n">
        <f aca="false">AB107/AG107</f>
        <v>0.000128207483909465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14669950</v>
      </c>
      <c r="AX107" s="7"/>
      <c r="AY107" s="39" t="n">
        <f aca="false">(AW107-AW106)/AW106</f>
        <v>0.0012376622802252</v>
      </c>
      <c r="AZ107" s="12" t="n">
        <f aca="false">workers_and_wage_high!B95</f>
        <v>8952.19269619894</v>
      </c>
      <c r="BA107" s="39" t="n">
        <f aca="false">(AZ107-AZ106)/AZ106</f>
        <v>0.00564996439166084</v>
      </c>
      <c r="BB107" s="38"/>
      <c r="BC107" s="38"/>
      <c r="BD107" s="38"/>
      <c r="BE107" s="38"/>
      <c r="BF107" s="7" t="n">
        <f aca="false">BF106*(1+AY107)*(1+BA107)*(1-BE107)</f>
        <v>149.185375745423</v>
      </c>
      <c r="BG107" s="7"/>
      <c r="BH107" s="7"/>
      <c r="BI107" s="39" t="n">
        <f aca="false">T114/AG114</f>
        <v>0.0167064106484989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1" t="n">
        <f aca="false">'High pensions'!Q108</f>
        <v>143203496.046955</v>
      </c>
      <c r="E108" s="9"/>
      <c r="F108" s="81" t="n">
        <f aca="false">'High pensions'!I108</f>
        <v>26028930.5385394</v>
      </c>
      <c r="G108" s="81" t="n">
        <f aca="false">'High pensions'!K108</f>
        <v>4604510.64391842</v>
      </c>
      <c r="H108" s="81" t="n">
        <f aca="false">'High pensions'!V108</f>
        <v>25332659.012564</v>
      </c>
      <c r="I108" s="81" t="n">
        <f aca="false">'High pensions'!M108</f>
        <v>142407.545688197</v>
      </c>
      <c r="J108" s="81" t="n">
        <f aca="false">'High pensions'!W108</f>
        <v>783484.299357642</v>
      </c>
      <c r="K108" s="9"/>
      <c r="L108" s="81" t="n">
        <f aca="false">'High pensions'!N108</f>
        <v>2679279.12712857</v>
      </c>
      <c r="M108" s="67"/>
      <c r="N108" s="81" t="n">
        <f aca="false">'High pensions'!L108</f>
        <v>1215521.23534181</v>
      </c>
      <c r="O108" s="9"/>
      <c r="P108" s="81" t="n">
        <f aca="false">'High pensions'!X108</f>
        <v>20590231.3275331</v>
      </c>
      <c r="Q108" s="67"/>
      <c r="R108" s="81" t="n">
        <f aca="false">'High SIPA income'!G103</f>
        <v>37954778.6778945</v>
      </c>
      <c r="S108" s="67"/>
      <c r="T108" s="81" t="n">
        <f aca="false">'High SIPA income'!J103</f>
        <v>145123385.880121</v>
      </c>
      <c r="U108" s="9"/>
      <c r="V108" s="81" t="n">
        <f aca="false">'High SIPA income'!F103</f>
        <v>165198.440195832</v>
      </c>
      <c r="W108" s="67"/>
      <c r="X108" s="81" t="n">
        <f aca="false">'High SIPA income'!M103</f>
        <v>414930.853740034</v>
      </c>
      <c r="Y108" s="9"/>
      <c r="Z108" s="9" t="n">
        <f aca="false">R108+V108-N108-L108-F108</f>
        <v>8196246.21708056</v>
      </c>
      <c r="AA108" s="9"/>
      <c r="AB108" s="9" t="n">
        <f aca="false">T108-P108-D108</f>
        <v>-18670341.4943672</v>
      </c>
      <c r="AC108" s="50"/>
      <c r="AD108" s="9"/>
      <c r="AE108" s="9"/>
      <c r="AF108" s="9"/>
      <c r="AG108" s="9" t="n">
        <f aca="false">BF108/100*$AG$53</f>
        <v>8718717043.65234</v>
      </c>
      <c r="AH108" s="39" t="n">
        <f aca="false">(AG108-AG107)/AG107</f>
        <v>0.0054362436481223</v>
      </c>
      <c r="AI108" s="39"/>
      <c r="AJ108" s="39" t="n">
        <f aca="false">AB108/AG108</f>
        <v>-0.00214140926937871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14673503</v>
      </c>
      <c r="AX108" s="7"/>
      <c r="AY108" s="39" t="n">
        <f aca="false">(AW108-AW107)/AW107</f>
        <v>0.000242195781171715</v>
      </c>
      <c r="AZ108" s="12" t="n">
        <f aca="false">workers_and_wage_high!B96</f>
        <v>8998.67955465617</v>
      </c>
      <c r="BA108" s="39" t="n">
        <f aca="false">(AZ108-AZ107)/AZ107</f>
        <v>0.00519279019507269</v>
      </c>
      <c r="BB108" s="38"/>
      <c r="BC108" s="38"/>
      <c r="BD108" s="38"/>
      <c r="BE108" s="38"/>
      <c r="BF108" s="7" t="n">
        <f aca="false">BF107*(1+AY108)*(1+BA108)*(1-BE108)</f>
        <v>149.996383796712</v>
      </c>
      <c r="BG108" s="7"/>
      <c r="BH108" s="7"/>
      <c r="BI108" s="39" t="n">
        <f aca="false">T115/AG115</f>
        <v>0.0192099974600826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1" t="n">
        <f aca="false">'High pensions'!Q109</f>
        <v>143429800.198334</v>
      </c>
      <c r="E109" s="9"/>
      <c r="F109" s="81" t="n">
        <f aca="false">'High pensions'!I109</f>
        <v>26070063.9968657</v>
      </c>
      <c r="G109" s="81" t="n">
        <f aca="false">'High pensions'!K109</f>
        <v>4649345.09829342</v>
      </c>
      <c r="H109" s="81" t="n">
        <f aca="false">'High pensions'!V109</f>
        <v>25579324.9522326</v>
      </c>
      <c r="I109" s="81" t="n">
        <f aca="false">'High pensions'!M109</f>
        <v>143794.178297735</v>
      </c>
      <c r="J109" s="81" t="n">
        <f aca="false">'High pensions'!W109</f>
        <v>791113.142852557</v>
      </c>
      <c r="K109" s="9"/>
      <c r="L109" s="81" t="n">
        <f aca="false">'High pensions'!N109</f>
        <v>2653850.96082223</v>
      </c>
      <c r="M109" s="67"/>
      <c r="N109" s="81" t="n">
        <f aca="false">'High pensions'!L109</f>
        <v>1218165.05505431</v>
      </c>
      <c r="O109" s="9"/>
      <c r="P109" s="81" t="n">
        <f aca="false">'High pensions'!X109</f>
        <v>20472829.9676943</v>
      </c>
      <c r="Q109" s="67"/>
      <c r="R109" s="81" t="n">
        <f aca="false">'High SIPA income'!G104</f>
        <v>43623036.8223161</v>
      </c>
      <c r="S109" s="67"/>
      <c r="T109" s="81" t="n">
        <f aca="false">'High SIPA income'!J104</f>
        <v>166796462.172886</v>
      </c>
      <c r="U109" s="9"/>
      <c r="V109" s="81" t="n">
        <f aca="false">'High SIPA income'!F104</f>
        <v>167113.355677835</v>
      </c>
      <c r="W109" s="67"/>
      <c r="X109" s="81" t="n">
        <f aca="false">'High SIPA income'!M104</f>
        <v>419740.569345373</v>
      </c>
      <c r="Y109" s="9"/>
      <c r="Z109" s="9" t="n">
        <f aca="false">R109+V109-N109-L109-F109</f>
        <v>13848070.1652517</v>
      </c>
      <c r="AA109" s="9"/>
      <c r="AB109" s="9" t="n">
        <f aca="false">T109-P109-D109</f>
        <v>2893832.00685772</v>
      </c>
      <c r="AC109" s="50"/>
      <c r="AD109" s="9"/>
      <c r="AE109" s="9"/>
      <c r="AF109" s="9"/>
      <c r="AG109" s="9" t="n">
        <f aca="false">BF109/100*$AG$53</f>
        <v>8762019588.80079</v>
      </c>
      <c r="AH109" s="39" t="n">
        <f aca="false">(AG109-AG108)/AG108</f>
        <v>0.00496661893391431</v>
      </c>
      <c r="AI109" s="39" t="n">
        <f aca="false">(AG109-AG105)/AG105</f>
        <v>0.0244140569628942</v>
      </c>
      <c r="AJ109" s="39" t="n">
        <f aca="false">AB109/AG109</f>
        <v>0.000330269976862011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14733250</v>
      </c>
      <c r="AX109" s="7"/>
      <c r="AY109" s="39" t="n">
        <f aca="false">(AW109-AW108)/AW108</f>
        <v>0.00407176118749558</v>
      </c>
      <c r="AZ109" s="12" t="n">
        <f aca="false">workers_and_wage_high!B97</f>
        <v>9006.69943771463</v>
      </c>
      <c r="BA109" s="39" t="n">
        <f aca="false">(AZ109-AZ108)/AZ108</f>
        <v>0.00089122887527515</v>
      </c>
      <c r="BB109" s="38"/>
      <c r="BC109" s="38"/>
      <c r="BD109" s="38"/>
      <c r="BE109" s="38"/>
      <c r="BF109" s="7" t="n">
        <f aca="false">BF108*(1+AY109)*(1+BA109)*(1-BE109)</f>
        <v>150.741358676495</v>
      </c>
      <c r="BG109" s="7"/>
      <c r="BH109" s="7"/>
      <c r="BI109" s="39" t="n">
        <f aca="false">T116/AG116</f>
        <v>0.0167880602587692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0" t="n">
        <f aca="false">'High pensions'!Q110</f>
        <v>144267055.669633</v>
      </c>
      <c r="E110" s="6"/>
      <c r="F110" s="80" t="n">
        <f aca="false">'High pensions'!I110</f>
        <v>26222245.0895557</v>
      </c>
      <c r="G110" s="80" t="n">
        <f aca="false">'High pensions'!K110</f>
        <v>4726860.63818641</v>
      </c>
      <c r="H110" s="80" t="n">
        <f aca="false">'High pensions'!V110</f>
        <v>26005792.5819421</v>
      </c>
      <c r="I110" s="80" t="n">
        <f aca="false">'High pensions'!M110</f>
        <v>146191.566129477</v>
      </c>
      <c r="J110" s="80" t="n">
        <f aca="false">'High pensions'!W110</f>
        <v>804302.863359035</v>
      </c>
      <c r="K110" s="6"/>
      <c r="L110" s="80" t="n">
        <f aca="false">'High pensions'!N110</f>
        <v>3279014.62496954</v>
      </c>
      <c r="M110" s="8"/>
      <c r="N110" s="80" t="n">
        <f aca="false">'High pensions'!L110</f>
        <v>1226511.97246942</v>
      </c>
      <c r="O110" s="6"/>
      <c r="P110" s="80" t="n">
        <f aca="false">'High pensions'!X110</f>
        <v>23762729.4697369</v>
      </c>
      <c r="Q110" s="8"/>
      <c r="R110" s="80" t="n">
        <f aca="false">'High SIPA income'!G105</f>
        <v>38285529.4034549</v>
      </c>
      <c r="S110" s="8"/>
      <c r="T110" s="80" t="n">
        <f aca="false">'High SIPA income'!J105</f>
        <v>146388039.946029</v>
      </c>
      <c r="U110" s="6"/>
      <c r="V110" s="80" t="n">
        <f aca="false">'High SIPA income'!F105</f>
        <v>168255.887571185</v>
      </c>
      <c r="W110" s="8"/>
      <c r="X110" s="80" t="n">
        <f aca="false">'High SIPA income'!M105</f>
        <v>422610.280060382</v>
      </c>
      <c r="Y110" s="6"/>
      <c r="Z110" s="6" t="n">
        <f aca="false">R110+V110-N110-L110-F110</f>
        <v>7726013.60403138</v>
      </c>
      <c r="AA110" s="6"/>
      <c r="AB110" s="6" t="n">
        <f aca="false">T110-P110-D110</f>
        <v>-21641745.1933415</v>
      </c>
      <c r="AC110" s="50"/>
      <c r="AD110" s="6"/>
      <c r="AE110" s="6"/>
      <c r="AF110" s="6"/>
      <c r="AG110" s="6" t="n">
        <f aca="false">BF110/100*$AG$53</f>
        <v>8816777929.24767</v>
      </c>
      <c r="AH110" s="61" t="n">
        <f aca="false">(AG110-AG109)/AG109</f>
        <v>0.00624951130180855</v>
      </c>
      <c r="AI110" s="61"/>
      <c r="AJ110" s="61" t="n">
        <f aca="false">AB110/AG110</f>
        <v>-0.00245460931045455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0.00534979335164612</v>
      </c>
      <c r="AV110" s="5"/>
      <c r="AW110" s="5" t="n">
        <f aca="false">workers_and_wage_high!C98</f>
        <v>14764855</v>
      </c>
      <c r="AX110" s="5"/>
      <c r="AY110" s="61" t="n">
        <f aca="false">(AW110-AW109)/AW109</f>
        <v>0.0021451478797957</v>
      </c>
      <c r="AZ110" s="11" t="n">
        <f aca="false">workers_and_wage_high!B98</f>
        <v>9043.58707600078</v>
      </c>
      <c r="BA110" s="61" t="n">
        <f aca="false">(AZ110-AZ109)/AZ109</f>
        <v>0.00409557780197426</v>
      </c>
      <c r="BB110" s="66"/>
      <c r="BC110" s="66"/>
      <c r="BD110" s="66"/>
      <c r="BE110" s="66"/>
      <c r="BF110" s="5" t="n">
        <f aca="false">BF109*(1+AY110)*(1+BA110)*(1-BE110)</f>
        <v>151.683418501194</v>
      </c>
      <c r="BG110" s="5"/>
      <c r="BH110" s="5"/>
      <c r="BI110" s="61" t="n">
        <f aca="false">T117/AG117</f>
        <v>0.0192421222989175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1" t="n">
        <f aca="false">'High pensions'!Q111</f>
        <v>145025176.296606</v>
      </c>
      <c r="E111" s="9"/>
      <c r="F111" s="81" t="n">
        <f aca="false">'High pensions'!I111</f>
        <v>26360042.4875525</v>
      </c>
      <c r="G111" s="81" t="n">
        <f aca="false">'High pensions'!K111</f>
        <v>4834403.45520578</v>
      </c>
      <c r="H111" s="81" t="n">
        <f aca="false">'High pensions'!V111</f>
        <v>26597461.4309218</v>
      </c>
      <c r="I111" s="81" t="n">
        <f aca="false">'High pensions'!M111</f>
        <v>149517.63263523</v>
      </c>
      <c r="J111" s="81" t="n">
        <f aca="false">'High pensions'!W111</f>
        <v>822601.899925418</v>
      </c>
      <c r="K111" s="9"/>
      <c r="L111" s="81" t="n">
        <f aca="false">'High pensions'!N111</f>
        <v>2639619.62051621</v>
      </c>
      <c r="M111" s="67"/>
      <c r="N111" s="81" t="n">
        <f aca="false">'High pensions'!L111</f>
        <v>1233859.8883417</v>
      </c>
      <c r="O111" s="9"/>
      <c r="P111" s="81" t="n">
        <f aca="false">'High pensions'!X111</f>
        <v>20485331.8172162</v>
      </c>
      <c r="Q111" s="67"/>
      <c r="R111" s="81" t="n">
        <f aca="false">'High SIPA income'!G106</f>
        <v>43992021.5399994</v>
      </c>
      <c r="S111" s="67"/>
      <c r="T111" s="81" t="n">
        <f aca="false">'High SIPA income'!J106</f>
        <v>168207307.221481</v>
      </c>
      <c r="U111" s="9"/>
      <c r="V111" s="81" t="n">
        <f aca="false">'High SIPA income'!F106</f>
        <v>167178.388737247</v>
      </c>
      <c r="W111" s="67"/>
      <c r="X111" s="81" t="n">
        <f aca="false">'High SIPA income'!M106</f>
        <v>419903.913641066</v>
      </c>
      <c r="Y111" s="9"/>
      <c r="Z111" s="9" t="n">
        <f aca="false">R111+V111-N111-L111-F111</f>
        <v>13925677.9323262</v>
      </c>
      <c r="AA111" s="9"/>
      <c r="AB111" s="9" t="n">
        <f aca="false">T111-P111-D111</f>
        <v>2696799.10765857</v>
      </c>
      <c r="AC111" s="50"/>
      <c r="AD111" s="9"/>
      <c r="AE111" s="9"/>
      <c r="AF111" s="9"/>
      <c r="AG111" s="9" t="n">
        <f aca="false">BF111/100*$AG$53</f>
        <v>8834433632.45247</v>
      </c>
      <c r="AH111" s="39" t="n">
        <f aca="false">(AG111-AG110)/AG110</f>
        <v>0.00200251195464873</v>
      </c>
      <c r="AI111" s="39"/>
      <c r="AJ111" s="39" t="n">
        <f aca="false">AB111/AG111</f>
        <v>0.0003052599883429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14737720</v>
      </c>
      <c r="AX111" s="7"/>
      <c r="AY111" s="39" t="n">
        <f aca="false">(AW111-AW110)/AW110</f>
        <v>-0.00183781012410891</v>
      </c>
      <c r="AZ111" s="12" t="n">
        <f aca="false">workers_and_wage_high!B99</f>
        <v>9078.38130831232</v>
      </c>
      <c r="BA111" s="39" t="n">
        <f aca="false">(AZ111-AZ110)/AZ110</f>
        <v>0.00384739285630027</v>
      </c>
      <c r="BB111" s="38"/>
      <c r="BC111" s="38"/>
      <c r="BD111" s="38"/>
      <c r="BE111" s="38"/>
      <c r="BF111" s="7" t="n">
        <f aca="false">BF110*(1+AY111)*(1+BA111)*(1-BE111)</f>
        <v>151.987166360064</v>
      </c>
      <c r="BG111" s="7"/>
      <c r="BH111" s="7"/>
      <c r="BI111" s="39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1" t="n">
        <f aca="false">'High pensions'!Q112</f>
        <v>145157863.405375</v>
      </c>
      <c r="E112" s="9"/>
      <c r="F112" s="81" t="n">
        <f aca="false">'High pensions'!I112</f>
        <v>26384159.9402185</v>
      </c>
      <c r="G112" s="81" t="n">
        <f aca="false">'High pensions'!K112</f>
        <v>4908293.2063565</v>
      </c>
      <c r="H112" s="81" t="n">
        <f aca="false">'High pensions'!V112</f>
        <v>27003981.040752</v>
      </c>
      <c r="I112" s="81" t="n">
        <f aca="false">'High pensions'!M112</f>
        <v>151802.882670821</v>
      </c>
      <c r="J112" s="81" t="n">
        <f aca="false">'High pensions'!W112</f>
        <v>835174.67136347</v>
      </c>
      <c r="K112" s="9"/>
      <c r="L112" s="81" t="n">
        <f aca="false">'High pensions'!N112</f>
        <v>2565434.4840097</v>
      </c>
      <c r="M112" s="67"/>
      <c r="N112" s="81" t="n">
        <f aca="false">'High pensions'!L112</f>
        <v>1235155.67996089</v>
      </c>
      <c r="O112" s="9"/>
      <c r="P112" s="81" t="n">
        <f aca="false">'High pensions'!X112</f>
        <v>20107513.8543911</v>
      </c>
      <c r="Q112" s="67"/>
      <c r="R112" s="81" t="n">
        <f aca="false">'High SIPA income'!G107</f>
        <v>38565512.536047</v>
      </c>
      <c r="S112" s="67"/>
      <c r="T112" s="81" t="n">
        <f aca="false">'High SIPA income'!J107</f>
        <v>147458579.720109</v>
      </c>
      <c r="U112" s="9"/>
      <c r="V112" s="81" t="n">
        <f aca="false">'High SIPA income'!F107</f>
        <v>170948.275804185</v>
      </c>
      <c r="W112" s="67"/>
      <c r="X112" s="81" t="n">
        <f aca="false">'High SIPA income'!M107</f>
        <v>429372.783064612</v>
      </c>
      <c r="Y112" s="9"/>
      <c r="Z112" s="9" t="n">
        <f aca="false">R112+V112-N112-L112-F112</f>
        <v>8551710.70766214</v>
      </c>
      <c r="AA112" s="9"/>
      <c r="AB112" s="9" t="n">
        <f aca="false">T112-P112-D112</f>
        <v>-17806797.5396577</v>
      </c>
      <c r="AC112" s="50"/>
      <c r="AD112" s="9"/>
      <c r="AE112" s="9"/>
      <c r="AF112" s="9"/>
      <c r="AG112" s="9" t="n">
        <f aca="false">BF112/100*$AG$53</f>
        <v>8868469815.23493</v>
      </c>
      <c r="AH112" s="39" t="n">
        <f aca="false">(AG112-AG111)/AG111</f>
        <v>0.00385267287055419</v>
      </c>
      <c r="AI112" s="39"/>
      <c r="AJ112" s="39" t="n">
        <f aca="false">AB112/AG112</f>
        <v>-0.00200787710965288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14766698</v>
      </c>
      <c r="AX112" s="7"/>
      <c r="AY112" s="39" t="n">
        <f aca="false">(AW112-AW111)/AW111</f>
        <v>0.00196624715356242</v>
      </c>
      <c r="AZ112" s="12" t="n">
        <f aca="false">workers_and_wage_high!B100</f>
        <v>9095.47339301808</v>
      </c>
      <c r="BA112" s="39" t="n">
        <f aca="false">(AZ112-AZ111)/AZ111</f>
        <v>0.00188272381664657</v>
      </c>
      <c r="BB112" s="38"/>
      <c r="BC112" s="38"/>
      <c r="BD112" s="38"/>
      <c r="BE112" s="38"/>
      <c r="BF112" s="7" t="n">
        <f aca="false">BF111*(1+AY112)*(1+BA112)*(1-BE112)</f>
        <v>152.572723192572</v>
      </c>
      <c r="BG112" s="7"/>
      <c r="BH112" s="7"/>
      <c r="BI112" s="39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1" t="n">
        <f aca="false">'High pensions'!Q113</f>
        <v>145223187.46271</v>
      </c>
      <c r="E113" s="9"/>
      <c r="F113" s="81" t="n">
        <f aca="false">'High pensions'!I113</f>
        <v>26396033.3608946</v>
      </c>
      <c r="G113" s="81" t="n">
        <f aca="false">'High pensions'!K113</f>
        <v>5026095.03195421</v>
      </c>
      <c r="H113" s="81" t="n">
        <f aca="false">'High pensions'!V113</f>
        <v>27652091.9280329</v>
      </c>
      <c r="I113" s="81" t="n">
        <f aca="false">'High pensions'!M113</f>
        <v>155446.238101677</v>
      </c>
      <c r="J113" s="81" t="n">
        <f aca="false">'High pensions'!W113</f>
        <v>855219.337980402</v>
      </c>
      <c r="K113" s="9"/>
      <c r="L113" s="81" t="n">
        <f aca="false">'High pensions'!N113</f>
        <v>2615585.86430026</v>
      </c>
      <c r="M113" s="67"/>
      <c r="N113" s="81" t="n">
        <f aca="false">'High pensions'!L113</f>
        <v>1237360.09471102</v>
      </c>
      <c r="O113" s="9"/>
      <c r="P113" s="81" t="n">
        <f aca="false">'High pensions'!X113</f>
        <v>20379877.6446761</v>
      </c>
      <c r="Q113" s="67"/>
      <c r="R113" s="81" t="n">
        <f aca="false">'High SIPA income'!G108</f>
        <v>44937411.7433212</v>
      </c>
      <c r="S113" s="67"/>
      <c r="T113" s="81" t="n">
        <f aca="false">'High SIPA income'!J108</f>
        <v>171822088.602458</v>
      </c>
      <c r="U113" s="9"/>
      <c r="V113" s="81" t="n">
        <f aca="false">'High SIPA income'!F108</f>
        <v>165875.335159502</v>
      </c>
      <c r="W113" s="67"/>
      <c r="X113" s="81" t="n">
        <f aca="false">'High SIPA income'!M108</f>
        <v>416631.01873454</v>
      </c>
      <c r="Y113" s="9"/>
      <c r="Z113" s="9" t="n">
        <f aca="false">R113+V113-N113-L113-F113</f>
        <v>14854307.7585748</v>
      </c>
      <c r="AA113" s="9"/>
      <c r="AB113" s="9" t="n">
        <f aca="false">T113-P113-D113</f>
        <v>6219023.49507216</v>
      </c>
      <c r="AC113" s="50"/>
      <c r="AD113" s="9"/>
      <c r="AE113" s="9"/>
      <c r="AF113" s="9"/>
      <c r="AG113" s="9" t="n">
        <f aca="false">BF113/100*$AG$53</f>
        <v>8950897606.43721</v>
      </c>
      <c r="AH113" s="39" t="n">
        <f aca="false">(AG113-AG112)/AG112</f>
        <v>0.009294477279573</v>
      </c>
      <c r="AI113" s="39" t="n">
        <f aca="false">(AG113-AG109)/AG109</f>
        <v>0.0215564477712235</v>
      </c>
      <c r="AJ113" s="39" t="n">
        <f aca="false">AB113/AG113</f>
        <v>0.000694793278676278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14801024</v>
      </c>
      <c r="AX113" s="7"/>
      <c r="AY113" s="39" t="n">
        <f aca="false">(AW113-AW112)/AW112</f>
        <v>0.002324554886949</v>
      </c>
      <c r="AZ113" s="12" t="n">
        <f aca="false">workers_and_wage_high!B101</f>
        <v>9158.72111389294</v>
      </c>
      <c r="BA113" s="39" t="n">
        <f aca="false">(AZ113-AZ112)/AZ112</f>
        <v>0.00695375800048129</v>
      </c>
      <c r="BB113" s="38"/>
      <c r="BC113" s="38"/>
      <c r="BD113" s="38"/>
      <c r="BE113" s="38"/>
      <c r="BF113" s="7" t="n">
        <f aca="false">BF112*(1+AY113)*(1+BA113)*(1-BE113)</f>
        <v>153.990806901768</v>
      </c>
      <c r="BG113" s="7"/>
      <c r="BH113" s="7"/>
      <c r="BI113" s="39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0" t="n">
        <f aca="false">'High pensions'!Q114</f>
        <v>145642535.233167</v>
      </c>
      <c r="E114" s="6"/>
      <c r="F114" s="80" t="n">
        <f aca="false">'High pensions'!I114</f>
        <v>26472254.7820892</v>
      </c>
      <c r="G114" s="80" t="n">
        <f aca="false">'High pensions'!K114</f>
        <v>5037800.14018859</v>
      </c>
      <c r="H114" s="80" t="n">
        <f aca="false">'High pensions'!V114</f>
        <v>27716489.9799732</v>
      </c>
      <c r="I114" s="80" t="n">
        <f aca="false">'High pensions'!M114</f>
        <v>155808.251758412</v>
      </c>
      <c r="J114" s="80" t="n">
        <f aca="false">'High pensions'!W114</f>
        <v>857211.030308458</v>
      </c>
      <c r="K114" s="6"/>
      <c r="L114" s="80" t="n">
        <f aca="false">'High pensions'!N114</f>
        <v>3283652.47297375</v>
      </c>
      <c r="M114" s="8"/>
      <c r="N114" s="80" t="n">
        <f aca="false">'High pensions'!L114</f>
        <v>1240858.98700061</v>
      </c>
      <c r="O114" s="6"/>
      <c r="P114" s="80" t="n">
        <f aca="false">'High pensions'!X114</f>
        <v>23865728.3259752</v>
      </c>
      <c r="Q114" s="8"/>
      <c r="R114" s="80" t="n">
        <f aca="false">'High SIPA income'!G109</f>
        <v>39319795.5931715</v>
      </c>
      <c r="S114" s="8"/>
      <c r="T114" s="80" t="n">
        <f aca="false">'High SIPA income'!J109</f>
        <v>150342646.364019</v>
      </c>
      <c r="U114" s="6"/>
      <c r="V114" s="80" t="n">
        <f aca="false">'High SIPA income'!F109</f>
        <v>169144.702698067</v>
      </c>
      <c r="W114" s="8"/>
      <c r="X114" s="80" t="n">
        <f aca="false">'High SIPA income'!M109</f>
        <v>424842.727406598</v>
      </c>
      <c r="Y114" s="6"/>
      <c r="Z114" s="6" t="n">
        <f aca="false">R114+V114-N114-L114-F114</f>
        <v>8492174.05380601</v>
      </c>
      <c r="AA114" s="6"/>
      <c r="AB114" s="6" t="n">
        <f aca="false">T114-P114-D114</f>
        <v>-19165617.1951236</v>
      </c>
      <c r="AC114" s="50"/>
      <c r="AD114" s="6"/>
      <c r="AE114" s="6"/>
      <c r="AF114" s="6"/>
      <c r="AG114" s="6" t="n">
        <f aca="false">BF114/100*$AG$53</f>
        <v>8999099179.78268</v>
      </c>
      <c r="AH114" s="61" t="n">
        <f aca="false">(AG114-AG113)/AG113</f>
        <v>0.00538511057380452</v>
      </c>
      <c r="AI114" s="61"/>
      <c r="AJ114" s="61" t="n">
        <f aca="false">AB114/AG114</f>
        <v>-0.00212972618839239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0.00531945097282237</v>
      </c>
      <c r="AV114" s="5"/>
      <c r="AW114" s="5" t="n">
        <f aca="false">workers_and_wage_high!C102</f>
        <v>14829952</v>
      </c>
      <c r="AX114" s="5"/>
      <c r="AY114" s="61" t="n">
        <f aca="false">(AW114-AW113)/AW113</f>
        <v>0.00195445936713568</v>
      </c>
      <c r="AZ114" s="11" t="n">
        <f aca="false">workers_and_wage_high!B102</f>
        <v>9190.0802014714</v>
      </c>
      <c r="BA114" s="61" t="n">
        <f aca="false">(AZ114-AZ113)/AZ113</f>
        <v>0.00342395921750329</v>
      </c>
      <c r="BB114" s="66"/>
      <c r="BC114" s="66"/>
      <c r="BD114" s="66"/>
      <c r="BE114" s="66"/>
      <c r="BF114" s="5" t="n">
        <f aca="false">BF113*(1+AY114)*(1+BA114)*(1-BE114)</f>
        <v>154.820064424283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1" t="n">
        <f aca="false">'High pensions'!Q115</f>
        <v>146308530.274723</v>
      </c>
      <c r="E115" s="9"/>
      <c r="F115" s="81" t="n">
        <f aca="false">'High pensions'!I115</f>
        <v>26593307.2644251</v>
      </c>
      <c r="G115" s="81" t="n">
        <f aca="false">'High pensions'!K115</f>
        <v>5054981.6626198</v>
      </c>
      <c r="H115" s="81" t="n">
        <f aca="false">'High pensions'!V115</f>
        <v>27811017.647021</v>
      </c>
      <c r="I115" s="81" t="n">
        <f aca="false">'High pensions'!M115</f>
        <v>156339.639050097</v>
      </c>
      <c r="J115" s="81" t="n">
        <f aca="false">'High pensions'!W115</f>
        <v>860134.566402714</v>
      </c>
      <c r="K115" s="9"/>
      <c r="L115" s="81" t="n">
        <f aca="false">'High pensions'!N115</f>
        <v>2606785.23780749</v>
      </c>
      <c r="M115" s="67"/>
      <c r="N115" s="81" t="n">
        <f aca="false">'High pensions'!L115</f>
        <v>1247049.2361958</v>
      </c>
      <c r="O115" s="9"/>
      <c r="P115" s="81" t="n">
        <f aca="false">'High pensions'!X115</f>
        <v>20387517.9496591</v>
      </c>
      <c r="Q115" s="67"/>
      <c r="R115" s="81" t="n">
        <f aca="false">'High SIPA income'!G110</f>
        <v>45359016.4166671</v>
      </c>
      <c r="S115" s="67"/>
      <c r="T115" s="81" t="n">
        <f aca="false">'High SIPA income'!J110</f>
        <v>173434130.61219</v>
      </c>
      <c r="U115" s="9"/>
      <c r="V115" s="81" t="n">
        <f aca="false">'High SIPA income'!F110</f>
        <v>165662.872675857</v>
      </c>
      <c r="W115" s="67"/>
      <c r="X115" s="81" t="n">
        <f aca="false">'High SIPA income'!M110</f>
        <v>416097.374230259</v>
      </c>
      <c r="Y115" s="9"/>
      <c r="Z115" s="9" t="n">
        <f aca="false">R115+V115-N115-L115-F115</f>
        <v>15077537.5509145</v>
      </c>
      <c r="AA115" s="9"/>
      <c r="AB115" s="9" t="n">
        <f aca="false">T115-P115-D115</f>
        <v>6738082.38780734</v>
      </c>
      <c r="AC115" s="50"/>
      <c r="AD115" s="9"/>
      <c r="AE115" s="9"/>
      <c r="AF115" s="9"/>
      <c r="AG115" s="9" t="n">
        <f aca="false">BF115/100*$AG$53</f>
        <v>9028326576.95959</v>
      </c>
      <c r="AH115" s="39" t="n">
        <f aca="false">(AG115-AG114)/AG114</f>
        <v>0.00324781365256871</v>
      </c>
      <c r="AI115" s="39"/>
      <c r="AJ115" s="39" t="n">
        <f aca="false">AB115/AG115</f>
        <v>0.00074632683370172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14881076</v>
      </c>
      <c r="AX115" s="7"/>
      <c r="AY115" s="39" t="n">
        <f aca="false">(AW115-AW114)/AW114</f>
        <v>0.00344734763807732</v>
      </c>
      <c r="AZ115" s="12" t="n">
        <f aca="false">workers_and_wage_high!B103</f>
        <v>9188.25276794032</v>
      </c>
      <c r="BA115" s="39" t="n">
        <f aca="false">(AZ115-AZ114)/AZ114</f>
        <v>-0.000198848485651255</v>
      </c>
      <c r="BB115" s="38"/>
      <c r="BC115" s="38"/>
      <c r="BD115" s="38"/>
      <c r="BE115" s="38"/>
      <c r="BF115" s="7" t="n">
        <f aca="false">BF114*(1+AY115)*(1+BA115)*(1-BE115)</f>
        <v>155.322891143212</v>
      </c>
      <c r="BG115" s="7"/>
      <c r="BH115" s="7"/>
      <c r="BI115" s="39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1" t="n">
        <f aca="false">'High pensions'!Q116</f>
        <v>146756802.004837</v>
      </c>
      <c r="E116" s="9"/>
      <c r="F116" s="81" t="n">
        <f aca="false">'High pensions'!I116</f>
        <v>26674785.9576667</v>
      </c>
      <c r="G116" s="81" t="n">
        <f aca="false">'High pensions'!K116</f>
        <v>5113945.59618406</v>
      </c>
      <c r="H116" s="81" t="n">
        <f aca="false">'High pensions'!V116</f>
        <v>28135419.8123186</v>
      </c>
      <c r="I116" s="81" t="n">
        <f aca="false">'High pensions'!M116</f>
        <v>158163.265861363</v>
      </c>
      <c r="J116" s="81" t="n">
        <f aca="false">'High pensions'!W116</f>
        <v>870167.623061403</v>
      </c>
      <c r="K116" s="9"/>
      <c r="L116" s="81" t="n">
        <f aca="false">'High pensions'!N116</f>
        <v>2598982.5767947</v>
      </c>
      <c r="M116" s="67"/>
      <c r="N116" s="81" t="n">
        <f aca="false">'High pensions'!L116</f>
        <v>1251253.49869232</v>
      </c>
      <c r="O116" s="9"/>
      <c r="P116" s="81" t="n">
        <f aca="false">'High pensions'!X116</f>
        <v>20370160.5163693</v>
      </c>
      <c r="Q116" s="67"/>
      <c r="R116" s="81" t="n">
        <f aca="false">'High SIPA income'!G111</f>
        <v>39892038.0679199</v>
      </c>
      <c r="S116" s="67"/>
      <c r="T116" s="81" t="n">
        <f aca="false">'High SIPA income'!J111</f>
        <v>152530665.063448</v>
      </c>
      <c r="U116" s="9"/>
      <c r="V116" s="81" t="n">
        <f aca="false">'High SIPA income'!F111</f>
        <v>165491.325922991</v>
      </c>
      <c r="W116" s="67"/>
      <c r="X116" s="81" t="n">
        <f aca="false">'High SIPA income'!M111</f>
        <v>415666.498245358</v>
      </c>
      <c r="Y116" s="9"/>
      <c r="Z116" s="9" t="n">
        <f aca="false">R116+V116-N116-L116-F116</f>
        <v>9532507.36068921</v>
      </c>
      <c r="AA116" s="9"/>
      <c r="AB116" s="9" t="n">
        <f aca="false">T116-P116-D116</f>
        <v>-14596297.457759</v>
      </c>
      <c r="AC116" s="50"/>
      <c r="AD116" s="9"/>
      <c r="AE116" s="9"/>
      <c r="AF116" s="9"/>
      <c r="AG116" s="9" t="n">
        <f aca="false">BF116/100*$AG$53</f>
        <v>9085663424.6219</v>
      </c>
      <c r="AH116" s="39" t="n">
        <f aca="false">(AG116-AG115)/AG115</f>
        <v>0.00635077244642833</v>
      </c>
      <c r="AI116" s="39"/>
      <c r="AJ116" s="39" t="n">
        <f aca="false">AB116/AG116</f>
        <v>-0.00160651971965013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14880038</v>
      </c>
      <c r="AX116" s="7"/>
      <c r="AY116" s="39" t="n">
        <f aca="false">(AW116-AW115)/AW115</f>
        <v>-6.97530205477077E-005</v>
      </c>
      <c r="AZ116" s="12" t="n">
        <f aca="false">workers_and_wage_high!B104</f>
        <v>9247.25029408955</v>
      </c>
      <c r="BA116" s="39" t="n">
        <f aca="false">(AZ116-AZ115)/AZ115</f>
        <v>0.00642097334926196</v>
      </c>
      <c r="BB116" s="38"/>
      <c r="BC116" s="38"/>
      <c r="BD116" s="38"/>
      <c r="BE116" s="38"/>
      <c r="BF116" s="7" t="n">
        <f aca="false">BF115*(1+AY116)*(1+BA116)*(1-BE116)</f>
        <v>156.309311480584</v>
      </c>
      <c r="BG116" s="7"/>
      <c r="BH116" s="7"/>
      <c r="BI116" s="39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1" t="n">
        <f aca="false">'High pensions'!Q117</f>
        <v>147025897.887639</v>
      </c>
      <c r="E117" s="9"/>
      <c r="F117" s="81" t="n">
        <f aca="false">'High pensions'!I117</f>
        <v>26723697.3197143</v>
      </c>
      <c r="G117" s="81" t="n">
        <f aca="false">'High pensions'!K117</f>
        <v>5204346.98084764</v>
      </c>
      <c r="H117" s="81" t="n">
        <f aca="false">'High pensions'!V117</f>
        <v>28632781.558017</v>
      </c>
      <c r="I117" s="81" t="n">
        <f aca="false">'High pensions'!M117</f>
        <v>160959.184974669</v>
      </c>
      <c r="J117" s="81" t="n">
        <f aca="false">'High pensions'!W117</f>
        <v>885549.945093311</v>
      </c>
      <c r="K117" s="9"/>
      <c r="L117" s="81" t="n">
        <f aca="false">'High pensions'!N117</f>
        <v>2597907.05503599</v>
      </c>
      <c r="M117" s="67"/>
      <c r="N117" s="81" t="n">
        <f aca="false">'High pensions'!L117</f>
        <v>1254545.36109652</v>
      </c>
      <c r="O117" s="9"/>
      <c r="P117" s="81" t="n">
        <f aca="false">'High pensions'!X117</f>
        <v>20382690.484542</v>
      </c>
      <c r="Q117" s="67"/>
      <c r="R117" s="81" t="n">
        <f aca="false">'High SIPA income'!G112</f>
        <v>46011204.8146527</v>
      </c>
      <c r="S117" s="67"/>
      <c r="T117" s="81" t="n">
        <f aca="false">'High SIPA income'!J112</f>
        <v>175927829.478165</v>
      </c>
      <c r="U117" s="9"/>
      <c r="V117" s="81" t="n">
        <f aca="false">'High SIPA income'!F112</f>
        <v>171077.395346879</v>
      </c>
      <c r="W117" s="67"/>
      <c r="X117" s="81" t="n">
        <f aca="false">'High SIPA income'!M112</f>
        <v>429697.094129663</v>
      </c>
      <c r="Y117" s="9"/>
      <c r="Z117" s="9" t="n">
        <f aca="false">R117+V117-N117-L117-F117</f>
        <v>15606132.4741528</v>
      </c>
      <c r="AA117" s="9"/>
      <c r="AB117" s="9" t="n">
        <f aca="false">T117-P117-D117</f>
        <v>8519241.10598439</v>
      </c>
      <c r="AC117" s="50"/>
      <c r="AD117" s="9"/>
      <c r="AE117" s="9"/>
      <c r="AF117" s="9"/>
      <c r="AG117" s="9" t="n">
        <f aca="false">BF117/100*$AG$53</f>
        <v>9142849564.36757</v>
      </c>
      <c r="AH117" s="39" t="n">
        <f aca="false">(AG117-AG116)/AG116</f>
        <v>0.00629410721848794</v>
      </c>
      <c r="AI117" s="39" t="n">
        <f aca="false">(AG117-AG113)/AG113</f>
        <v>0.021444995392676</v>
      </c>
      <c r="AJ117" s="39" t="n">
        <f aca="false">AB117/AG117</f>
        <v>0.00093179276832755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14914727</v>
      </c>
      <c r="AX117" s="7"/>
      <c r="AY117" s="39" t="n">
        <f aca="false">(AW117-AW116)/AW116</f>
        <v>0.00233124404655418</v>
      </c>
      <c r="AZ117" s="12" t="n">
        <f aca="false">workers_and_wage_high!B105</f>
        <v>9283.81065060817</v>
      </c>
      <c r="BA117" s="39" t="n">
        <f aca="false">(AZ117-AZ116)/AZ116</f>
        <v>0.00395364625763341</v>
      </c>
      <c r="BB117" s="38"/>
      <c r="BC117" s="38"/>
      <c r="BD117" s="38"/>
      <c r="BE117" s="38"/>
      <c r="BF117" s="7" t="n">
        <f aca="false">BF116*(1+AY117)*(1+BA117)*(1-BE117)</f>
        <v>157.293139046291</v>
      </c>
      <c r="BG117" s="7"/>
      <c r="BH117" s="7"/>
      <c r="BI117" s="39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144.725112277179</v>
      </c>
    </row>
    <row r="119" customFormat="false" ht="12.8" hidden="false" customHeight="false" outlineLevel="0" collapsed="false">
      <c r="AI119" s="31" t="n">
        <f aca="false">AVERAGE(AI29:AI117)</f>
        <v>0.0284803889488694</v>
      </c>
      <c r="BF119" s="0" t="s">
        <v>112</v>
      </c>
    </row>
    <row r="120" customFormat="false" ht="12.8" hidden="false" customHeight="false" outlineLevel="0" collapsed="false">
      <c r="AI120" s="31" t="n">
        <f aca="false">'Central scenario'!AI119</f>
        <v>0.0217205806787972</v>
      </c>
      <c r="AJ120" s="31" t="n">
        <f aca="false">AI119-AI120</f>
        <v>0.0067598082700722</v>
      </c>
    </row>
    <row r="121" customFormat="false" ht="12.8" hidden="false" customHeight="false" outlineLevel="0" collapsed="false">
      <c r="AI121" s="31" t="n">
        <f aca="false">'Low scenario'!AI119</f>
        <v>0.0156710509340824</v>
      </c>
      <c r="AJ121" s="31" t="n">
        <f aca="false">AI120-AI121</f>
        <v>0.00604952974471485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3" activeCellId="0" sqref="D13"/>
    </sheetView>
  </sheetViews>
  <sheetFormatPr defaultColWidth="9.09375" defaultRowHeight="12.8" zeroHeight="false" outlineLevelRow="0" outlineLevelCol="0"/>
  <sheetData>
    <row r="1" customFormat="false" ht="12.8" hidden="false" customHeight="false" outlineLevel="0" collapsed="false">
      <c r="B1" s="0" t="s">
        <v>113</v>
      </c>
      <c r="E1" s="0" t="s">
        <v>114</v>
      </c>
      <c r="G1" s="0" t="s">
        <v>115</v>
      </c>
    </row>
    <row r="3" customFormat="false" ht="58.75" hidden="false" customHeight="true" outlineLevel="0" collapsed="false">
      <c r="B3" s="45" t="s">
        <v>116</v>
      </c>
      <c r="C3" s="45" t="s">
        <v>117</v>
      </c>
      <c r="D3" s="45" t="s">
        <v>118</v>
      </c>
      <c r="E3" s="45" t="s">
        <v>119</v>
      </c>
      <c r="F3" s="45" t="s">
        <v>120</v>
      </c>
      <c r="G3" s="45" t="s">
        <v>121</v>
      </c>
    </row>
    <row r="4" customFormat="false" ht="12.8" hidden="false" customHeight="false" outlineLevel="0" collapsed="false">
      <c r="A4" s="47"/>
      <c r="B4" s="47"/>
      <c r="C4" s="47"/>
    </row>
    <row r="5" customFormat="false" ht="12.8" hidden="false" customHeight="false" outlineLevel="0" collapsed="false">
      <c r="A5" s="47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1" t="n">
        <f aca="false">'Low scenario'!AL3</f>
        <v>-0.0196925047215125</v>
      </c>
      <c r="E5" s="31" t="n">
        <f aca="false">'Low scenario'!BO3</f>
        <v>-0.0196925047215125</v>
      </c>
      <c r="F5" s="31" t="n">
        <f aca="false">'High scenario'!AL3</f>
        <v>-0.0196925047215125</v>
      </c>
      <c r="G5" s="31" t="n">
        <f aca="false">'High scenario'!BO3</f>
        <v>-0.0196925047215125</v>
      </c>
    </row>
    <row r="6" customFormat="false" ht="12.8" hidden="false" customHeight="false" outlineLevel="0" collapsed="false">
      <c r="A6" s="47" t="n">
        <v>2015</v>
      </c>
      <c r="B6" s="52" t="n">
        <f aca="false">'Central scenario'!AL4</f>
        <v>-0.0328930718673195</v>
      </c>
      <c r="C6" s="52" t="n">
        <f aca="false">'Central scenario'!BO4</f>
        <v>-0.0328930718673195</v>
      </c>
      <c r="D6" s="31" t="n">
        <f aca="false">'Low scenario'!AL4</f>
        <v>-0.0328930718673195</v>
      </c>
      <c r="E6" s="31" t="n">
        <f aca="false">'Low scenario'!BO4</f>
        <v>-0.0328930718673195</v>
      </c>
      <c r="F6" s="31" t="n">
        <f aca="false">'High scenario'!AL4</f>
        <v>-0.0328930718673195</v>
      </c>
      <c r="G6" s="31" t="n">
        <f aca="false">'High scenario'!BO4</f>
        <v>-0.0328930718673195</v>
      </c>
    </row>
    <row r="7" customFormat="false" ht="12.8" hidden="false" customHeight="false" outlineLevel="0" collapsed="false">
      <c r="A7" s="47" t="n">
        <v>2016</v>
      </c>
      <c r="B7" s="52" t="n">
        <f aca="false">'Central scenario'!AL5</f>
        <v>-0.0327968849329026</v>
      </c>
      <c r="C7" s="52" t="n">
        <f aca="false">'Central scenario'!BO5</f>
        <v>-0.0328368529053518</v>
      </c>
      <c r="D7" s="31" t="n">
        <f aca="false">'Low scenario'!AL5</f>
        <v>-0.0327968849329026</v>
      </c>
      <c r="E7" s="31" t="n">
        <f aca="false">'Low scenario'!BO5</f>
        <v>-0.0328368529053518</v>
      </c>
      <c r="F7" s="31" t="n">
        <f aca="false">'High scenario'!AL5</f>
        <v>-0.0327968849329026</v>
      </c>
      <c r="G7" s="31" t="n">
        <f aca="false">'High scenario'!BO5</f>
        <v>-0.0328368529053518</v>
      </c>
    </row>
    <row r="8" customFormat="false" ht="12.8" hidden="false" customHeight="false" outlineLevel="0" collapsed="false">
      <c r="A8" s="47" t="n">
        <v>2017</v>
      </c>
      <c r="B8" s="52" t="n">
        <f aca="false">'Central scenario'!AL6</f>
        <v>-0.0365372181621095</v>
      </c>
      <c r="C8" s="52" t="n">
        <f aca="false">'Central scenario'!BO6</f>
        <v>-0.0370800402140634</v>
      </c>
      <c r="D8" s="31" t="n">
        <f aca="false">'Low scenario'!AL6</f>
        <v>-0.0365372181621095</v>
      </c>
      <c r="E8" s="31" t="n">
        <f aca="false">'Low scenario'!BO6</f>
        <v>-0.0370800402140634</v>
      </c>
      <c r="F8" s="31" t="n">
        <f aca="false">'High scenario'!AL6</f>
        <v>-0.0365372181621095</v>
      </c>
      <c r="G8" s="31" t="n">
        <f aca="false">'High scenario'!BO6</f>
        <v>-0.0370800402140634</v>
      </c>
    </row>
    <row r="9" customFormat="false" ht="12.8" hidden="false" customHeight="false" outlineLevel="0" collapsed="false">
      <c r="A9" s="47" t="n">
        <f aca="false">A8+1</f>
        <v>2018</v>
      </c>
      <c r="B9" s="52" t="n">
        <f aca="false">'Central scenario'!AL7</f>
        <v>-0.0364739405503579</v>
      </c>
      <c r="C9" s="52" t="n">
        <f aca="false">'Central scenario'!BO7</f>
        <v>-0.0374251146354997</v>
      </c>
      <c r="D9" s="31" t="n">
        <f aca="false">'Low scenario'!AL7</f>
        <v>-0.0364739405503579</v>
      </c>
      <c r="E9" s="31" t="n">
        <f aca="false">'Low scenario'!BO7</f>
        <v>-0.0374251146354997</v>
      </c>
      <c r="F9" s="31" t="n">
        <f aca="false">'High scenario'!AL7</f>
        <v>-0.0364739405503579</v>
      </c>
      <c r="G9" s="31" t="n">
        <f aca="false">'High scenario'!BO7</f>
        <v>-0.0374251146354997</v>
      </c>
    </row>
    <row r="10" customFormat="false" ht="12.8" hidden="false" customHeight="false" outlineLevel="0" collapsed="false">
      <c r="A10" s="47" t="n">
        <f aca="false">A9+1</f>
        <v>2019</v>
      </c>
      <c r="B10" s="52" t="n">
        <f aca="false">'Central scenario'!AL8</f>
        <v>-0.0381144041741324</v>
      </c>
      <c r="C10" s="52" t="n">
        <f aca="false">'Central scenario'!BO8</f>
        <v>-0.0389795692086536</v>
      </c>
      <c r="D10" s="31" t="n">
        <f aca="false">'Low scenario'!AL8</f>
        <v>-0.0380692254714671</v>
      </c>
      <c r="E10" s="31" t="n">
        <f aca="false">'Low scenario'!BO8</f>
        <v>-0.0389343905059882</v>
      </c>
      <c r="F10" s="31" t="n">
        <f aca="false">'High scenario'!AL8</f>
        <v>-0.0380690808139321</v>
      </c>
      <c r="G10" s="31" t="n">
        <f aca="false">'High scenario'!BO8</f>
        <v>-0.0389342458484532</v>
      </c>
    </row>
    <row r="11" customFormat="false" ht="12.8" hidden="false" customHeight="false" outlineLevel="0" collapsed="false">
      <c r="A11" s="47" t="n">
        <f aca="false">A10+1</f>
        <v>2020</v>
      </c>
      <c r="B11" s="52" t="n">
        <f aca="false">'Central scenario'!AL9</f>
        <v>-0.0515029926946884</v>
      </c>
      <c r="C11" s="52" t="n">
        <f aca="false">'Central scenario'!BO9</f>
        <v>-0.0528904422415102</v>
      </c>
      <c r="D11" s="31" t="n">
        <f aca="false">'Low scenario'!AL9</f>
        <v>-0.0506682354077672</v>
      </c>
      <c r="E11" s="31" t="n">
        <f aca="false">'Low scenario'!BO9</f>
        <v>-0.0520331105239449</v>
      </c>
      <c r="F11" s="31" t="n">
        <f aca="false">'High scenario'!AL9</f>
        <v>-0.0508311433023446</v>
      </c>
      <c r="G11" s="31" t="n">
        <f aca="false">'High scenario'!BO9</f>
        <v>-0.0522200383258732</v>
      </c>
    </row>
    <row r="12" customFormat="false" ht="12.8" hidden="false" customHeight="false" outlineLevel="0" collapsed="false">
      <c r="A12" s="47" t="n">
        <f aca="false">A11+1</f>
        <v>2021</v>
      </c>
      <c r="B12" s="52" t="n">
        <f aca="false">'Central scenario'!AL10</f>
        <v>-0.0407407509632709</v>
      </c>
      <c r="C12" s="52" t="n">
        <f aca="false">'Central scenario'!BO10</f>
        <v>-0.0424208245955757</v>
      </c>
      <c r="D12" s="31" t="n">
        <f aca="false">'Low scenario'!AL10</f>
        <v>-0.0440856478508908</v>
      </c>
      <c r="E12" s="31" t="n">
        <f aca="false">'Low scenario'!BO10</f>
        <v>-0.0457581507072793</v>
      </c>
      <c r="F12" s="31" t="n">
        <f aca="false">'High scenario'!AL10</f>
        <v>-0.0370526764672001</v>
      </c>
      <c r="G12" s="31" t="n">
        <f aca="false">'High scenario'!BO10</f>
        <v>-0.0386953950160256</v>
      </c>
    </row>
    <row r="13" customFormat="false" ht="12.8" hidden="false" customHeight="false" outlineLevel="0" collapsed="false">
      <c r="A13" s="47" t="n">
        <f aca="false">A12+1</f>
        <v>2022</v>
      </c>
      <c r="B13" s="52" t="n">
        <f aca="false">'Central scenario'!AL11</f>
        <v>-0.0366835905554745</v>
      </c>
      <c r="C13" s="52" t="n">
        <f aca="false">'Central scenario'!BO11</f>
        <v>-0.0386786855450347</v>
      </c>
      <c r="D13" s="31" t="n">
        <f aca="false">'Low scenario'!AL11</f>
        <v>-0.0415096673264043</v>
      </c>
      <c r="E13" s="31" t="n">
        <f aca="false">'Low scenario'!BO11</f>
        <v>-0.0435118245646299</v>
      </c>
      <c r="F13" s="31" t="n">
        <f aca="false">'High scenario'!AL11</f>
        <v>-0.0307866134761713</v>
      </c>
      <c r="G13" s="31" t="n">
        <f aca="false">'High scenario'!BO11</f>
        <v>-0.0327128994145214</v>
      </c>
    </row>
    <row r="14" customFormat="false" ht="12.8" hidden="false" customHeight="false" outlineLevel="0" collapsed="false">
      <c r="A14" s="47" t="n">
        <f aca="false">A13+1</f>
        <v>2023</v>
      </c>
      <c r="B14" s="52" t="n">
        <f aca="false">'Central scenario'!AL12</f>
        <v>-0.0362034569926751</v>
      </c>
      <c r="C14" s="52" t="n">
        <f aca="false">'Central scenario'!BO12</f>
        <v>-0.0384526366908634</v>
      </c>
      <c r="D14" s="31" t="n">
        <f aca="false">'Low scenario'!AL12</f>
        <v>-0.0394831001179344</v>
      </c>
      <c r="E14" s="31" t="n">
        <f aca="false">'Low scenario'!BO12</f>
        <v>-0.0416380706426048</v>
      </c>
      <c r="F14" s="31" t="n">
        <f aca="false">'High scenario'!AL12</f>
        <v>-0.0298087723886164</v>
      </c>
      <c r="G14" s="31" t="n">
        <f aca="false">'High scenario'!BO12</f>
        <v>-0.0319922666401423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-0.0366572317919385</v>
      </c>
      <c r="C15" s="59" t="n">
        <f aca="false">'Central scenario'!BO13</f>
        <v>-0.0392810506228493</v>
      </c>
      <c r="D15" s="31" t="n">
        <f aca="false">'Low scenario'!AL13</f>
        <v>-0.0405373570109086</v>
      </c>
      <c r="E15" s="31" t="n">
        <f aca="false">'Low scenario'!BO13</f>
        <v>-0.0430988936184467</v>
      </c>
      <c r="F15" s="31" t="n">
        <f aca="false">'High scenario'!AL13</f>
        <v>-0.0298964955895053</v>
      </c>
      <c r="G15" s="31" t="n">
        <f aca="false">'High scenario'!BO13</f>
        <v>-0.0323775627325609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-0.0366419651248515</v>
      </c>
      <c r="C16" s="63" t="n">
        <f aca="false">'Central scenario'!BO14</f>
        <v>-0.0402571542511697</v>
      </c>
      <c r="D16" s="31" t="n">
        <f aca="false">'Low scenario'!AL14</f>
        <v>-0.0408326658558619</v>
      </c>
      <c r="E16" s="31" t="n">
        <f aca="false">'Low scenario'!BO14</f>
        <v>-0.0443757448011956</v>
      </c>
      <c r="F16" s="31" t="n">
        <f aca="false">'High scenario'!AL14</f>
        <v>-0.0281408306502814</v>
      </c>
      <c r="G16" s="31" t="n">
        <f aca="false">'High scenario'!BO14</f>
        <v>-0.031568433412842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-0.0357505153689931</v>
      </c>
      <c r="C17" s="69" t="n">
        <f aca="false">'Central scenario'!BO15</f>
        <v>-0.0405047409962165</v>
      </c>
      <c r="D17" s="31" t="n">
        <f aca="false">'Low scenario'!AL15</f>
        <v>-0.0406961967695087</v>
      </c>
      <c r="E17" s="31" t="n">
        <f aca="false">'Low scenario'!BO15</f>
        <v>-0.0453657261235108</v>
      </c>
      <c r="F17" s="31" t="n">
        <f aca="false">'High scenario'!AL15</f>
        <v>-0.0273071104575376</v>
      </c>
      <c r="G17" s="31" t="n">
        <f aca="false">'High scenario'!BO15</f>
        <v>-0.0318890732755808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-0.0343102102842686</v>
      </c>
      <c r="C18" s="69" t="n">
        <f aca="false">'Central scenario'!BO16</f>
        <v>-0.0398126712828152</v>
      </c>
      <c r="D18" s="31" t="n">
        <f aca="false">'Low scenario'!AL16</f>
        <v>-0.0400671867953806</v>
      </c>
      <c r="E18" s="31" t="n">
        <f aca="false">'Low scenario'!BO16</f>
        <v>-0.0455569453567704</v>
      </c>
      <c r="F18" s="31" t="n">
        <f aca="false">'High scenario'!AL16</f>
        <v>-0.0244638907310994</v>
      </c>
      <c r="G18" s="31" t="n">
        <f aca="false">'High scenario'!BO16</f>
        <v>-0.0298862878932786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-0.0317325111045941</v>
      </c>
      <c r="C19" s="69" t="n">
        <f aca="false">'Central scenario'!BO17</f>
        <v>-0.0380975545118882</v>
      </c>
      <c r="D19" s="31" t="n">
        <f aca="false">'Low scenario'!AL17</f>
        <v>-0.0383015070908254</v>
      </c>
      <c r="E19" s="31" t="n">
        <f aca="false">'Low scenario'!BO17</f>
        <v>-0.0447310742617939</v>
      </c>
      <c r="F19" s="31" t="n">
        <f aca="false">'High scenario'!AL17</f>
        <v>-0.021608631870553</v>
      </c>
      <c r="G19" s="31" t="n">
        <f aca="false">'High scenario'!BO17</f>
        <v>-0.0276420445961948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-0.0292899724706241</v>
      </c>
      <c r="C20" s="63" t="n">
        <f aca="false">'Central scenario'!BO18</f>
        <v>-0.0365093041018639</v>
      </c>
      <c r="D20" s="31" t="n">
        <f aca="false">'Low scenario'!AL18</f>
        <v>-0.0372954558194354</v>
      </c>
      <c r="E20" s="31" t="n">
        <f aca="false">'Low scenario'!BO18</f>
        <v>-0.0445987756501545</v>
      </c>
      <c r="F20" s="31" t="n">
        <f aca="false">'High scenario'!AL18</f>
        <v>-0.0196418228046954</v>
      </c>
      <c r="G20" s="31" t="n">
        <f aca="false">'High scenario'!BO18</f>
        <v>-0.0263309500688973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-0.0271444828454345</v>
      </c>
      <c r="C21" s="69" t="n">
        <f aca="false">'Central scenario'!BO19</f>
        <v>-0.0350033084669001</v>
      </c>
      <c r="D21" s="31" t="n">
        <f aca="false">'Low scenario'!AL19</f>
        <v>-0.037033137379765</v>
      </c>
      <c r="E21" s="31" t="n">
        <f aca="false">'Low scenario'!BO19</f>
        <v>-0.0450691669504588</v>
      </c>
      <c r="F21" s="31" t="n">
        <f aca="false">'High scenario'!AL19</f>
        <v>-0.0184088473971456</v>
      </c>
      <c r="G21" s="31" t="n">
        <f aca="false">'High scenario'!BO19</f>
        <v>-0.0257892811515464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-0.0257060356644168</v>
      </c>
      <c r="C22" s="69" t="n">
        <f aca="false">'Central scenario'!BO20</f>
        <v>-0.0342297157541257</v>
      </c>
      <c r="D22" s="31" t="n">
        <f aca="false">'Low scenario'!AL20</f>
        <v>-0.0369650236658735</v>
      </c>
      <c r="E22" s="31" t="n">
        <f aca="false">'Low scenario'!BO20</f>
        <v>-0.045673405826716</v>
      </c>
      <c r="F22" s="31" t="n">
        <f aca="false">'High scenario'!AL20</f>
        <v>-0.0169620209443758</v>
      </c>
      <c r="G22" s="31" t="n">
        <f aca="false">'High scenario'!BO20</f>
        <v>-0.0247771352093014</v>
      </c>
      <c r="H22" s="31" t="n">
        <f aca="false">B31-D31</f>
        <v>0.0170037123373121</v>
      </c>
      <c r="I22" s="31" t="n">
        <f aca="false">C31-E31</f>
        <v>0.0187058036561103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-0.0250147299861016</v>
      </c>
      <c r="C23" s="69" t="n">
        <f aca="false">'Central scenario'!BO21</f>
        <v>-0.0345007067756091</v>
      </c>
      <c r="D23" s="31" t="n">
        <f aca="false">'Low scenario'!AL21</f>
        <v>-0.0369077008556598</v>
      </c>
      <c r="E23" s="31" t="n">
        <f aca="false">'Low scenario'!BO21</f>
        <v>-0.0466416711138905</v>
      </c>
      <c r="F23" s="31" t="n">
        <f aca="false">'High scenario'!AL21</f>
        <v>-0.0152669029064532</v>
      </c>
      <c r="G23" s="31" t="n">
        <f aca="false">'High scenario'!BO21</f>
        <v>-0.0236569374500132</v>
      </c>
      <c r="H23" s="31" t="n">
        <f aca="false">B31-F31</f>
        <v>-0.0134860303503993</v>
      </c>
      <c r="I23" s="31" t="n">
        <f aca="false">C31-G31</f>
        <v>-0.0155890344124802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-0.0230187201322957</v>
      </c>
      <c r="C24" s="63" t="n">
        <f aca="false">'Central scenario'!BO22</f>
        <v>-0.0334017449399823</v>
      </c>
      <c r="D24" s="31" t="n">
        <f aca="false">'Low scenario'!AL22</f>
        <v>-0.0356203083889648</v>
      </c>
      <c r="E24" s="31" t="n">
        <f aca="false">'Low scenario'!BO22</f>
        <v>-0.0461520755796287</v>
      </c>
      <c r="F24" s="31" t="n">
        <f aca="false">'High scenario'!AL22</f>
        <v>-0.0129711507019421</v>
      </c>
      <c r="G24" s="31" t="n">
        <f aca="false">'High scenario'!BO22</f>
        <v>-0.0220025329069644</v>
      </c>
      <c r="H24" s="31" t="n">
        <f aca="false">H22-I22</f>
        <v>-0.00170209131879826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-0.0217171480068305</v>
      </c>
      <c r="C25" s="69" t="n">
        <f aca="false">'Central scenario'!BO23</f>
        <v>-0.0326972347213099</v>
      </c>
      <c r="D25" s="31" t="n">
        <f aca="false">'Low scenario'!AL23</f>
        <v>-0.0350732717291691</v>
      </c>
      <c r="E25" s="31" t="n">
        <f aca="false">'Low scenario'!BO23</f>
        <v>-0.0463517788479958</v>
      </c>
      <c r="F25" s="31" t="n">
        <f aca="false">'High scenario'!AL23</f>
        <v>-0.0104105711137425</v>
      </c>
      <c r="G25" s="31" t="n">
        <f aca="false">'High scenario'!BO23</f>
        <v>-0.0199330477683023</v>
      </c>
      <c r="H25" s="31" t="n">
        <f aca="false">H23-I23</f>
        <v>0.00210300406208083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-0.0209603498508651</v>
      </c>
      <c r="C26" s="69" t="n">
        <f aca="false">'Central scenario'!BO24</f>
        <v>-0.0326770009435375</v>
      </c>
      <c r="D26" s="31" t="n">
        <f aca="false">'Low scenario'!AL24</f>
        <v>-0.0349791945881037</v>
      </c>
      <c r="E26" s="31" t="n">
        <f aca="false">'Low scenario'!BO24</f>
        <v>-0.0470241851012154</v>
      </c>
      <c r="F26" s="31" t="n">
        <f aca="false">'High scenario'!AL24</f>
        <v>-0.00882585556729106</v>
      </c>
      <c r="G26" s="31" t="n">
        <f aca="false">'High scenario'!BO24</f>
        <v>-0.0190066090693535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-0.0190669566218657</v>
      </c>
      <c r="C27" s="69" t="n">
        <f aca="false">'Central scenario'!BO25</f>
        <v>-0.0313987437795608</v>
      </c>
      <c r="D27" s="31" t="n">
        <f aca="false">'Low scenario'!AL25</f>
        <v>-0.0347986853669469</v>
      </c>
      <c r="E27" s="31" t="n">
        <f aca="false">'Low scenario'!BO25</f>
        <v>-0.0475411268995366</v>
      </c>
      <c r="F27" s="31" t="n">
        <f aca="false">'High scenario'!AL25</f>
        <v>-0.00694246184920671</v>
      </c>
      <c r="G27" s="31" t="n">
        <f aca="false">'High scenario'!BO25</f>
        <v>-0.0176765253741254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-0.0177542484939815</v>
      </c>
      <c r="C28" s="63" t="n">
        <f aca="false">'Central scenario'!BO26</f>
        <v>-0.0307770381611097</v>
      </c>
      <c r="D28" s="31" t="n">
        <f aca="false">'Low scenario'!AL26</f>
        <v>-0.0335275948920706</v>
      </c>
      <c r="E28" s="31" t="n">
        <f aca="false">'Low scenario'!BO26</f>
        <v>-0.0472033180110539</v>
      </c>
      <c r="F28" s="31" t="n">
        <f aca="false">'High scenario'!AL26</f>
        <v>-0.00578199260119508</v>
      </c>
      <c r="G28" s="31" t="n">
        <f aca="false">'High scenario'!BO26</f>
        <v>-0.0171823594779712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-0.0172884346481096</v>
      </c>
      <c r="C29" s="69" t="n">
        <f aca="false">'Central scenario'!BO27</f>
        <v>-0.031048098592006</v>
      </c>
      <c r="D29" s="31" t="n">
        <f aca="false">'Low scenario'!AL27</f>
        <v>-0.0326994376494808</v>
      </c>
      <c r="E29" s="31" t="n">
        <f aca="false">'Low scenario'!BO27</f>
        <v>-0.0473841376552192</v>
      </c>
      <c r="F29" s="31" t="n">
        <f aca="false">'High scenario'!AL27</f>
        <v>-0.00452850721490448</v>
      </c>
      <c r="G29" s="31" t="n">
        <f aca="false">'High scenario'!BO27</f>
        <v>-0.0164227518153192</v>
      </c>
      <c r="I29" s="31" t="n">
        <f aca="false">C31-E31</f>
        <v>0.0187058036561103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-0.0165847310650515</v>
      </c>
      <c r="C30" s="69" t="n">
        <f aca="false">'Central scenario'!BO28</f>
        <v>-0.0309345573360221</v>
      </c>
      <c r="D30" s="31" t="n">
        <f aca="false">'Low scenario'!AL28</f>
        <v>-0.0320733098902052</v>
      </c>
      <c r="E30" s="31" t="n">
        <f aca="false">'Low scenario'!BO28</f>
        <v>-0.0476614154543209</v>
      </c>
      <c r="F30" s="31" t="n">
        <f aca="false">'High scenario'!AL28</f>
        <v>-0.00344316005042731</v>
      </c>
      <c r="G30" s="31" t="n">
        <f aca="false">'High scenario'!BO28</f>
        <v>-0.0159128325422254</v>
      </c>
      <c r="I30" s="31" t="n">
        <f aca="false">C31-G31</f>
        <v>-0.0155890344124802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-0.0155275818091952</v>
      </c>
      <c r="C31" s="69" t="n">
        <f aca="false">'Central scenario'!BO29</f>
        <v>-0.0304029786066124</v>
      </c>
      <c r="D31" s="31" t="n">
        <f aca="false">'Low scenario'!AL29</f>
        <v>-0.0325312941465073</v>
      </c>
      <c r="E31" s="31" t="n">
        <f aca="false">'Low scenario'!BO29</f>
        <v>-0.0491087822627227</v>
      </c>
      <c r="F31" s="31" t="n">
        <f aca="false">'High scenario'!AL29</f>
        <v>-0.00204155145879591</v>
      </c>
      <c r="G31" s="31" t="n">
        <f aca="false">'High scenario'!BO29</f>
        <v>-0.0148139441941322</v>
      </c>
    </row>
    <row r="33" customFormat="false" ht="57.75" hidden="false" customHeight="false" outlineLevel="0" collapsed="false">
      <c r="B33" s="92" t="s">
        <v>122</v>
      </c>
      <c r="C33" s="45" t="s">
        <v>0</v>
      </c>
      <c r="D33" s="45" t="s">
        <v>123</v>
      </c>
      <c r="E33" s="45" t="s">
        <v>124</v>
      </c>
      <c r="F33" s="45" t="s">
        <v>125</v>
      </c>
      <c r="G33" s="45" t="s">
        <v>126</v>
      </c>
      <c r="H33" s="45" t="s">
        <v>127</v>
      </c>
    </row>
    <row r="34" customFormat="false" ht="12.8" hidden="false" customHeight="false" outlineLevel="0" collapsed="false">
      <c r="B34" s="92"/>
    </row>
    <row r="35" customFormat="false" ht="12.8" hidden="false" customHeight="false" outlineLevel="0" collapsed="false">
      <c r="A35" s="0" t="n">
        <v>1993</v>
      </c>
      <c r="B35" s="93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94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93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94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93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94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93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94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93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94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93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94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93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94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93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94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93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94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93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94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93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94" t="n">
        <v>-0.0217</v>
      </c>
      <c r="C56" s="52" t="n">
        <v>-0.0204610062724093</v>
      </c>
      <c r="D56" s="52"/>
      <c r="E56" s="31"/>
      <c r="F56" s="31"/>
      <c r="G56" s="31"/>
      <c r="H56" s="31"/>
    </row>
    <row r="57" customFormat="false" ht="12.8" hidden="false" customHeight="false" outlineLevel="0" collapsed="false">
      <c r="A57" s="0" t="n">
        <f aca="false">A56+1</f>
        <v>2015</v>
      </c>
      <c r="B57" s="93" t="n">
        <v>-0.0288</v>
      </c>
      <c r="C57" s="52" t="n">
        <v>-0.0330446382603628</v>
      </c>
      <c r="D57" s="52"/>
      <c r="E57" s="31"/>
      <c r="F57" s="31"/>
      <c r="G57" s="31"/>
      <c r="H57" s="31"/>
    </row>
    <row r="58" customFormat="false" ht="12.8" hidden="false" customHeight="false" outlineLevel="0" collapsed="false">
      <c r="A58" s="0" t="n">
        <f aca="false">A57+1</f>
        <v>2016</v>
      </c>
      <c r="B58" s="94" t="n">
        <v>-0.0337</v>
      </c>
      <c r="C58" s="52" t="n">
        <v>-0.0320699980328446</v>
      </c>
      <c r="D58" s="52" t="n">
        <v>-0.0321032250996477</v>
      </c>
      <c r="E58" s="31"/>
      <c r="F58" s="31"/>
      <c r="G58" s="31"/>
      <c r="H58" s="31"/>
    </row>
    <row r="59" customFormat="false" ht="12.8" hidden="false" customHeight="false" outlineLevel="0" collapsed="false">
      <c r="A59" s="0" t="n">
        <f aca="false">A58+1</f>
        <v>2017</v>
      </c>
      <c r="B59" s="93" t="n">
        <v>-0.0406</v>
      </c>
      <c r="C59" s="52" t="n">
        <v>-0.0374038527856204</v>
      </c>
      <c r="D59" s="52" t="n">
        <v>-0.0379961132519919</v>
      </c>
      <c r="E59" s="31" t="n">
        <v>-0.0376077782939136</v>
      </c>
      <c r="F59" s="31" t="n">
        <v>-0.0382000387602851</v>
      </c>
      <c r="G59" s="31" t="n">
        <v>-0.0373415222108777</v>
      </c>
      <c r="H59" s="31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1" t="n">
        <v>-0.0386403639641776</v>
      </c>
      <c r="F60" s="31" t="n">
        <v>-0.0397056041299793</v>
      </c>
      <c r="G60" s="31" t="n">
        <v>-0.0363078603080157</v>
      </c>
      <c r="H60" s="31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1" t="n">
        <v>-0.043475443742129</v>
      </c>
      <c r="F61" s="31" t="n">
        <v>-0.0450108497150175</v>
      </c>
      <c r="G61" s="31" t="n">
        <v>-0.0387666181259384</v>
      </c>
      <c r="H61" s="31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1" t="n">
        <v>-0.0474454684221555</v>
      </c>
      <c r="F62" s="31" t="n">
        <v>-0.0495102950710981</v>
      </c>
      <c r="G62" s="31" t="n">
        <v>-0.0406980206307754</v>
      </c>
      <c r="H62" s="31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1" t="n">
        <v>-0.0491760423378644</v>
      </c>
      <c r="F63" s="31" t="n">
        <v>-0.0517191664308293</v>
      </c>
      <c r="G63" s="31" t="n">
        <v>-0.0402797930914584</v>
      </c>
      <c r="H63" s="31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1" t="n">
        <v>-0.0506935587242372</v>
      </c>
      <c r="F64" s="31" t="n">
        <v>-0.0538113524625579</v>
      </c>
      <c r="G64" s="31" t="n">
        <v>-0.0399413969028234</v>
      </c>
      <c r="H64" s="31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1" t="n">
        <v>-0.0502813077901995</v>
      </c>
      <c r="F65" s="31" t="n">
        <v>-0.0538445675385018</v>
      </c>
      <c r="G65" s="31" t="n">
        <v>-0.0369823891921761</v>
      </c>
      <c r="H65" s="31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1" t="n">
        <v>-0.0491978690669384</v>
      </c>
      <c r="F66" s="31" t="n">
        <v>-0.0533503083682397</v>
      </c>
      <c r="G66" s="31" t="n">
        <v>-0.034357169997021</v>
      </c>
      <c r="H66" s="31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1" t="n">
        <v>-0.0483171619735341</v>
      </c>
      <c r="F67" s="31" t="n">
        <v>-0.0537956697994875</v>
      </c>
      <c r="G67" s="31" t="n">
        <v>-0.0314464623231193</v>
      </c>
      <c r="H67" s="31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1" t="n">
        <v>-0.0471101721898914</v>
      </c>
      <c r="F68" s="31" t="n">
        <v>-0.0539224093496101</v>
      </c>
      <c r="G68" s="31" t="n">
        <v>-0.028543145589423</v>
      </c>
      <c r="H68" s="31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1" t="n">
        <v>-0.0444999022775352</v>
      </c>
      <c r="F69" s="31" t="n">
        <v>-0.0529308403260635</v>
      </c>
      <c r="G69" s="31" t="n">
        <v>-0.0246350258213394</v>
      </c>
      <c r="H69" s="31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7"/>
      <c r="C70" s="69" t="n">
        <v>-0.0315098585025888</v>
      </c>
      <c r="D70" s="69" t="n">
        <v>-0.0410056250740558</v>
      </c>
      <c r="E70" s="31" t="n">
        <v>-0.0427561364711711</v>
      </c>
      <c r="F70" s="31" t="n">
        <v>-0.0526627103492831</v>
      </c>
      <c r="G70" s="31" t="n">
        <v>-0.0215076695017689</v>
      </c>
      <c r="H70" s="31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1" t="n">
        <v>-0.0419262211314313</v>
      </c>
      <c r="F71" s="31" t="n">
        <v>-0.0532050074663445</v>
      </c>
      <c r="G71" s="31" t="n">
        <v>-0.0177299347081778</v>
      </c>
      <c r="H71" s="31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1" t="n">
        <v>-0.0412160077772183</v>
      </c>
      <c r="F72" s="31" t="n">
        <v>-0.0537519990268602</v>
      </c>
      <c r="G72" s="31" t="n">
        <v>-0.0152009619822014</v>
      </c>
      <c r="H72" s="31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1" t="n">
        <v>-0.0390044038696693</v>
      </c>
      <c r="F73" s="31" t="n">
        <v>-0.0527439418247547</v>
      </c>
      <c r="G73" s="31" t="n">
        <v>-0.0127195302993086</v>
      </c>
      <c r="H73" s="31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1" t="n">
        <v>-0.037203827708454</v>
      </c>
      <c r="F74" s="31" t="n">
        <v>-0.0523481451309193</v>
      </c>
      <c r="G74" s="31" t="n">
        <v>-0.00997912897839578</v>
      </c>
      <c r="H74" s="31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1" t="n">
        <v>-0.0352482069847661</v>
      </c>
      <c r="F75" s="31" t="n">
        <v>-0.0516568298564333</v>
      </c>
      <c r="G75" s="31" t="n">
        <v>-0.00716633020583441</v>
      </c>
      <c r="H75" s="31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1" t="n">
        <v>-0.0345458264840886</v>
      </c>
      <c r="F76" s="31" t="n">
        <v>-0.0521983980484141</v>
      </c>
      <c r="G76" s="31" t="n">
        <v>-0.00525913285479715</v>
      </c>
      <c r="H76" s="31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1" t="n">
        <v>-0.0334258454902035</v>
      </c>
      <c r="F77" s="31" t="n">
        <v>-0.0523619318281197</v>
      </c>
      <c r="G77" s="31" t="n">
        <v>-0.0035417840712153</v>
      </c>
      <c r="H77" s="31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1" t="n">
        <v>-0.032063325189906</v>
      </c>
      <c r="F78" s="31" t="n">
        <v>-0.0522221045716853</v>
      </c>
      <c r="G78" s="31" t="n">
        <v>-0.00188583595423482</v>
      </c>
      <c r="H78" s="31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1" t="n">
        <v>-0.0306064418243413</v>
      </c>
      <c r="F79" s="31" t="n">
        <v>-0.0521689157220568</v>
      </c>
      <c r="G79" s="31" t="n">
        <v>0.00017017956259122</v>
      </c>
      <c r="H79" s="31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1" t="n">
        <v>-0.0292541441802</v>
      </c>
      <c r="F80" s="31" t="n">
        <v>-0.0521679509577505</v>
      </c>
      <c r="G80" s="31" t="n">
        <v>0.00142985621154989</v>
      </c>
      <c r="H80" s="31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1" t="n">
        <v>-0.0277373383666853</v>
      </c>
      <c r="F81" s="31" t="n">
        <v>-0.0521665053479258</v>
      </c>
      <c r="G81" s="31" t="n">
        <v>0.00227289823088215</v>
      </c>
      <c r="H81" s="31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1" t="n">
        <v>-0.0276257733975593</v>
      </c>
      <c r="F82" s="31" t="n">
        <v>-0.0533668979244751</v>
      </c>
      <c r="G82" s="31" t="n">
        <v>0.00295901714450528</v>
      </c>
      <c r="H82" s="31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1"/>
      <c r="E83" s="31"/>
      <c r="F83" s="31"/>
      <c r="G83" s="31"/>
    </row>
    <row r="84" customFormat="false" ht="12.8" hidden="false" customHeight="false" outlineLevel="0" collapsed="false">
      <c r="A84" s="68"/>
      <c r="B84" s="69"/>
      <c r="C84" s="69"/>
      <c r="D84" s="31"/>
      <c r="E84" s="31"/>
      <c r="F84" s="31"/>
      <c r="G84" s="31"/>
    </row>
    <row r="85" customFormat="false" ht="12.8" hidden="false" customHeight="false" outlineLevel="0" collapsed="false">
      <c r="A85" s="68"/>
      <c r="B85" s="69"/>
      <c r="C85" s="69"/>
      <c r="D85" s="31"/>
      <c r="E85" s="31"/>
      <c r="F85" s="31"/>
      <c r="G85" s="31"/>
    </row>
    <row r="86" customFormat="false" ht="12.8" hidden="false" customHeight="false" outlineLevel="0" collapsed="false">
      <c r="A86" s="62"/>
      <c r="B86" s="63"/>
      <c r="C86" s="63"/>
      <c r="D86" s="31"/>
      <c r="E86" s="31"/>
      <c r="F86" s="31"/>
      <c r="G86" s="31"/>
    </row>
    <row r="87" customFormat="false" ht="12.8" hidden="false" customHeight="false" outlineLevel="0" collapsed="false">
      <c r="A87" s="68"/>
      <c r="B87" s="69"/>
      <c r="C87" s="69"/>
      <c r="D87" s="31"/>
      <c r="E87" s="31"/>
      <c r="F87" s="31"/>
      <c r="G87" s="31"/>
    </row>
    <row r="88" customFormat="false" ht="12.8" hidden="false" customHeight="false" outlineLevel="0" collapsed="false">
      <c r="A88" s="68"/>
      <c r="B88" s="69"/>
      <c r="C88" s="69"/>
      <c r="D88" s="31"/>
      <c r="E88" s="31"/>
      <c r="F88" s="31"/>
      <c r="G88" s="31"/>
    </row>
    <row r="89" customFormat="false" ht="12.8" hidden="false" customHeight="false" outlineLevel="0" collapsed="false">
      <c r="A89" s="68"/>
      <c r="B89" s="69"/>
      <c r="C89" s="69"/>
      <c r="D89" s="31"/>
      <c r="E89" s="31"/>
      <c r="F89" s="31"/>
      <c r="G89" s="31"/>
    </row>
    <row r="90" customFormat="false" ht="12.8" hidden="false" customHeight="false" outlineLevel="0" collapsed="false">
      <c r="A90" s="62"/>
      <c r="B90" s="63"/>
      <c r="C90" s="63"/>
      <c r="D90" s="31"/>
      <c r="E90" s="31"/>
      <c r="F90" s="31"/>
      <c r="G90" s="31"/>
    </row>
    <row r="91" customFormat="false" ht="12.8" hidden="false" customHeight="false" outlineLevel="0" collapsed="false">
      <c r="A91" s="68"/>
      <c r="B91" s="69"/>
      <c r="C91" s="69"/>
      <c r="D91" s="31"/>
      <c r="E91" s="31"/>
      <c r="F91" s="31"/>
      <c r="G91" s="31"/>
    </row>
    <row r="92" customFormat="false" ht="12.8" hidden="false" customHeight="false" outlineLevel="0" collapsed="false">
      <c r="A92" s="68"/>
      <c r="B92" s="69"/>
      <c r="C92" s="69"/>
      <c r="D92" s="31"/>
      <c r="E92" s="31"/>
      <c r="F92" s="31"/>
      <c r="G92" s="31"/>
    </row>
    <row r="93" customFormat="false" ht="12.8" hidden="false" customHeight="false" outlineLevel="0" collapsed="false">
      <c r="A93" s="68"/>
      <c r="B93" s="69"/>
      <c r="C93" s="69"/>
      <c r="D93" s="31"/>
      <c r="E93" s="31"/>
      <c r="F93" s="31"/>
      <c r="G93" s="31"/>
    </row>
    <row r="94" customFormat="false" ht="12.8" hidden="false" customHeight="false" outlineLevel="0" collapsed="false">
      <c r="A94" s="62"/>
      <c r="B94" s="63"/>
      <c r="C94" s="63"/>
      <c r="D94" s="31"/>
      <c r="E94" s="31"/>
      <c r="F94" s="31"/>
      <c r="G94" s="31"/>
    </row>
    <row r="95" customFormat="false" ht="12.8" hidden="false" customHeight="false" outlineLevel="0" collapsed="false">
      <c r="A95" s="68"/>
      <c r="B95" s="69"/>
      <c r="C95" s="69"/>
      <c r="D95" s="31"/>
      <c r="E95" s="31"/>
      <c r="F95" s="31"/>
      <c r="G95" s="31"/>
    </row>
    <row r="96" customFormat="false" ht="12.8" hidden="false" customHeight="false" outlineLevel="0" collapsed="false">
      <c r="A96" s="68"/>
      <c r="B96" s="69"/>
      <c r="C96" s="69"/>
      <c r="D96" s="31"/>
      <c r="E96" s="31"/>
      <c r="F96" s="31"/>
      <c r="G96" s="31"/>
    </row>
    <row r="97" customFormat="false" ht="12.8" hidden="false" customHeight="false" outlineLevel="0" collapsed="false">
      <c r="A97" s="68"/>
      <c r="B97" s="69"/>
      <c r="C97" s="69"/>
      <c r="D97" s="31"/>
      <c r="E97" s="31"/>
      <c r="F97" s="31"/>
      <c r="G97" s="3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32" activeCellId="0" sqref="E32"/>
    </sheetView>
  </sheetViews>
  <sheetFormatPr defaultColWidth="11.58984375" defaultRowHeight="15" zeroHeight="false" outlineLevelRow="0" outlineLevelCol="0"/>
  <sheetData>
    <row r="1" customFormat="false" ht="62" hidden="false" customHeight="false" outlineLevel="0" collapsed="false">
      <c r="A1" s="95"/>
      <c r="B1" s="96" t="s">
        <v>122</v>
      </c>
      <c r="C1" s="97" t="s">
        <v>0</v>
      </c>
      <c r="D1" s="97" t="s">
        <v>123</v>
      </c>
      <c r="E1" s="97" t="s">
        <v>124</v>
      </c>
      <c r="F1" s="97" t="s">
        <v>125</v>
      </c>
      <c r="G1" s="97" t="s">
        <v>126</v>
      </c>
      <c r="H1" s="97" t="s">
        <v>127</v>
      </c>
    </row>
    <row r="2" customFormat="false" ht="15" hidden="false" customHeight="false" outlineLevel="0" collapsed="false">
      <c r="A2" s="95"/>
      <c r="B2" s="96"/>
      <c r="C2" s="95"/>
      <c r="D2" s="95"/>
      <c r="E2" s="95"/>
      <c r="F2" s="95"/>
      <c r="G2" s="95"/>
      <c r="H2" s="95"/>
    </row>
    <row r="3" customFormat="false" ht="15" hidden="false" customHeight="false" outlineLevel="0" collapsed="false">
      <c r="A3" s="98" t="n">
        <v>1993</v>
      </c>
      <c r="B3" s="99" t="n">
        <v>-0.0176975770327058</v>
      </c>
      <c r="C3" s="95"/>
      <c r="D3" s="95"/>
      <c r="E3" s="95"/>
      <c r="F3" s="95"/>
      <c r="G3" s="95"/>
      <c r="H3" s="95"/>
    </row>
    <row r="4" customFormat="false" ht="15" hidden="false" customHeight="false" outlineLevel="0" collapsed="false">
      <c r="A4" s="98" t="n">
        <v>1994</v>
      </c>
      <c r="B4" s="100" t="n">
        <v>-0.0265706733334723</v>
      </c>
      <c r="C4" s="95"/>
      <c r="D4" s="95"/>
      <c r="E4" s="95"/>
      <c r="F4" s="95"/>
      <c r="G4" s="95"/>
      <c r="H4" s="95"/>
    </row>
    <row r="5" customFormat="false" ht="15" hidden="false" customHeight="false" outlineLevel="0" collapsed="false">
      <c r="A5" s="98" t="n">
        <v>1995</v>
      </c>
      <c r="B5" s="99" t="n">
        <v>-0.0223256780195043</v>
      </c>
      <c r="C5" s="95"/>
      <c r="D5" s="95"/>
      <c r="E5" s="95"/>
      <c r="F5" s="95"/>
      <c r="G5" s="95"/>
      <c r="H5" s="95"/>
    </row>
    <row r="6" customFormat="false" ht="15" hidden="false" customHeight="false" outlineLevel="0" collapsed="false">
      <c r="A6" s="98" t="n">
        <v>1996</v>
      </c>
      <c r="B6" s="100" t="n">
        <v>-0.0232748001171907</v>
      </c>
      <c r="C6" s="95"/>
      <c r="D6" s="95"/>
      <c r="E6" s="95"/>
      <c r="F6" s="95"/>
      <c r="G6" s="95"/>
      <c r="H6" s="95"/>
    </row>
    <row r="7" customFormat="false" ht="15" hidden="false" customHeight="false" outlineLevel="0" collapsed="false">
      <c r="A7" s="98" t="n">
        <v>1997</v>
      </c>
      <c r="B7" s="99" t="n">
        <v>-0.0208020897656273</v>
      </c>
      <c r="C7" s="95"/>
      <c r="D7" s="95"/>
      <c r="E7" s="95"/>
      <c r="F7" s="95"/>
      <c r="G7" s="95"/>
      <c r="H7" s="95"/>
    </row>
    <row r="8" customFormat="false" ht="15" hidden="false" customHeight="false" outlineLevel="0" collapsed="false">
      <c r="A8" s="98" t="n">
        <v>1998</v>
      </c>
      <c r="B8" s="100" t="n">
        <v>-0.0271450823041349</v>
      </c>
      <c r="C8" s="95"/>
      <c r="D8" s="95"/>
      <c r="E8" s="95"/>
      <c r="F8" s="95"/>
      <c r="G8" s="95"/>
      <c r="H8" s="95"/>
    </row>
    <row r="9" customFormat="false" ht="15" hidden="false" customHeight="false" outlineLevel="0" collapsed="false">
      <c r="A9" s="98" t="n">
        <v>1999</v>
      </c>
      <c r="B9" s="99" t="n">
        <v>-0.0321516368666459</v>
      </c>
      <c r="C9" s="95"/>
      <c r="D9" s="95"/>
      <c r="E9" s="95"/>
      <c r="F9" s="95"/>
      <c r="G9" s="95"/>
      <c r="H9" s="95"/>
    </row>
    <row r="10" customFormat="false" ht="15" hidden="false" customHeight="false" outlineLevel="0" collapsed="false">
      <c r="A10" s="98" t="n">
        <v>2000</v>
      </c>
      <c r="B10" s="100" t="n">
        <v>-0.0337754965366008</v>
      </c>
      <c r="C10" s="95"/>
      <c r="D10" s="95"/>
      <c r="E10" s="95"/>
      <c r="F10" s="95"/>
      <c r="G10" s="95"/>
      <c r="H10" s="95"/>
    </row>
    <row r="11" customFormat="false" ht="15" hidden="false" customHeight="false" outlineLevel="0" collapsed="false">
      <c r="A11" s="98" t="n">
        <v>2001</v>
      </c>
      <c r="B11" s="99" t="n">
        <v>-0.0343324976529175</v>
      </c>
      <c r="C11" s="95"/>
      <c r="D11" s="95"/>
      <c r="E11" s="95"/>
      <c r="F11" s="95"/>
      <c r="G11" s="95"/>
      <c r="H11" s="95"/>
    </row>
    <row r="12" customFormat="false" ht="15" hidden="false" customHeight="false" outlineLevel="0" collapsed="false">
      <c r="A12" s="98" t="n">
        <v>2002</v>
      </c>
      <c r="B12" s="100" t="n">
        <v>-0.0297003395722639</v>
      </c>
      <c r="C12" s="95"/>
      <c r="D12" s="95"/>
      <c r="E12" s="95"/>
      <c r="F12" s="95"/>
      <c r="G12" s="95"/>
      <c r="H12" s="95"/>
    </row>
    <row r="13" customFormat="false" ht="15" hidden="false" customHeight="false" outlineLevel="0" collapsed="false">
      <c r="A13" s="98" t="n">
        <v>2003</v>
      </c>
      <c r="B13" s="99" t="n">
        <v>-0.0277579380361316</v>
      </c>
      <c r="C13" s="95"/>
      <c r="D13" s="95"/>
      <c r="E13" s="95"/>
      <c r="F13" s="95"/>
      <c r="G13" s="95"/>
      <c r="H13" s="95"/>
    </row>
    <row r="14" customFormat="false" ht="15" hidden="false" customHeight="false" outlineLevel="0" collapsed="false">
      <c r="A14" s="98" t="n">
        <v>2004</v>
      </c>
      <c r="B14" s="100" t="n">
        <v>-0.0218853689158177</v>
      </c>
      <c r="C14" s="95"/>
      <c r="D14" s="95"/>
      <c r="E14" s="95"/>
      <c r="F14" s="95"/>
      <c r="G14" s="95"/>
      <c r="H14" s="95"/>
    </row>
    <row r="15" customFormat="false" ht="15" hidden="false" customHeight="false" outlineLevel="0" collapsed="false">
      <c r="A15" s="98" t="n">
        <v>2005</v>
      </c>
      <c r="B15" s="99" t="n">
        <v>-0.0179040572743257</v>
      </c>
      <c r="C15" s="95"/>
      <c r="D15" s="95"/>
      <c r="E15" s="95"/>
      <c r="F15" s="95"/>
      <c r="G15" s="95"/>
      <c r="H15" s="95"/>
    </row>
    <row r="16" customFormat="false" ht="15" hidden="false" customHeight="false" outlineLevel="0" collapsed="false">
      <c r="A16" s="98" t="n">
        <v>2006</v>
      </c>
      <c r="B16" s="100" t="n">
        <v>-0.0165135934957867</v>
      </c>
      <c r="C16" s="95"/>
      <c r="D16" s="95"/>
      <c r="E16" s="95"/>
      <c r="F16" s="95"/>
      <c r="G16" s="95"/>
      <c r="H16" s="95"/>
    </row>
    <row r="17" customFormat="false" ht="15" hidden="false" customHeight="false" outlineLevel="0" collapsed="false">
      <c r="A17" s="98" t="n">
        <v>2007</v>
      </c>
      <c r="B17" s="99" t="n">
        <v>-0.0158656512635353</v>
      </c>
      <c r="C17" s="95"/>
      <c r="D17" s="95"/>
      <c r="E17" s="95"/>
      <c r="F17" s="95"/>
      <c r="G17" s="95"/>
      <c r="H17" s="95"/>
    </row>
    <row r="18" customFormat="false" ht="15" hidden="false" customHeight="false" outlineLevel="0" collapsed="false">
      <c r="A18" s="98" t="n">
        <v>2008</v>
      </c>
      <c r="B18" s="100" t="n">
        <v>-0.0183013371636907</v>
      </c>
      <c r="C18" s="95"/>
      <c r="D18" s="95"/>
      <c r="E18" s="95"/>
      <c r="F18" s="95"/>
      <c r="G18" s="95"/>
      <c r="H18" s="95"/>
    </row>
    <row r="19" customFormat="false" ht="15" hidden="false" customHeight="false" outlineLevel="0" collapsed="false">
      <c r="A19" s="98" t="n">
        <v>2009</v>
      </c>
      <c r="B19" s="99" t="n">
        <v>-0.0156710909032578</v>
      </c>
      <c r="C19" s="95"/>
      <c r="D19" s="95"/>
      <c r="E19" s="95"/>
      <c r="F19" s="95"/>
      <c r="G19" s="95"/>
      <c r="H19" s="95"/>
    </row>
    <row r="20" customFormat="false" ht="15" hidden="false" customHeight="false" outlineLevel="0" collapsed="false">
      <c r="A20" s="98" t="n">
        <v>2010</v>
      </c>
      <c r="B20" s="100" t="n">
        <v>-0.0158039957303612</v>
      </c>
      <c r="C20" s="95"/>
      <c r="D20" s="95"/>
      <c r="E20" s="95"/>
      <c r="F20" s="95"/>
      <c r="G20" s="95"/>
      <c r="H20" s="95"/>
    </row>
    <row r="21" customFormat="false" ht="15" hidden="false" customHeight="false" outlineLevel="0" collapsed="false">
      <c r="A21" s="98" t="n">
        <v>2011</v>
      </c>
      <c r="B21" s="99" t="n">
        <v>-0.0158943271566621</v>
      </c>
      <c r="C21" s="95"/>
      <c r="D21" s="95"/>
      <c r="E21" s="95"/>
      <c r="F21" s="95"/>
      <c r="G21" s="95"/>
      <c r="H21" s="95"/>
    </row>
    <row r="22" customFormat="false" ht="15" hidden="false" customHeight="false" outlineLevel="0" collapsed="false">
      <c r="A22" s="98" t="n">
        <v>2012</v>
      </c>
      <c r="B22" s="100" t="n">
        <v>-0.0195335859314802</v>
      </c>
      <c r="C22" s="95"/>
      <c r="D22" s="95"/>
      <c r="E22" s="95"/>
      <c r="F22" s="95"/>
      <c r="G22" s="95"/>
      <c r="H22" s="95"/>
    </row>
    <row r="23" customFormat="false" ht="15" hidden="false" customHeight="false" outlineLevel="0" collapsed="false">
      <c r="A23" s="98" t="n">
        <v>2013</v>
      </c>
      <c r="B23" s="99" t="n">
        <v>-0.02109912849421</v>
      </c>
      <c r="C23" s="95"/>
      <c r="D23" s="95"/>
      <c r="E23" s="95"/>
      <c r="F23" s="95"/>
      <c r="G23" s="95"/>
      <c r="H23" s="95"/>
    </row>
    <row r="24" customFormat="false" ht="15" hidden="false" customHeight="false" outlineLevel="0" collapsed="false">
      <c r="A24" s="98" t="n">
        <v>2014</v>
      </c>
      <c r="B24" s="100" t="n">
        <v>-0.0217418594917814</v>
      </c>
      <c r="C24" s="101" t="n">
        <f aca="false">'Central scenario'!AL3</f>
        <v>-0.0196925047215125</v>
      </c>
      <c r="D24" s="102"/>
      <c r="E24" s="95"/>
      <c r="F24" s="95"/>
      <c r="G24" s="95"/>
      <c r="H24" s="95"/>
    </row>
    <row r="25" customFormat="false" ht="15" hidden="false" customHeight="false" outlineLevel="0" collapsed="false">
      <c r="A25" s="98" t="n">
        <v>2015</v>
      </c>
      <c r="B25" s="99" t="n">
        <v>-0.02830905931782</v>
      </c>
      <c r="C25" s="101" t="n">
        <f aca="false">'Central scenario'!AL4</f>
        <v>-0.0328930718673195</v>
      </c>
      <c r="D25" s="102"/>
      <c r="E25" s="95"/>
      <c r="F25" s="95"/>
      <c r="G25" s="95"/>
      <c r="H25" s="95"/>
    </row>
    <row r="26" customFormat="false" ht="15" hidden="false" customHeight="false" outlineLevel="0" collapsed="false">
      <c r="A26" s="98" t="n">
        <v>2016</v>
      </c>
      <c r="B26" s="100" t="n">
        <v>-0.031163226932361</v>
      </c>
      <c r="C26" s="101" t="n">
        <f aca="false">'Central scenario'!AL5</f>
        <v>-0.0327968849329026</v>
      </c>
      <c r="D26" s="101" t="n">
        <f aca="false">'Central scenario'!BO5</f>
        <v>-0.0328368529053518</v>
      </c>
      <c r="E26" s="95"/>
      <c r="F26" s="95"/>
      <c r="G26" s="95"/>
      <c r="H26" s="95"/>
    </row>
    <row r="27" customFormat="false" ht="15" hidden="false" customHeight="false" outlineLevel="0" collapsed="false">
      <c r="A27" s="98" t="n">
        <v>2017</v>
      </c>
      <c r="B27" s="99" t="n">
        <v>-0.031311152517781</v>
      </c>
      <c r="C27" s="101" t="n">
        <f aca="false">'Central scenario'!AL6</f>
        <v>-0.0365372181621095</v>
      </c>
      <c r="D27" s="101" t="n">
        <f aca="false">'Central scenario'!BO6</f>
        <v>-0.0370800402140634</v>
      </c>
      <c r="E27" s="103" t="n">
        <f aca="false">'Low scenario'!AL6</f>
        <v>-0.0365372181621095</v>
      </c>
      <c r="F27" s="103" t="n">
        <f aca="false">'Low scenario'!BO6</f>
        <v>-0.0370800402140634</v>
      </c>
      <c r="G27" s="103" t="n">
        <f aca="false">'High scenario'!AL6</f>
        <v>-0.0365372181621095</v>
      </c>
      <c r="H27" s="103" t="n">
        <f aca="false">'High scenario'!BO6</f>
        <v>-0.0370800402140634</v>
      </c>
    </row>
    <row r="28" customFormat="false" ht="15" hidden="false" customHeight="false" outlineLevel="0" collapsed="false">
      <c r="A28" s="98" t="n">
        <v>2018</v>
      </c>
      <c r="B28" s="100" t="n">
        <v>-0.033240002411513</v>
      </c>
      <c r="C28" s="101" t="n">
        <f aca="false">'Central scenario'!AL7</f>
        <v>-0.0364739405503579</v>
      </c>
      <c r="D28" s="101" t="n">
        <f aca="false">'Central scenario'!BO7</f>
        <v>-0.0374251146354997</v>
      </c>
      <c r="E28" s="103" t="n">
        <f aca="false">'Low scenario'!AL7</f>
        <v>-0.0364739405503579</v>
      </c>
      <c r="F28" s="103" t="n">
        <f aca="false">'Low scenario'!BO7</f>
        <v>-0.0374251146354997</v>
      </c>
      <c r="G28" s="103" t="n">
        <f aca="false">'High scenario'!AL7</f>
        <v>-0.0364739405503579</v>
      </c>
      <c r="H28" s="103" t="n">
        <f aca="false">'High scenario'!BO7</f>
        <v>-0.0374251146354997</v>
      </c>
    </row>
    <row r="29" customFormat="false" ht="12.8" hidden="false" customHeight="false" outlineLevel="0" collapsed="false">
      <c r="A29" s="98" t="n">
        <v>2019</v>
      </c>
      <c r="B29" s="95"/>
      <c r="C29" s="101" t="n">
        <f aca="false">'Central scenario'!AL8</f>
        <v>-0.0381144041741324</v>
      </c>
      <c r="D29" s="101" t="n">
        <f aca="false">'Central scenario'!BO8</f>
        <v>-0.0389795692086536</v>
      </c>
      <c r="E29" s="103" t="n">
        <f aca="false">'Low scenario'!AL8</f>
        <v>-0.0380692254714671</v>
      </c>
      <c r="F29" s="103" t="n">
        <f aca="false">'Low scenario'!BO8</f>
        <v>-0.0389343905059882</v>
      </c>
      <c r="G29" s="103" t="n">
        <f aca="false">'High scenario'!AL8</f>
        <v>-0.0380690808139321</v>
      </c>
      <c r="H29" s="103" t="n">
        <f aca="false">'High scenario'!BO8</f>
        <v>-0.0389342458484532</v>
      </c>
    </row>
    <row r="30" customFormat="false" ht="12.8" hidden="false" customHeight="false" outlineLevel="0" collapsed="false">
      <c r="A30" s="98" t="n">
        <v>2020</v>
      </c>
      <c r="B30" s="95"/>
      <c r="C30" s="101" t="n">
        <f aca="false">'Central scenario'!AL9</f>
        <v>-0.0515029926946884</v>
      </c>
      <c r="D30" s="101" t="n">
        <f aca="false">'Central scenario'!BO9</f>
        <v>-0.0528904422415102</v>
      </c>
      <c r="E30" s="103" t="n">
        <f aca="false">'Low scenario'!AL9</f>
        <v>-0.0506682354077672</v>
      </c>
      <c r="F30" s="103" t="n">
        <f aca="false">'Low scenario'!BO9</f>
        <v>-0.0520331105239449</v>
      </c>
      <c r="G30" s="103" t="n">
        <f aca="false">'High scenario'!AL9</f>
        <v>-0.0508311433023446</v>
      </c>
      <c r="H30" s="103" t="n">
        <f aca="false">'High scenario'!BO9</f>
        <v>-0.0522200383258732</v>
      </c>
    </row>
    <row r="31" customFormat="false" ht="12.8" hidden="false" customHeight="false" outlineLevel="0" collapsed="false">
      <c r="A31" s="98" t="n">
        <v>2021</v>
      </c>
      <c r="B31" s="95"/>
      <c r="C31" s="101" t="n">
        <f aca="false">'Central scenario'!AL10</f>
        <v>-0.0407407509632709</v>
      </c>
      <c r="D31" s="101" t="n">
        <f aca="false">'Central scenario'!BO10</f>
        <v>-0.0424208245955757</v>
      </c>
      <c r="E31" s="103" t="n">
        <f aca="false">'Low scenario'!AL10</f>
        <v>-0.0440856478508908</v>
      </c>
      <c r="F31" s="103" t="n">
        <f aca="false">'Low scenario'!BO10</f>
        <v>-0.0457581507072793</v>
      </c>
      <c r="G31" s="103" t="n">
        <f aca="false">'High scenario'!AL10</f>
        <v>-0.0370526764672001</v>
      </c>
      <c r="H31" s="103" t="n">
        <f aca="false">'High scenario'!BO10</f>
        <v>-0.0386953950160256</v>
      </c>
    </row>
    <row r="32" customFormat="false" ht="12.8" hidden="false" customHeight="false" outlineLevel="0" collapsed="false">
      <c r="A32" s="98" t="n">
        <v>2022</v>
      </c>
      <c r="B32" s="95"/>
      <c r="C32" s="101" t="n">
        <f aca="false">'Central scenario'!AL11</f>
        <v>-0.0366835905554745</v>
      </c>
      <c r="D32" s="101" t="n">
        <f aca="false">'Central scenario'!BO11</f>
        <v>-0.0386786855450347</v>
      </c>
      <c r="E32" s="103" t="n">
        <f aca="false">'Low scenario'!AL11</f>
        <v>-0.0415096673264043</v>
      </c>
      <c r="F32" s="103" t="n">
        <f aca="false">'Low scenario'!BO11</f>
        <v>-0.0435118245646299</v>
      </c>
      <c r="G32" s="103" t="n">
        <f aca="false">'High scenario'!AL11</f>
        <v>-0.0307866134761713</v>
      </c>
      <c r="H32" s="103" t="n">
        <f aca="false">'High scenario'!BO11</f>
        <v>-0.0327128994145214</v>
      </c>
    </row>
    <row r="33" customFormat="false" ht="12.8" hidden="false" customHeight="false" outlineLevel="0" collapsed="false">
      <c r="A33" s="98" t="n">
        <v>2023</v>
      </c>
      <c r="B33" s="95"/>
      <c r="C33" s="101" t="n">
        <f aca="false">'Central scenario'!AL12</f>
        <v>-0.0362034569926751</v>
      </c>
      <c r="D33" s="101" t="n">
        <f aca="false">'Central scenario'!BO12</f>
        <v>-0.0384526366908634</v>
      </c>
      <c r="E33" s="103" t="n">
        <f aca="false">'Low scenario'!AL12</f>
        <v>-0.0394831001179344</v>
      </c>
      <c r="F33" s="103" t="n">
        <f aca="false">'Low scenario'!BO12</f>
        <v>-0.0416380706426048</v>
      </c>
      <c r="G33" s="103" t="n">
        <f aca="false">'High scenario'!AL12</f>
        <v>-0.0298087723886164</v>
      </c>
      <c r="H33" s="103" t="n">
        <f aca="false">'High scenario'!BO12</f>
        <v>-0.0319922666401423</v>
      </c>
    </row>
    <row r="34" customFormat="false" ht="12.8" hidden="false" customHeight="false" outlineLevel="0" collapsed="false">
      <c r="A34" s="98" t="n">
        <v>2024</v>
      </c>
      <c r="B34" s="95"/>
      <c r="C34" s="104" t="n">
        <f aca="false">'Central scenario'!AL13</f>
        <v>-0.0366572317919385</v>
      </c>
      <c r="D34" s="104" t="n">
        <f aca="false">'Central scenario'!BO13</f>
        <v>-0.0392810506228493</v>
      </c>
      <c r="E34" s="103" t="n">
        <f aca="false">'Low scenario'!AL13</f>
        <v>-0.0405373570109086</v>
      </c>
      <c r="F34" s="103" t="n">
        <f aca="false">'Low scenario'!BO13</f>
        <v>-0.0430988936184467</v>
      </c>
      <c r="G34" s="103" t="n">
        <f aca="false">'High scenario'!AL13</f>
        <v>-0.0298964955895053</v>
      </c>
      <c r="H34" s="103" t="n">
        <f aca="false">'High scenario'!BO13</f>
        <v>-0.0323775627325609</v>
      </c>
    </row>
    <row r="35" customFormat="false" ht="12.8" hidden="false" customHeight="false" outlineLevel="0" collapsed="false">
      <c r="A35" s="98" t="n">
        <v>2025</v>
      </c>
      <c r="B35" s="95"/>
      <c r="C35" s="105" t="n">
        <f aca="false">'Central scenario'!AL14</f>
        <v>-0.0366419651248515</v>
      </c>
      <c r="D35" s="105" t="n">
        <f aca="false">'Central scenario'!BO14</f>
        <v>-0.0402571542511697</v>
      </c>
      <c r="E35" s="103" t="n">
        <f aca="false">'Low scenario'!AL14</f>
        <v>-0.0408326658558619</v>
      </c>
      <c r="F35" s="103" t="n">
        <f aca="false">'Low scenario'!BO14</f>
        <v>-0.0443757448011956</v>
      </c>
      <c r="G35" s="103" t="n">
        <f aca="false">'High scenario'!AL14</f>
        <v>-0.0281408306502814</v>
      </c>
      <c r="H35" s="103" t="n">
        <f aca="false">'High scenario'!BO14</f>
        <v>-0.031568433412842</v>
      </c>
    </row>
    <row r="36" customFormat="false" ht="12.8" hidden="false" customHeight="false" outlineLevel="0" collapsed="false">
      <c r="A36" s="98" t="n">
        <v>2026</v>
      </c>
      <c r="B36" s="95"/>
      <c r="C36" s="106" t="n">
        <f aca="false">'Central scenario'!AL15</f>
        <v>-0.0357505153689931</v>
      </c>
      <c r="D36" s="106" t="n">
        <f aca="false">'Central scenario'!BO15</f>
        <v>-0.0405047409962165</v>
      </c>
      <c r="E36" s="103" t="n">
        <f aca="false">'Low scenario'!AL15</f>
        <v>-0.0406961967695087</v>
      </c>
      <c r="F36" s="103" t="n">
        <f aca="false">'Low scenario'!BO15</f>
        <v>-0.0453657261235108</v>
      </c>
      <c r="G36" s="103" t="n">
        <f aca="false">'High scenario'!AL15</f>
        <v>-0.0273071104575376</v>
      </c>
      <c r="H36" s="103" t="n">
        <f aca="false">'High scenario'!BO15</f>
        <v>-0.0318890732755808</v>
      </c>
    </row>
    <row r="37" customFormat="false" ht="12.8" hidden="false" customHeight="false" outlineLevel="0" collapsed="false">
      <c r="A37" s="98" t="n">
        <v>2027</v>
      </c>
      <c r="B37" s="95"/>
      <c r="C37" s="106" t="n">
        <f aca="false">'Central scenario'!AL16</f>
        <v>-0.0343102102842686</v>
      </c>
      <c r="D37" s="106" t="n">
        <f aca="false">'Central scenario'!BO16</f>
        <v>-0.0398126712828152</v>
      </c>
      <c r="E37" s="103" t="n">
        <f aca="false">'Low scenario'!AL16</f>
        <v>-0.0400671867953806</v>
      </c>
      <c r="F37" s="103" t="n">
        <f aca="false">'Low scenario'!BO16</f>
        <v>-0.0455569453567704</v>
      </c>
      <c r="G37" s="103" t="n">
        <f aca="false">'High scenario'!AL16</f>
        <v>-0.0244638907310994</v>
      </c>
      <c r="H37" s="103" t="n">
        <f aca="false">'High scenario'!BO16</f>
        <v>-0.0298862878932786</v>
      </c>
    </row>
    <row r="38" customFormat="false" ht="12.8" hidden="false" customHeight="false" outlineLevel="0" collapsed="false">
      <c r="A38" s="98" t="n">
        <v>2028</v>
      </c>
      <c r="B38" s="102"/>
      <c r="C38" s="106" t="n">
        <f aca="false">'Central scenario'!AL17</f>
        <v>-0.0317325111045941</v>
      </c>
      <c r="D38" s="106" t="n">
        <f aca="false">'Central scenario'!BO17</f>
        <v>-0.0380975545118882</v>
      </c>
      <c r="E38" s="103" t="n">
        <f aca="false">'Low scenario'!AL17</f>
        <v>-0.0383015070908254</v>
      </c>
      <c r="F38" s="103" t="n">
        <f aca="false">'Low scenario'!BO17</f>
        <v>-0.0447310742617939</v>
      </c>
      <c r="G38" s="103" t="n">
        <f aca="false">'High scenario'!AL17</f>
        <v>-0.021608631870553</v>
      </c>
      <c r="H38" s="103" t="n">
        <f aca="false">'High scenario'!BO17</f>
        <v>-0.0276420445961948</v>
      </c>
    </row>
    <row r="39" customFormat="false" ht="12.8" hidden="false" customHeight="false" outlineLevel="0" collapsed="false">
      <c r="A39" s="98" t="n">
        <v>2029</v>
      </c>
      <c r="B39" s="102"/>
      <c r="C39" s="105" t="n">
        <f aca="false">'Central scenario'!AL18</f>
        <v>-0.0292899724706241</v>
      </c>
      <c r="D39" s="105" t="n">
        <f aca="false">'Central scenario'!BO18</f>
        <v>-0.0365093041018639</v>
      </c>
      <c r="E39" s="103" t="n">
        <f aca="false">'Low scenario'!AL18</f>
        <v>-0.0372954558194354</v>
      </c>
      <c r="F39" s="103" t="n">
        <f aca="false">'Low scenario'!BO18</f>
        <v>-0.0445987756501545</v>
      </c>
      <c r="G39" s="103" t="n">
        <f aca="false">'High scenario'!AL18</f>
        <v>-0.0196418228046954</v>
      </c>
      <c r="H39" s="103" t="n">
        <f aca="false">'High scenario'!BO18</f>
        <v>-0.0263309500688973</v>
      </c>
    </row>
    <row r="40" customFormat="false" ht="12.8" hidden="false" customHeight="false" outlineLevel="0" collapsed="false">
      <c r="A40" s="98" t="n">
        <v>2030</v>
      </c>
      <c r="B40" s="102"/>
      <c r="C40" s="106" t="n">
        <f aca="false">'Central scenario'!AL19</f>
        <v>-0.0271444828454345</v>
      </c>
      <c r="D40" s="106" t="n">
        <f aca="false">'Central scenario'!BO19</f>
        <v>-0.0350033084669001</v>
      </c>
      <c r="E40" s="103" t="n">
        <f aca="false">'Low scenario'!AL19</f>
        <v>-0.037033137379765</v>
      </c>
      <c r="F40" s="103" t="n">
        <f aca="false">'Low scenario'!BO19</f>
        <v>-0.0450691669504588</v>
      </c>
      <c r="G40" s="103" t="n">
        <f aca="false">'High scenario'!AL19</f>
        <v>-0.0184088473971456</v>
      </c>
      <c r="H40" s="103" t="n">
        <f aca="false">'High scenario'!BO19</f>
        <v>-0.0257892811515464</v>
      </c>
    </row>
    <row r="41" customFormat="false" ht="12.8" hidden="false" customHeight="false" outlineLevel="0" collapsed="false">
      <c r="A41" s="98" t="n">
        <v>2031</v>
      </c>
      <c r="B41" s="102"/>
      <c r="C41" s="106" t="n">
        <f aca="false">'Central scenario'!AL20</f>
        <v>-0.0257060356644168</v>
      </c>
      <c r="D41" s="106" t="n">
        <f aca="false">'Central scenario'!BO20</f>
        <v>-0.0342297157541257</v>
      </c>
      <c r="E41" s="103" t="n">
        <f aca="false">'Low scenario'!AL20</f>
        <v>-0.0369650236658735</v>
      </c>
      <c r="F41" s="103" t="n">
        <f aca="false">'Low scenario'!BO20</f>
        <v>-0.045673405826716</v>
      </c>
      <c r="G41" s="103" t="n">
        <f aca="false">'High scenario'!AL20</f>
        <v>-0.0169620209443758</v>
      </c>
      <c r="H41" s="103" t="n">
        <f aca="false">'High scenario'!BO20</f>
        <v>-0.0247771352093014</v>
      </c>
    </row>
    <row r="42" customFormat="false" ht="12.8" hidden="false" customHeight="false" outlineLevel="0" collapsed="false">
      <c r="A42" s="98" t="n">
        <v>2032</v>
      </c>
      <c r="B42" s="102"/>
      <c r="C42" s="106" t="n">
        <f aca="false">'Central scenario'!AL21</f>
        <v>-0.0250147299861016</v>
      </c>
      <c r="D42" s="106" t="n">
        <f aca="false">'Central scenario'!BO21</f>
        <v>-0.0345007067756091</v>
      </c>
      <c r="E42" s="103" t="n">
        <f aca="false">'Low scenario'!AL21</f>
        <v>-0.0369077008556598</v>
      </c>
      <c r="F42" s="103" t="n">
        <f aca="false">'Low scenario'!BO21</f>
        <v>-0.0466416711138905</v>
      </c>
      <c r="G42" s="103" t="n">
        <f aca="false">'High scenario'!AL21</f>
        <v>-0.0152669029064532</v>
      </c>
      <c r="H42" s="103" t="n">
        <f aca="false">'High scenario'!BO21</f>
        <v>-0.0236569374500132</v>
      </c>
    </row>
    <row r="43" customFormat="false" ht="12.8" hidden="false" customHeight="false" outlineLevel="0" collapsed="false">
      <c r="A43" s="98" t="n">
        <v>2033</v>
      </c>
      <c r="B43" s="102"/>
      <c r="C43" s="105" t="n">
        <f aca="false">'Central scenario'!AL22</f>
        <v>-0.0230187201322957</v>
      </c>
      <c r="D43" s="105" t="n">
        <f aca="false">'Central scenario'!BO22</f>
        <v>-0.0334017449399823</v>
      </c>
      <c r="E43" s="103" t="n">
        <f aca="false">'Low scenario'!AL22</f>
        <v>-0.0356203083889648</v>
      </c>
      <c r="F43" s="103" t="n">
        <f aca="false">'Low scenario'!BO22</f>
        <v>-0.0461520755796287</v>
      </c>
      <c r="G43" s="103" t="n">
        <f aca="false">'High scenario'!AL22</f>
        <v>-0.0129711507019421</v>
      </c>
      <c r="H43" s="103" t="n">
        <f aca="false">'High scenario'!BO22</f>
        <v>-0.0220025329069644</v>
      </c>
    </row>
    <row r="44" customFormat="false" ht="12.8" hidden="false" customHeight="false" outlineLevel="0" collapsed="false">
      <c r="A44" s="98" t="n">
        <v>2034</v>
      </c>
      <c r="B44" s="102"/>
      <c r="C44" s="106" t="n">
        <f aca="false">'Central scenario'!AL23</f>
        <v>-0.0217171480068305</v>
      </c>
      <c r="D44" s="106" t="n">
        <f aca="false">'Central scenario'!BO23</f>
        <v>-0.0326972347213099</v>
      </c>
      <c r="E44" s="103" t="n">
        <f aca="false">'Low scenario'!AL23</f>
        <v>-0.0350732717291691</v>
      </c>
      <c r="F44" s="103" t="n">
        <f aca="false">'Low scenario'!BO23</f>
        <v>-0.0463517788479958</v>
      </c>
      <c r="G44" s="103" t="n">
        <f aca="false">'High scenario'!AL23</f>
        <v>-0.0104105711137425</v>
      </c>
      <c r="H44" s="103" t="n">
        <f aca="false">'High scenario'!BO23</f>
        <v>-0.0199330477683023</v>
      </c>
    </row>
    <row r="45" customFormat="false" ht="12.8" hidden="false" customHeight="false" outlineLevel="0" collapsed="false">
      <c r="A45" s="98" t="n">
        <v>2035</v>
      </c>
      <c r="B45" s="102"/>
      <c r="C45" s="106" t="n">
        <f aca="false">'Central scenario'!AL24</f>
        <v>-0.0209603498508651</v>
      </c>
      <c r="D45" s="106" t="n">
        <f aca="false">'Central scenario'!BO24</f>
        <v>-0.0326770009435375</v>
      </c>
      <c r="E45" s="103" t="n">
        <f aca="false">'Low scenario'!AL24</f>
        <v>-0.0349791945881037</v>
      </c>
      <c r="F45" s="103" t="n">
        <f aca="false">'Low scenario'!BO24</f>
        <v>-0.0470241851012154</v>
      </c>
      <c r="G45" s="103" t="n">
        <f aca="false">'High scenario'!AL24</f>
        <v>-0.00882585556729106</v>
      </c>
      <c r="H45" s="103" t="n">
        <f aca="false">'High scenario'!BO24</f>
        <v>-0.0190066090693535</v>
      </c>
    </row>
    <row r="46" customFormat="false" ht="12.8" hidden="false" customHeight="false" outlineLevel="0" collapsed="false">
      <c r="A46" s="98" t="n">
        <v>2036</v>
      </c>
      <c r="B46" s="102"/>
      <c r="C46" s="106" t="n">
        <f aca="false">'Central scenario'!AL25</f>
        <v>-0.0190669566218657</v>
      </c>
      <c r="D46" s="106" t="n">
        <f aca="false">'Central scenario'!BO25</f>
        <v>-0.0313987437795608</v>
      </c>
      <c r="E46" s="103" t="n">
        <f aca="false">'Low scenario'!AL25</f>
        <v>-0.0347986853669469</v>
      </c>
      <c r="F46" s="103" t="n">
        <f aca="false">'Low scenario'!BO25</f>
        <v>-0.0475411268995366</v>
      </c>
      <c r="G46" s="103" t="n">
        <f aca="false">'High scenario'!AL25</f>
        <v>-0.00694246184920671</v>
      </c>
      <c r="H46" s="103" t="n">
        <f aca="false">'High scenario'!BO25</f>
        <v>-0.0176765253741254</v>
      </c>
    </row>
    <row r="47" customFormat="false" ht="12.8" hidden="false" customHeight="false" outlineLevel="0" collapsed="false">
      <c r="A47" s="98" t="n">
        <v>2037</v>
      </c>
      <c r="B47" s="102"/>
      <c r="C47" s="105" t="n">
        <f aca="false">'Central scenario'!AL26</f>
        <v>-0.0177542484939815</v>
      </c>
      <c r="D47" s="105" t="n">
        <f aca="false">'Central scenario'!BO26</f>
        <v>-0.0307770381611097</v>
      </c>
      <c r="E47" s="103" t="n">
        <f aca="false">'Low scenario'!AL26</f>
        <v>-0.0335275948920706</v>
      </c>
      <c r="F47" s="103" t="n">
        <f aca="false">'Low scenario'!BO26</f>
        <v>-0.0472033180110539</v>
      </c>
      <c r="G47" s="103" t="n">
        <f aca="false">'High scenario'!AL26</f>
        <v>-0.00578199260119508</v>
      </c>
      <c r="H47" s="103" t="n">
        <f aca="false">'High scenario'!BO26</f>
        <v>-0.0171823594779712</v>
      </c>
    </row>
    <row r="48" customFormat="false" ht="12.8" hidden="false" customHeight="false" outlineLevel="0" collapsed="false">
      <c r="A48" s="98" t="n">
        <v>2038</v>
      </c>
      <c r="B48" s="102"/>
      <c r="C48" s="106" t="n">
        <f aca="false">'Central scenario'!AL27</f>
        <v>-0.0172884346481096</v>
      </c>
      <c r="D48" s="106" t="n">
        <f aca="false">'Central scenario'!BO27</f>
        <v>-0.031048098592006</v>
      </c>
      <c r="E48" s="103" t="n">
        <f aca="false">'Low scenario'!AL27</f>
        <v>-0.0326994376494808</v>
      </c>
      <c r="F48" s="103" t="n">
        <f aca="false">'Low scenario'!BO27</f>
        <v>-0.0473841376552192</v>
      </c>
      <c r="G48" s="103" t="n">
        <f aca="false">'High scenario'!AL27</f>
        <v>-0.00452850721490448</v>
      </c>
      <c r="H48" s="103" t="n">
        <f aca="false">'High scenario'!BO27</f>
        <v>-0.0164227518153192</v>
      </c>
    </row>
    <row r="49" customFormat="false" ht="12.8" hidden="false" customHeight="false" outlineLevel="0" collapsed="false">
      <c r="A49" s="98" t="n">
        <v>2039</v>
      </c>
      <c r="B49" s="107"/>
      <c r="C49" s="106" t="n">
        <f aca="false">'Central scenario'!AL28</f>
        <v>-0.0165847310650515</v>
      </c>
      <c r="D49" s="106" t="n">
        <f aca="false">'Central scenario'!BO28</f>
        <v>-0.0309345573360221</v>
      </c>
      <c r="E49" s="103" t="n">
        <f aca="false">'Low scenario'!AL28</f>
        <v>-0.0320733098902052</v>
      </c>
      <c r="F49" s="103" t="n">
        <f aca="false">'Low scenario'!BO28</f>
        <v>-0.0476614154543209</v>
      </c>
      <c r="G49" s="103" t="n">
        <f aca="false">'High scenario'!AL28</f>
        <v>-0.00344316005042731</v>
      </c>
      <c r="H49" s="103" t="n">
        <f aca="false">'High scenario'!BO28</f>
        <v>-0.0159128325422254</v>
      </c>
    </row>
    <row r="50" customFormat="false" ht="12.8" hidden="false" customHeight="false" outlineLevel="0" collapsed="false">
      <c r="A50" s="98" t="n">
        <v>2040</v>
      </c>
      <c r="B50" s="108"/>
      <c r="C50" s="106" t="n">
        <f aca="false">'Central scenario'!AL29</f>
        <v>-0.0155275818091952</v>
      </c>
      <c r="D50" s="106" t="n">
        <f aca="false">'Central scenario'!BO29</f>
        <v>-0.0304029786066124</v>
      </c>
      <c r="E50" s="103" t="n">
        <f aca="false">'Low scenario'!AL29</f>
        <v>-0.0325312941465073</v>
      </c>
      <c r="F50" s="103" t="n">
        <f aca="false">'Low scenario'!BO29</f>
        <v>-0.0491087822627227</v>
      </c>
      <c r="G50" s="103" t="n">
        <f aca="false">'High scenario'!AL29</f>
        <v>-0.00204155145879591</v>
      </c>
      <c r="H50" s="103" t="n">
        <f aca="false">'High scenario'!BO29</f>
        <v>-0.0148139441941322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893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2020-07-10T11:52:27Z</dcterms:modified>
  <cp:revision>283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